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1043200\Desktop\sujit\PUJA KHADYA UDHYOG\"/>
    </mc:Choice>
  </mc:AlternateContent>
  <xr:revisionPtr revIDLastSave="0" documentId="13_ncr:1_{BA8AB9C0-FF46-4CC5-8A42-C66A34E67585}" xr6:coauthVersionLast="45" xr6:coauthVersionMax="45" xr10:uidLastSave="{00000000-0000-0000-0000-000000000000}"/>
  <bookViews>
    <workbookView xWindow="-110" yWindow="-110" windowWidth="19420" windowHeight="10420" tabRatio="962" activeTab="13" xr2:uid="{00000000-000D-0000-FFFF-FFFF00000000}"/>
  </bookViews>
  <sheets>
    <sheet name="CP" sheetId="35" r:id="rId1"/>
    <sheet name="BS" sheetId="1" r:id="rId2"/>
    <sheet name="PL" sheetId="14" r:id="rId3"/>
    <sheet name="CF" sheetId="10" r:id="rId4"/>
    <sheet name="SCH" sheetId="2" r:id="rId5"/>
    <sheet name="FA" sheetId="64" r:id="rId6"/>
    <sheet name="Salary Of Staff" sheetId="148" r:id="rId7"/>
    <sheet name="closing stocks" sheetId="184" state="hidden" r:id="rId8"/>
    <sheet name="Debtors" sheetId="185" r:id="rId9"/>
    <sheet name="creditors" sheetId="186" r:id="rId10"/>
    <sheet name="Above 1lakhs" sheetId="192" r:id="rId11"/>
    <sheet name="Stock " sheetId="193" state="hidden" r:id="rId12"/>
    <sheet name="Production Details" sheetId="194" r:id="rId13"/>
    <sheet name="Sales &amp; Purchase Details" sheetId="195" r:id="rId14"/>
    <sheet name="Total Purchase" sheetId="187" state="hidden" r:id="rId15"/>
    <sheet name="Total Sales" sheetId="188" state="hidden" r:id="rId16"/>
    <sheet name="Total Sales (2)" sheetId="189" state="hidden" r:id="rId17"/>
    <sheet name="Above 1 lakhs" sheetId="181" state="hidden" r:id="rId18"/>
    <sheet name="Debtors &amp; Creditors" sheetId="182" state="hidden" r:id="rId19"/>
    <sheet name="Purchase Details" sheetId="190" state="hidden" r:id="rId20"/>
    <sheet name="Sales Details " sheetId="191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\A">[1]Sheet1!$A$48:$B$2090</definedName>
    <definedName name="\DC" localSheetId="18">#REF!</definedName>
    <definedName name="\DC" localSheetId="16">#REF!</definedName>
    <definedName name="\DC">#REF!</definedName>
    <definedName name="\DR" localSheetId="18">#REF!</definedName>
    <definedName name="\DR" localSheetId="16">#REF!</definedName>
    <definedName name="\DR">#REF!</definedName>
    <definedName name="\q" localSheetId="18">[2]BS01!#REF!</definedName>
    <definedName name="\q" localSheetId="16">[2]BS01!#REF!</definedName>
    <definedName name="\q">[2]BS01!#REF!</definedName>
    <definedName name="\s" localSheetId="18">#REF!</definedName>
    <definedName name="\s" localSheetId="16">#REF!</definedName>
    <definedName name="\s">#REF!</definedName>
    <definedName name="\Z">[1]Sheet1!$L$1310</definedName>
    <definedName name="________________________MKT1" localSheetId="18">#REF!</definedName>
    <definedName name="________________________MKT1" localSheetId="16">#REF!</definedName>
    <definedName name="________________________MKT1">#REF!</definedName>
    <definedName name="________________________MKT10" localSheetId="18">#REF!</definedName>
    <definedName name="________________________MKT10" localSheetId="16">#REF!</definedName>
    <definedName name="________________________MKT10">#REF!</definedName>
    <definedName name="________________________MKT11" localSheetId="18">#REF!</definedName>
    <definedName name="________________________MKT11" localSheetId="16">#REF!</definedName>
    <definedName name="________________________MKT11">#REF!</definedName>
    <definedName name="________________________MKT3" localSheetId="18">#REF!</definedName>
    <definedName name="________________________MKT3" localSheetId="16">#REF!</definedName>
    <definedName name="________________________MKT3">#REF!</definedName>
    <definedName name="________________________MKT4" localSheetId="18">#REF!</definedName>
    <definedName name="________________________MKT4" localSheetId="16">#REF!</definedName>
    <definedName name="________________________MKT4">#REF!</definedName>
    <definedName name="________________________MKT5" localSheetId="18">#REF!</definedName>
    <definedName name="________________________MKT5" localSheetId="16">#REF!</definedName>
    <definedName name="________________________MKT5">#REF!</definedName>
    <definedName name="________________________MKT6" localSheetId="18">#REF!</definedName>
    <definedName name="________________________MKT6" localSheetId="16">#REF!</definedName>
    <definedName name="________________________MKT6">#REF!</definedName>
    <definedName name="________________________MKT7" localSheetId="18">#REF!</definedName>
    <definedName name="________________________MKT7" localSheetId="16">#REF!</definedName>
    <definedName name="________________________MKT7">#REF!</definedName>
    <definedName name="________________________MKT8" localSheetId="18">#REF!</definedName>
    <definedName name="________________________MKT8" localSheetId="16">#REF!</definedName>
    <definedName name="________________________MKT8">#REF!</definedName>
    <definedName name="________________________MKT9" localSheetId="18">#REF!</definedName>
    <definedName name="________________________MKT9" localSheetId="16">#REF!</definedName>
    <definedName name="________________________MKT9">#REF!</definedName>
    <definedName name="________________________New1" localSheetId="18">#REF!</definedName>
    <definedName name="________________________New1" localSheetId="16">#REF!</definedName>
    <definedName name="________________________New1">#REF!</definedName>
    <definedName name="_______________________MKT1" localSheetId="18">#REF!</definedName>
    <definedName name="_______________________MKT1" localSheetId="16">#REF!</definedName>
    <definedName name="_______________________MKT1">#REF!</definedName>
    <definedName name="_______________________MKT10" localSheetId="18">#REF!</definedName>
    <definedName name="_______________________MKT10" localSheetId="16">#REF!</definedName>
    <definedName name="_______________________MKT10">#REF!</definedName>
    <definedName name="_______________________MKT11" localSheetId="18">#REF!</definedName>
    <definedName name="_______________________MKT11" localSheetId="16">#REF!</definedName>
    <definedName name="_______________________MKT11">#REF!</definedName>
    <definedName name="_______________________MKT2" localSheetId="18">#REF!</definedName>
    <definedName name="_______________________MKT2" localSheetId="16">#REF!</definedName>
    <definedName name="_______________________MKT2">#REF!</definedName>
    <definedName name="_______________________MKT3" localSheetId="18">#REF!</definedName>
    <definedName name="_______________________MKT3" localSheetId="16">#REF!</definedName>
    <definedName name="_______________________MKT3">#REF!</definedName>
    <definedName name="_______________________MKT4" localSheetId="18">#REF!</definedName>
    <definedName name="_______________________MKT4" localSheetId="16">#REF!</definedName>
    <definedName name="_______________________MKT4">#REF!</definedName>
    <definedName name="_______________________MKT5" localSheetId="18">#REF!</definedName>
    <definedName name="_______________________MKT5" localSheetId="16">#REF!</definedName>
    <definedName name="_______________________MKT5">#REF!</definedName>
    <definedName name="_______________________MKT6" localSheetId="18">#REF!</definedName>
    <definedName name="_______________________MKT6" localSheetId="16">#REF!</definedName>
    <definedName name="_______________________MKT6">#REF!</definedName>
    <definedName name="_______________________MKT7" localSheetId="18">#REF!</definedName>
    <definedName name="_______________________MKT7" localSheetId="16">#REF!</definedName>
    <definedName name="_______________________MKT7">#REF!</definedName>
    <definedName name="_______________________MKT8" localSheetId="18">#REF!</definedName>
    <definedName name="_______________________MKT8" localSheetId="16">#REF!</definedName>
    <definedName name="_______________________MKT8">#REF!</definedName>
    <definedName name="_______________________MKT9" localSheetId="18">#REF!</definedName>
    <definedName name="_______________________MKT9" localSheetId="16">#REF!</definedName>
    <definedName name="_______________________MKT9">#REF!</definedName>
    <definedName name="_______________________New1" localSheetId="18">#REF!</definedName>
    <definedName name="_______________________New1" localSheetId="16">#REF!</definedName>
    <definedName name="_______________________New1">#REF!</definedName>
    <definedName name="______________________MKT1" localSheetId="18">#REF!</definedName>
    <definedName name="______________________MKT1" localSheetId="16">#REF!</definedName>
    <definedName name="______________________MKT1">#REF!</definedName>
    <definedName name="______________________MKT10" localSheetId="18">#REF!</definedName>
    <definedName name="______________________MKT10" localSheetId="16">#REF!</definedName>
    <definedName name="______________________MKT10">#REF!</definedName>
    <definedName name="______________________MKT11" localSheetId="18">#REF!</definedName>
    <definedName name="______________________MKT11" localSheetId="16">#REF!</definedName>
    <definedName name="______________________MKT11">#REF!</definedName>
    <definedName name="______________________MKT2" localSheetId="18">#REF!</definedName>
    <definedName name="______________________MKT2" localSheetId="16">#REF!</definedName>
    <definedName name="______________________MKT2">#REF!</definedName>
    <definedName name="______________________MKT3" localSheetId="18">#REF!</definedName>
    <definedName name="______________________MKT3" localSheetId="16">#REF!</definedName>
    <definedName name="______________________MKT3">#REF!</definedName>
    <definedName name="______________________MKT4" localSheetId="18">#REF!</definedName>
    <definedName name="______________________MKT4" localSheetId="16">#REF!</definedName>
    <definedName name="______________________MKT4">#REF!</definedName>
    <definedName name="______________________MKT5" localSheetId="18">#REF!</definedName>
    <definedName name="______________________MKT5" localSheetId="16">#REF!</definedName>
    <definedName name="______________________MKT5">#REF!</definedName>
    <definedName name="______________________MKT6" localSheetId="18">#REF!</definedName>
    <definedName name="______________________MKT6" localSheetId="16">#REF!</definedName>
    <definedName name="______________________MKT6">#REF!</definedName>
    <definedName name="______________________MKT7" localSheetId="18">#REF!</definedName>
    <definedName name="______________________MKT7" localSheetId="16">#REF!</definedName>
    <definedName name="______________________MKT7">#REF!</definedName>
    <definedName name="______________________MKT8" localSheetId="18">#REF!</definedName>
    <definedName name="______________________MKT8" localSheetId="16">#REF!</definedName>
    <definedName name="______________________MKT8">#REF!</definedName>
    <definedName name="______________________MKT9" localSheetId="18">#REF!</definedName>
    <definedName name="______________________MKT9" localSheetId="16">#REF!</definedName>
    <definedName name="______________________MKT9">#REF!</definedName>
    <definedName name="______________________New1" localSheetId="18">#REF!</definedName>
    <definedName name="______________________New1" localSheetId="16">#REF!</definedName>
    <definedName name="______________________New1">#REF!</definedName>
    <definedName name="_____________________MKT1" localSheetId="18">#REF!</definedName>
    <definedName name="_____________________MKT1" localSheetId="16">#REF!</definedName>
    <definedName name="_____________________MKT1">#REF!</definedName>
    <definedName name="_____________________MKT10" localSheetId="18">#REF!</definedName>
    <definedName name="_____________________MKT10" localSheetId="16">#REF!</definedName>
    <definedName name="_____________________MKT10">#REF!</definedName>
    <definedName name="_____________________MKT11" localSheetId="18">#REF!</definedName>
    <definedName name="_____________________MKT11" localSheetId="16">#REF!</definedName>
    <definedName name="_____________________MKT11">#REF!</definedName>
    <definedName name="_____________________MKT2" localSheetId="18">#REF!</definedName>
    <definedName name="_____________________MKT2" localSheetId="16">#REF!</definedName>
    <definedName name="_____________________MKT2">#REF!</definedName>
    <definedName name="_____________________MKT3" localSheetId="18">#REF!</definedName>
    <definedName name="_____________________MKT3" localSheetId="16">#REF!</definedName>
    <definedName name="_____________________MKT3">#REF!</definedName>
    <definedName name="_____________________MKT4" localSheetId="18">#REF!</definedName>
    <definedName name="_____________________MKT4" localSheetId="16">#REF!</definedName>
    <definedName name="_____________________MKT4">#REF!</definedName>
    <definedName name="_____________________MKT5" localSheetId="18">#REF!</definedName>
    <definedName name="_____________________MKT5" localSheetId="16">#REF!</definedName>
    <definedName name="_____________________MKT5">#REF!</definedName>
    <definedName name="_____________________MKT6" localSheetId="18">#REF!</definedName>
    <definedName name="_____________________MKT6" localSheetId="16">#REF!</definedName>
    <definedName name="_____________________MKT6">#REF!</definedName>
    <definedName name="_____________________MKT7" localSheetId="18">#REF!</definedName>
    <definedName name="_____________________MKT7" localSheetId="16">#REF!</definedName>
    <definedName name="_____________________MKT7">#REF!</definedName>
    <definedName name="_____________________MKT8" localSheetId="18">#REF!</definedName>
    <definedName name="_____________________MKT8" localSheetId="16">#REF!</definedName>
    <definedName name="_____________________MKT8">#REF!</definedName>
    <definedName name="_____________________MKT9" localSheetId="18">#REF!</definedName>
    <definedName name="_____________________MKT9" localSheetId="16">#REF!</definedName>
    <definedName name="_____________________MKT9">#REF!</definedName>
    <definedName name="_____________________New1" localSheetId="18">#REF!</definedName>
    <definedName name="_____________________New1" localSheetId="16">#REF!</definedName>
    <definedName name="_____________________New1">#REF!</definedName>
    <definedName name="____________________MKT1" localSheetId="18">#REF!</definedName>
    <definedName name="____________________MKT1" localSheetId="16">#REF!</definedName>
    <definedName name="____________________MKT1">#REF!</definedName>
    <definedName name="____________________MKT10" localSheetId="18">#REF!</definedName>
    <definedName name="____________________MKT10" localSheetId="16">#REF!</definedName>
    <definedName name="____________________MKT10">#REF!</definedName>
    <definedName name="____________________MKT11" localSheetId="18">#REF!</definedName>
    <definedName name="____________________MKT11" localSheetId="16">#REF!</definedName>
    <definedName name="____________________MKT11">#REF!</definedName>
    <definedName name="____________________MKT2" localSheetId="18">#REF!</definedName>
    <definedName name="____________________MKT2" localSheetId="16">#REF!</definedName>
    <definedName name="____________________MKT2">#REF!</definedName>
    <definedName name="____________________MKT3" localSheetId="18">#REF!</definedName>
    <definedName name="____________________MKT3" localSheetId="16">#REF!</definedName>
    <definedName name="____________________MKT3">#REF!</definedName>
    <definedName name="____________________MKT4" localSheetId="18">#REF!</definedName>
    <definedName name="____________________MKT4" localSheetId="16">#REF!</definedName>
    <definedName name="____________________MKT4">#REF!</definedName>
    <definedName name="____________________MKT5" localSheetId="18">#REF!</definedName>
    <definedName name="____________________MKT5" localSheetId="16">#REF!</definedName>
    <definedName name="____________________MKT5">#REF!</definedName>
    <definedName name="____________________MKT6" localSheetId="18">#REF!</definedName>
    <definedName name="____________________MKT6" localSheetId="16">#REF!</definedName>
    <definedName name="____________________MKT6">#REF!</definedName>
    <definedName name="____________________MKT7" localSheetId="18">#REF!</definedName>
    <definedName name="____________________MKT7" localSheetId="16">#REF!</definedName>
    <definedName name="____________________MKT7">#REF!</definedName>
    <definedName name="____________________MKT8" localSheetId="18">#REF!</definedName>
    <definedName name="____________________MKT8" localSheetId="16">#REF!</definedName>
    <definedName name="____________________MKT8">#REF!</definedName>
    <definedName name="____________________MKT9" localSheetId="18">#REF!</definedName>
    <definedName name="____________________MKT9" localSheetId="16">#REF!</definedName>
    <definedName name="____________________MKT9">#REF!</definedName>
    <definedName name="____________________New1" localSheetId="18">#REF!</definedName>
    <definedName name="____________________New1" localSheetId="16">#REF!</definedName>
    <definedName name="____________________New1">#REF!</definedName>
    <definedName name="___________________MKT1" localSheetId="18">#REF!</definedName>
    <definedName name="___________________MKT1" localSheetId="16">#REF!</definedName>
    <definedName name="___________________MKT1">#REF!</definedName>
    <definedName name="___________________MKT10" localSheetId="18">#REF!</definedName>
    <definedName name="___________________MKT10" localSheetId="16">#REF!</definedName>
    <definedName name="___________________MKT10">#REF!</definedName>
    <definedName name="___________________MKT11" localSheetId="18">#REF!</definedName>
    <definedName name="___________________MKT11" localSheetId="16">#REF!</definedName>
    <definedName name="___________________MKT11">#REF!</definedName>
    <definedName name="___________________MKT2" localSheetId="18">#REF!</definedName>
    <definedName name="___________________MKT2" localSheetId="16">#REF!</definedName>
    <definedName name="___________________MKT2">#REF!</definedName>
    <definedName name="___________________MKT3" localSheetId="18">#REF!</definedName>
    <definedName name="___________________MKT3" localSheetId="16">#REF!</definedName>
    <definedName name="___________________MKT3">#REF!</definedName>
    <definedName name="___________________MKT4" localSheetId="18">#REF!</definedName>
    <definedName name="___________________MKT4" localSheetId="16">#REF!</definedName>
    <definedName name="___________________MKT4">#REF!</definedName>
    <definedName name="___________________MKT5" localSheetId="18">#REF!</definedName>
    <definedName name="___________________MKT5" localSheetId="16">#REF!</definedName>
    <definedName name="___________________MKT5">#REF!</definedName>
    <definedName name="___________________MKT6" localSheetId="18">#REF!</definedName>
    <definedName name="___________________MKT6" localSheetId="16">#REF!</definedName>
    <definedName name="___________________MKT6">#REF!</definedName>
    <definedName name="___________________MKT7" localSheetId="18">#REF!</definedName>
    <definedName name="___________________MKT7" localSheetId="16">#REF!</definedName>
    <definedName name="___________________MKT7">#REF!</definedName>
    <definedName name="___________________MKT8" localSheetId="18">#REF!</definedName>
    <definedName name="___________________MKT8" localSheetId="16">#REF!</definedName>
    <definedName name="___________________MKT8">#REF!</definedName>
    <definedName name="___________________MKT9" localSheetId="18">#REF!</definedName>
    <definedName name="___________________MKT9" localSheetId="16">#REF!</definedName>
    <definedName name="___________________MKT9">#REF!</definedName>
    <definedName name="___________________New1" localSheetId="18">#REF!</definedName>
    <definedName name="___________________New1" localSheetId="16">#REF!</definedName>
    <definedName name="___________________New1">#REF!</definedName>
    <definedName name="__________________MKT1" localSheetId="18">#REF!</definedName>
    <definedName name="__________________MKT1" localSheetId="16">#REF!</definedName>
    <definedName name="__________________MKT1">#REF!</definedName>
    <definedName name="__________________MKT10" localSheetId="18">#REF!</definedName>
    <definedName name="__________________MKT10" localSheetId="16">#REF!</definedName>
    <definedName name="__________________MKT10">#REF!</definedName>
    <definedName name="__________________MKT11" localSheetId="18">#REF!</definedName>
    <definedName name="__________________MKT11" localSheetId="16">#REF!</definedName>
    <definedName name="__________________MKT11">#REF!</definedName>
    <definedName name="__________________MKT2" localSheetId="18">#REF!</definedName>
    <definedName name="__________________MKT2" localSheetId="16">#REF!</definedName>
    <definedName name="__________________MKT2">#REF!</definedName>
    <definedName name="__________________MKT3" localSheetId="18">#REF!</definedName>
    <definedName name="__________________MKT3" localSheetId="16">#REF!</definedName>
    <definedName name="__________________MKT3">#REF!</definedName>
    <definedName name="__________________MKT4" localSheetId="18">#REF!</definedName>
    <definedName name="__________________MKT4" localSheetId="16">#REF!</definedName>
    <definedName name="__________________MKT4">#REF!</definedName>
    <definedName name="__________________MKT5" localSheetId="18">#REF!</definedName>
    <definedName name="__________________MKT5" localSheetId="16">#REF!</definedName>
    <definedName name="__________________MKT5">#REF!</definedName>
    <definedName name="__________________MKT6" localSheetId="18">#REF!</definedName>
    <definedName name="__________________MKT6" localSheetId="16">#REF!</definedName>
    <definedName name="__________________MKT6">#REF!</definedName>
    <definedName name="__________________MKT7" localSheetId="18">#REF!</definedName>
    <definedName name="__________________MKT7" localSheetId="16">#REF!</definedName>
    <definedName name="__________________MKT7">#REF!</definedName>
    <definedName name="__________________MKT8" localSheetId="18">#REF!</definedName>
    <definedName name="__________________MKT8" localSheetId="16">#REF!</definedName>
    <definedName name="__________________MKT8">#REF!</definedName>
    <definedName name="__________________MKT9" localSheetId="18">#REF!</definedName>
    <definedName name="__________________MKT9" localSheetId="16">#REF!</definedName>
    <definedName name="__________________MKT9">#REF!</definedName>
    <definedName name="__________________New1" localSheetId="18">#REF!</definedName>
    <definedName name="__________________New1" localSheetId="16">#REF!</definedName>
    <definedName name="__________________New1">#REF!</definedName>
    <definedName name="_________________MKT1" localSheetId="18">#REF!</definedName>
    <definedName name="_________________MKT1" localSheetId="16">#REF!</definedName>
    <definedName name="_________________MKT1">#REF!</definedName>
    <definedName name="_________________MKT10" localSheetId="18">#REF!</definedName>
    <definedName name="_________________MKT10" localSheetId="16">#REF!</definedName>
    <definedName name="_________________MKT10">#REF!</definedName>
    <definedName name="_________________MKT11" localSheetId="18">#REF!</definedName>
    <definedName name="_________________MKT11" localSheetId="16">#REF!</definedName>
    <definedName name="_________________MKT11">#REF!</definedName>
    <definedName name="_________________MKT2" localSheetId="18">#REF!</definedName>
    <definedName name="_________________MKT2" localSheetId="16">#REF!</definedName>
    <definedName name="_________________MKT2">#REF!</definedName>
    <definedName name="_________________MKT3" localSheetId="18">#REF!</definedName>
    <definedName name="_________________MKT3" localSheetId="16">#REF!</definedName>
    <definedName name="_________________MKT3">#REF!</definedName>
    <definedName name="_________________MKT4" localSheetId="18">#REF!</definedName>
    <definedName name="_________________MKT4" localSheetId="16">#REF!</definedName>
    <definedName name="_________________MKT4">#REF!</definedName>
    <definedName name="_________________MKT5" localSheetId="18">#REF!</definedName>
    <definedName name="_________________MKT5" localSheetId="16">#REF!</definedName>
    <definedName name="_________________MKT5">#REF!</definedName>
    <definedName name="_________________MKT6" localSheetId="18">#REF!</definedName>
    <definedName name="_________________MKT6" localSheetId="16">#REF!</definedName>
    <definedName name="_________________MKT6">#REF!</definedName>
    <definedName name="_________________MKT7" localSheetId="18">#REF!</definedName>
    <definedName name="_________________MKT7" localSheetId="16">#REF!</definedName>
    <definedName name="_________________MKT7">#REF!</definedName>
    <definedName name="_________________MKT8" localSheetId="18">#REF!</definedName>
    <definedName name="_________________MKT8" localSheetId="16">#REF!</definedName>
    <definedName name="_________________MKT8">#REF!</definedName>
    <definedName name="_________________MKT9" localSheetId="18">#REF!</definedName>
    <definedName name="_________________MKT9" localSheetId="16">#REF!</definedName>
    <definedName name="_________________MKT9">#REF!</definedName>
    <definedName name="_________________New1" localSheetId="18">#REF!</definedName>
    <definedName name="_________________New1" localSheetId="16">#REF!</definedName>
    <definedName name="_________________New1">#REF!</definedName>
    <definedName name="________________MKT1" localSheetId="18">#REF!</definedName>
    <definedName name="________________MKT1" localSheetId="16">#REF!</definedName>
    <definedName name="________________MKT1">#REF!</definedName>
    <definedName name="________________MKT10" localSheetId="18">#REF!</definedName>
    <definedName name="________________MKT10" localSheetId="16">#REF!</definedName>
    <definedName name="________________MKT10">#REF!</definedName>
    <definedName name="________________MKT11" localSheetId="18">#REF!</definedName>
    <definedName name="________________MKT11" localSheetId="16">#REF!</definedName>
    <definedName name="________________MKT11">#REF!</definedName>
    <definedName name="________________MKT2" localSheetId="18">#REF!</definedName>
    <definedName name="________________MKT2" localSheetId="16">#REF!</definedName>
    <definedName name="________________MKT2">#REF!</definedName>
    <definedName name="________________MKT3" localSheetId="18">#REF!</definedName>
    <definedName name="________________MKT3" localSheetId="16">#REF!</definedName>
    <definedName name="________________MKT3">#REF!</definedName>
    <definedName name="________________MKT4" localSheetId="18">#REF!</definedName>
    <definedName name="________________MKT4" localSheetId="16">#REF!</definedName>
    <definedName name="________________MKT4">#REF!</definedName>
    <definedName name="________________MKT5" localSheetId="18">#REF!</definedName>
    <definedName name="________________MKT5" localSheetId="16">#REF!</definedName>
    <definedName name="________________MKT5">#REF!</definedName>
    <definedName name="________________MKT6" localSheetId="18">#REF!</definedName>
    <definedName name="________________MKT6" localSheetId="16">#REF!</definedName>
    <definedName name="________________MKT6">#REF!</definedName>
    <definedName name="________________MKT7" localSheetId="18">#REF!</definedName>
    <definedName name="________________MKT7" localSheetId="16">#REF!</definedName>
    <definedName name="________________MKT7">#REF!</definedName>
    <definedName name="________________MKT8" localSheetId="18">#REF!</definedName>
    <definedName name="________________MKT8" localSheetId="16">#REF!</definedName>
    <definedName name="________________MKT8">#REF!</definedName>
    <definedName name="________________MKT9" localSheetId="18">#REF!</definedName>
    <definedName name="________________MKT9" localSheetId="16">#REF!</definedName>
    <definedName name="________________MKT9">#REF!</definedName>
    <definedName name="________________New1" localSheetId="18">#REF!</definedName>
    <definedName name="________________New1" localSheetId="16">#REF!</definedName>
    <definedName name="________________New1">#REF!</definedName>
    <definedName name="_______________MKT1" localSheetId="18">#REF!</definedName>
    <definedName name="_______________MKT1" localSheetId="16">#REF!</definedName>
    <definedName name="_______________MKT1">#REF!</definedName>
    <definedName name="_______________MKT10" localSheetId="18">#REF!</definedName>
    <definedName name="_______________MKT10" localSheetId="16">#REF!</definedName>
    <definedName name="_______________MKT10">#REF!</definedName>
    <definedName name="_______________MKT11" localSheetId="18">#REF!</definedName>
    <definedName name="_______________MKT11" localSheetId="16">#REF!</definedName>
    <definedName name="_______________MKT11">#REF!</definedName>
    <definedName name="_______________MKT2" localSheetId="18">#REF!</definedName>
    <definedName name="_______________MKT2" localSheetId="16">#REF!</definedName>
    <definedName name="_______________MKT2">#REF!</definedName>
    <definedName name="_______________MKT3" localSheetId="18">#REF!</definedName>
    <definedName name="_______________MKT3" localSheetId="16">#REF!</definedName>
    <definedName name="_______________MKT3">#REF!</definedName>
    <definedName name="_______________MKT4" localSheetId="18">#REF!</definedName>
    <definedName name="_______________MKT4" localSheetId="16">#REF!</definedName>
    <definedName name="_______________MKT4">#REF!</definedName>
    <definedName name="_______________MKT5" localSheetId="18">#REF!</definedName>
    <definedName name="_______________MKT5" localSheetId="16">#REF!</definedName>
    <definedName name="_______________MKT5">#REF!</definedName>
    <definedName name="_______________MKT6" localSheetId="18">#REF!</definedName>
    <definedName name="_______________MKT6" localSheetId="16">#REF!</definedName>
    <definedName name="_______________MKT6">#REF!</definedName>
    <definedName name="_______________MKT7" localSheetId="18">#REF!</definedName>
    <definedName name="_______________MKT7" localSheetId="16">#REF!</definedName>
    <definedName name="_______________MKT7">#REF!</definedName>
    <definedName name="_______________MKT8" localSheetId="18">#REF!</definedName>
    <definedName name="_______________MKT8" localSheetId="16">#REF!</definedName>
    <definedName name="_______________MKT8">#REF!</definedName>
    <definedName name="_______________MKT9" localSheetId="18">#REF!</definedName>
    <definedName name="_______________MKT9" localSheetId="16">#REF!</definedName>
    <definedName name="_______________MKT9">#REF!</definedName>
    <definedName name="_______________New1" localSheetId="18">#REF!</definedName>
    <definedName name="_______________New1" localSheetId="16">#REF!</definedName>
    <definedName name="_______________New1">#REF!</definedName>
    <definedName name="______________MKT1" localSheetId="18">#REF!</definedName>
    <definedName name="______________MKT1" localSheetId="16">#REF!</definedName>
    <definedName name="______________MKT1">#REF!</definedName>
    <definedName name="______________MKT10" localSheetId="18">#REF!</definedName>
    <definedName name="______________MKT10" localSheetId="16">#REF!</definedName>
    <definedName name="______________MKT10">#REF!</definedName>
    <definedName name="______________MKT11" localSheetId="18">#REF!</definedName>
    <definedName name="______________MKT11" localSheetId="16">#REF!</definedName>
    <definedName name="______________MKT11">#REF!</definedName>
    <definedName name="______________MKT2" localSheetId="18">#REF!</definedName>
    <definedName name="______________MKT2" localSheetId="16">#REF!</definedName>
    <definedName name="______________MKT2">#REF!</definedName>
    <definedName name="______________MKT3" localSheetId="18">#REF!</definedName>
    <definedName name="______________MKT3" localSheetId="16">#REF!</definedName>
    <definedName name="______________MKT3">#REF!</definedName>
    <definedName name="______________MKT4" localSheetId="18">#REF!</definedName>
    <definedName name="______________MKT4" localSheetId="16">#REF!</definedName>
    <definedName name="______________MKT4">#REF!</definedName>
    <definedName name="______________MKT5" localSheetId="18">#REF!</definedName>
    <definedName name="______________MKT5" localSheetId="16">#REF!</definedName>
    <definedName name="______________MKT5">#REF!</definedName>
    <definedName name="______________MKT6" localSheetId="18">#REF!</definedName>
    <definedName name="______________MKT6" localSheetId="16">#REF!</definedName>
    <definedName name="______________MKT6">#REF!</definedName>
    <definedName name="______________MKT7" localSheetId="18">#REF!</definedName>
    <definedName name="______________MKT7" localSheetId="16">#REF!</definedName>
    <definedName name="______________MKT7">#REF!</definedName>
    <definedName name="______________MKT8" localSheetId="18">#REF!</definedName>
    <definedName name="______________MKT8" localSheetId="16">#REF!</definedName>
    <definedName name="______________MKT8">#REF!</definedName>
    <definedName name="______________MKT9" localSheetId="18">#REF!</definedName>
    <definedName name="______________MKT9" localSheetId="16">#REF!</definedName>
    <definedName name="______________MKT9">#REF!</definedName>
    <definedName name="______________New1" localSheetId="18">#REF!</definedName>
    <definedName name="______________New1" localSheetId="16">#REF!</definedName>
    <definedName name="______________New1">#REF!</definedName>
    <definedName name="_____________MKT1" localSheetId="18">#REF!</definedName>
    <definedName name="_____________MKT1" localSheetId="16">#REF!</definedName>
    <definedName name="_____________MKT1">#REF!</definedName>
    <definedName name="_____________MKT10" localSheetId="18">#REF!</definedName>
    <definedName name="_____________MKT10" localSheetId="16">#REF!</definedName>
    <definedName name="_____________MKT10">#REF!</definedName>
    <definedName name="_____________MKT11" localSheetId="18">#REF!</definedName>
    <definedName name="_____________MKT11" localSheetId="16">#REF!</definedName>
    <definedName name="_____________MKT11">#REF!</definedName>
    <definedName name="_____________MKT2" localSheetId="18">#REF!</definedName>
    <definedName name="_____________MKT2" localSheetId="16">#REF!</definedName>
    <definedName name="_____________MKT2">#REF!</definedName>
    <definedName name="_____________MKT3" localSheetId="18">#REF!</definedName>
    <definedName name="_____________MKT3" localSheetId="16">#REF!</definedName>
    <definedName name="_____________MKT3">#REF!</definedName>
    <definedName name="_____________MKT4" localSheetId="18">#REF!</definedName>
    <definedName name="_____________MKT4" localSheetId="16">#REF!</definedName>
    <definedName name="_____________MKT4">#REF!</definedName>
    <definedName name="_____________MKT5" localSheetId="18">#REF!</definedName>
    <definedName name="_____________MKT5" localSheetId="16">#REF!</definedName>
    <definedName name="_____________MKT5">#REF!</definedName>
    <definedName name="_____________MKT6" localSheetId="18">#REF!</definedName>
    <definedName name="_____________MKT6" localSheetId="16">#REF!</definedName>
    <definedName name="_____________MKT6">#REF!</definedName>
    <definedName name="_____________MKT7" localSheetId="18">#REF!</definedName>
    <definedName name="_____________MKT7" localSheetId="16">#REF!</definedName>
    <definedName name="_____________MKT7">#REF!</definedName>
    <definedName name="_____________MKT8" localSheetId="18">#REF!</definedName>
    <definedName name="_____________MKT8" localSheetId="16">#REF!</definedName>
    <definedName name="_____________MKT8">#REF!</definedName>
    <definedName name="_____________MKT9" localSheetId="18">#REF!</definedName>
    <definedName name="_____________MKT9" localSheetId="16">#REF!</definedName>
    <definedName name="_____________MKT9">#REF!</definedName>
    <definedName name="_____________New1" localSheetId="18">#REF!</definedName>
    <definedName name="_____________New1" localSheetId="16">#REF!</definedName>
    <definedName name="_____________New1">#REF!</definedName>
    <definedName name="____________MKT1" localSheetId="18">#REF!</definedName>
    <definedName name="____________MKT1" localSheetId="16">#REF!</definedName>
    <definedName name="____________MKT1">#REF!</definedName>
    <definedName name="____________MKT10" localSheetId="18">#REF!</definedName>
    <definedName name="____________MKT10" localSheetId="16">#REF!</definedName>
    <definedName name="____________MKT10">#REF!</definedName>
    <definedName name="____________MKT11" localSheetId="18">#REF!</definedName>
    <definedName name="____________MKT11" localSheetId="16">#REF!</definedName>
    <definedName name="____________MKT11">#REF!</definedName>
    <definedName name="____________MKT2" localSheetId="18">#REF!</definedName>
    <definedName name="____________MKT2" localSheetId="16">#REF!</definedName>
    <definedName name="____________MKT2">#REF!</definedName>
    <definedName name="____________MKT3" localSheetId="18">#REF!</definedName>
    <definedName name="____________MKT3" localSheetId="16">#REF!</definedName>
    <definedName name="____________MKT3">#REF!</definedName>
    <definedName name="____________MKT4" localSheetId="18">#REF!</definedName>
    <definedName name="____________MKT4" localSheetId="16">#REF!</definedName>
    <definedName name="____________MKT4">#REF!</definedName>
    <definedName name="____________MKT5" localSheetId="18">#REF!</definedName>
    <definedName name="____________MKT5" localSheetId="16">#REF!</definedName>
    <definedName name="____________MKT5">#REF!</definedName>
    <definedName name="____________MKT6" localSheetId="18">#REF!</definedName>
    <definedName name="____________MKT6" localSheetId="16">#REF!</definedName>
    <definedName name="____________MKT6">#REF!</definedName>
    <definedName name="____________MKT7" localSheetId="18">#REF!</definedName>
    <definedName name="____________MKT7" localSheetId="16">#REF!</definedName>
    <definedName name="____________MKT7">#REF!</definedName>
    <definedName name="____________MKT8" localSheetId="18">#REF!</definedName>
    <definedName name="____________MKT8" localSheetId="16">#REF!</definedName>
    <definedName name="____________MKT8">#REF!</definedName>
    <definedName name="____________MKT9" localSheetId="18">#REF!</definedName>
    <definedName name="____________MKT9" localSheetId="16">#REF!</definedName>
    <definedName name="____________MKT9">#REF!</definedName>
    <definedName name="____________New1" localSheetId="18">#REF!</definedName>
    <definedName name="____________New1" localSheetId="16">#REF!</definedName>
    <definedName name="____________New1">#REF!</definedName>
    <definedName name="___________MKT1" localSheetId="18">#REF!</definedName>
    <definedName name="___________MKT1" localSheetId="16">#REF!</definedName>
    <definedName name="___________MKT1">#REF!</definedName>
    <definedName name="___________MKT10" localSheetId="18">#REF!</definedName>
    <definedName name="___________MKT10" localSheetId="16">#REF!</definedName>
    <definedName name="___________MKT10">#REF!</definedName>
    <definedName name="___________MKT11" localSheetId="18">#REF!</definedName>
    <definedName name="___________MKT11" localSheetId="16">#REF!</definedName>
    <definedName name="___________MKT11">#REF!</definedName>
    <definedName name="___________MKT2" localSheetId="18">#REF!</definedName>
    <definedName name="___________MKT2" localSheetId="16">#REF!</definedName>
    <definedName name="___________MKT2">#REF!</definedName>
    <definedName name="___________MKT3" localSheetId="18">#REF!</definedName>
    <definedName name="___________MKT3" localSheetId="16">#REF!</definedName>
    <definedName name="___________MKT3">#REF!</definedName>
    <definedName name="___________MKT4" localSheetId="18">#REF!</definedName>
    <definedName name="___________MKT4" localSheetId="16">#REF!</definedName>
    <definedName name="___________MKT4">#REF!</definedName>
    <definedName name="___________MKT5" localSheetId="18">#REF!</definedName>
    <definedName name="___________MKT5" localSheetId="16">#REF!</definedName>
    <definedName name="___________MKT5">#REF!</definedName>
    <definedName name="___________MKT6" localSheetId="18">#REF!</definedName>
    <definedName name="___________MKT6" localSheetId="16">#REF!</definedName>
    <definedName name="___________MKT6">#REF!</definedName>
    <definedName name="___________MKT7" localSheetId="18">#REF!</definedName>
    <definedName name="___________MKT7" localSheetId="16">#REF!</definedName>
    <definedName name="___________MKT7">#REF!</definedName>
    <definedName name="___________MKT8" localSheetId="18">#REF!</definedName>
    <definedName name="___________MKT8" localSheetId="16">#REF!</definedName>
    <definedName name="___________MKT8">#REF!</definedName>
    <definedName name="___________MKT9" localSheetId="18">#REF!</definedName>
    <definedName name="___________MKT9" localSheetId="16">#REF!</definedName>
    <definedName name="___________MKT9">#REF!</definedName>
    <definedName name="___________New1" localSheetId="18">#REF!</definedName>
    <definedName name="___________New1" localSheetId="16">#REF!</definedName>
    <definedName name="___________New1">#REF!</definedName>
    <definedName name="__________MKT1" localSheetId="18">#REF!</definedName>
    <definedName name="__________MKT1" localSheetId="16">#REF!</definedName>
    <definedName name="__________MKT1">#REF!</definedName>
    <definedName name="__________MKT10" localSheetId="18">#REF!</definedName>
    <definedName name="__________MKT10" localSheetId="16">#REF!</definedName>
    <definedName name="__________MKT10">#REF!</definedName>
    <definedName name="__________MKT11" localSheetId="18">#REF!</definedName>
    <definedName name="__________MKT11" localSheetId="16">#REF!</definedName>
    <definedName name="__________MKT11">#REF!</definedName>
    <definedName name="__________MKT2" localSheetId="18">#REF!</definedName>
    <definedName name="__________MKT2" localSheetId="16">#REF!</definedName>
    <definedName name="__________MKT2">#REF!</definedName>
    <definedName name="__________MKT3" localSheetId="18">#REF!</definedName>
    <definedName name="__________MKT3" localSheetId="16">#REF!</definedName>
    <definedName name="__________MKT3">#REF!</definedName>
    <definedName name="__________MKT4" localSheetId="18">#REF!</definedName>
    <definedName name="__________MKT4" localSheetId="16">#REF!</definedName>
    <definedName name="__________MKT4">#REF!</definedName>
    <definedName name="__________MKT5" localSheetId="18">#REF!</definedName>
    <definedName name="__________MKT5" localSheetId="16">#REF!</definedName>
    <definedName name="__________MKT5">#REF!</definedName>
    <definedName name="__________MKT6" localSheetId="18">#REF!</definedName>
    <definedName name="__________MKT6" localSheetId="16">#REF!</definedName>
    <definedName name="__________MKT6">#REF!</definedName>
    <definedName name="__________MKT7" localSheetId="18">#REF!</definedName>
    <definedName name="__________MKT7" localSheetId="16">#REF!</definedName>
    <definedName name="__________MKT7">#REF!</definedName>
    <definedName name="__________MKT8" localSheetId="18">#REF!</definedName>
    <definedName name="__________MKT8" localSheetId="16">#REF!</definedName>
    <definedName name="__________MKT8">#REF!</definedName>
    <definedName name="__________MKT9" localSheetId="18">#REF!</definedName>
    <definedName name="__________MKT9" localSheetId="16">#REF!</definedName>
    <definedName name="__________MKT9">#REF!</definedName>
    <definedName name="__________New1" localSheetId="18">#REF!</definedName>
    <definedName name="__________New1" localSheetId="16">#REF!</definedName>
    <definedName name="__________New1">#REF!</definedName>
    <definedName name="_________A16400" localSheetId="18">#REF!</definedName>
    <definedName name="_________A16400" localSheetId="16">#REF!</definedName>
    <definedName name="_________A16400">#REF!</definedName>
    <definedName name="_________a16500" localSheetId="18">#REF!</definedName>
    <definedName name="_________a16500" localSheetId="16">#REF!</definedName>
    <definedName name="_________a16500">#REF!</definedName>
    <definedName name="_________MKT1" localSheetId="18">#REF!</definedName>
    <definedName name="_________MKT1" localSheetId="16">#REF!</definedName>
    <definedName name="_________MKT1">#REF!</definedName>
    <definedName name="_________MKT10" localSheetId="18">#REF!</definedName>
    <definedName name="_________MKT10" localSheetId="16">#REF!</definedName>
    <definedName name="_________MKT10">#REF!</definedName>
    <definedName name="_________MKT11" localSheetId="18">#REF!</definedName>
    <definedName name="_________MKT11" localSheetId="16">#REF!</definedName>
    <definedName name="_________MKT11">#REF!</definedName>
    <definedName name="_________MKT2" localSheetId="18">#REF!</definedName>
    <definedName name="_________MKT2" localSheetId="16">#REF!</definedName>
    <definedName name="_________MKT2">#REF!</definedName>
    <definedName name="_________MKT3" localSheetId="18">#REF!</definedName>
    <definedName name="_________MKT3" localSheetId="16">#REF!</definedName>
    <definedName name="_________MKT3">#REF!</definedName>
    <definedName name="_________MKT4" localSheetId="18">#REF!</definedName>
    <definedName name="_________MKT4" localSheetId="16">#REF!</definedName>
    <definedName name="_________MKT4">#REF!</definedName>
    <definedName name="_________MKT5" localSheetId="18">#REF!</definedName>
    <definedName name="_________MKT5" localSheetId="16">#REF!</definedName>
    <definedName name="_________MKT5">#REF!</definedName>
    <definedName name="_________MKT6" localSheetId="18">#REF!</definedName>
    <definedName name="_________MKT6" localSheetId="16">#REF!</definedName>
    <definedName name="_________MKT6">#REF!</definedName>
    <definedName name="_________MKT7" localSheetId="18">#REF!</definedName>
    <definedName name="_________MKT7" localSheetId="16">#REF!</definedName>
    <definedName name="_________MKT7">#REF!</definedName>
    <definedName name="_________MKT8" localSheetId="18">#REF!</definedName>
    <definedName name="_________MKT8" localSheetId="16">#REF!</definedName>
    <definedName name="_________MKT8">#REF!</definedName>
    <definedName name="_________MKT9" localSheetId="18">#REF!</definedName>
    <definedName name="_________MKT9" localSheetId="16">#REF!</definedName>
    <definedName name="_________MKT9">#REF!</definedName>
    <definedName name="_________New1" localSheetId="18">#REF!</definedName>
    <definedName name="_________New1" localSheetId="16">#REF!</definedName>
    <definedName name="_________New1">#REF!</definedName>
    <definedName name="________A16400" localSheetId="18">#REF!</definedName>
    <definedName name="________A16400" localSheetId="16">#REF!</definedName>
    <definedName name="________A16400">#REF!</definedName>
    <definedName name="________a16500" localSheetId="18">#REF!</definedName>
    <definedName name="________a16500" localSheetId="16">#REF!</definedName>
    <definedName name="________a16500">#REF!</definedName>
    <definedName name="________MKT1" localSheetId="18">#REF!</definedName>
    <definedName name="________MKT1" localSheetId="16">#REF!</definedName>
    <definedName name="________MKT1">#REF!</definedName>
    <definedName name="________MKT10" localSheetId="18">#REF!</definedName>
    <definedName name="________MKT10" localSheetId="16">#REF!</definedName>
    <definedName name="________MKT10">#REF!</definedName>
    <definedName name="________MKT11" localSheetId="18">#REF!</definedName>
    <definedName name="________MKT11" localSheetId="16">#REF!</definedName>
    <definedName name="________MKT11">#REF!</definedName>
    <definedName name="________MKT2" localSheetId="18">#REF!</definedName>
    <definedName name="________MKT2" localSheetId="16">#REF!</definedName>
    <definedName name="________MKT2">#REF!</definedName>
    <definedName name="________MKT3" localSheetId="18">#REF!</definedName>
    <definedName name="________MKT3" localSheetId="16">#REF!</definedName>
    <definedName name="________MKT3">#REF!</definedName>
    <definedName name="________MKT4" localSheetId="18">#REF!</definedName>
    <definedName name="________MKT4" localSheetId="16">#REF!</definedName>
    <definedName name="________MKT4">#REF!</definedName>
    <definedName name="________MKT5" localSheetId="18">#REF!</definedName>
    <definedName name="________MKT5" localSheetId="16">#REF!</definedName>
    <definedName name="________MKT5">#REF!</definedName>
    <definedName name="________MKT6" localSheetId="18">#REF!</definedName>
    <definedName name="________MKT6" localSheetId="16">#REF!</definedName>
    <definedName name="________MKT6">#REF!</definedName>
    <definedName name="________MKT7" localSheetId="18">#REF!</definedName>
    <definedName name="________MKT7" localSheetId="16">#REF!</definedName>
    <definedName name="________MKT7">#REF!</definedName>
    <definedName name="________MKT8" localSheetId="18">#REF!</definedName>
    <definedName name="________MKT8" localSheetId="16">#REF!</definedName>
    <definedName name="________MKT8">#REF!</definedName>
    <definedName name="________MKT9" localSheetId="18">#REF!</definedName>
    <definedName name="________MKT9" localSheetId="16">#REF!</definedName>
    <definedName name="________MKT9">#REF!</definedName>
    <definedName name="________New1" localSheetId="18">#REF!</definedName>
    <definedName name="________New1" localSheetId="16">#REF!</definedName>
    <definedName name="________New1">#REF!</definedName>
    <definedName name="_______A16400" localSheetId="18">#REF!</definedName>
    <definedName name="_______A16400" localSheetId="16">#REF!</definedName>
    <definedName name="_______A16400">#REF!</definedName>
    <definedName name="_______a16500" localSheetId="18">#REF!</definedName>
    <definedName name="_______a16500" localSheetId="16">#REF!</definedName>
    <definedName name="_______a16500">#REF!</definedName>
    <definedName name="_______MKT1" localSheetId="18">#REF!</definedName>
    <definedName name="_______MKT1" localSheetId="16">#REF!</definedName>
    <definedName name="_______MKT1">#REF!</definedName>
    <definedName name="_______MKT10" localSheetId="18">#REF!</definedName>
    <definedName name="_______MKT10" localSheetId="16">#REF!</definedName>
    <definedName name="_______MKT10">#REF!</definedName>
    <definedName name="_______MKT11" localSheetId="18">#REF!</definedName>
    <definedName name="_______MKT11" localSheetId="16">#REF!</definedName>
    <definedName name="_______MKT11">#REF!</definedName>
    <definedName name="_______MKT2" localSheetId="18">#REF!</definedName>
    <definedName name="_______MKT2" localSheetId="16">#REF!</definedName>
    <definedName name="_______MKT2">#REF!</definedName>
    <definedName name="_______MKT3" localSheetId="18">#REF!</definedName>
    <definedName name="_______MKT3" localSheetId="16">#REF!</definedName>
    <definedName name="_______MKT3">#REF!</definedName>
    <definedName name="_______MKT4" localSheetId="18">#REF!</definedName>
    <definedName name="_______MKT4" localSheetId="16">#REF!</definedName>
    <definedName name="_______MKT4">#REF!</definedName>
    <definedName name="_______MKT5" localSheetId="18">#REF!</definedName>
    <definedName name="_______MKT5" localSheetId="16">#REF!</definedName>
    <definedName name="_______MKT5">#REF!</definedName>
    <definedName name="_______MKT6" localSheetId="18">#REF!</definedName>
    <definedName name="_______MKT6" localSheetId="16">#REF!</definedName>
    <definedName name="_______MKT6">#REF!</definedName>
    <definedName name="_______MKT7" localSheetId="18">#REF!</definedName>
    <definedName name="_______MKT7" localSheetId="16">#REF!</definedName>
    <definedName name="_______MKT7">#REF!</definedName>
    <definedName name="_______MKT8" localSheetId="18">#REF!</definedName>
    <definedName name="_______MKT8" localSheetId="16">#REF!</definedName>
    <definedName name="_______MKT8">#REF!</definedName>
    <definedName name="_______MKT9" localSheetId="18">#REF!</definedName>
    <definedName name="_______MKT9" localSheetId="16">#REF!</definedName>
    <definedName name="_______MKT9">#REF!</definedName>
    <definedName name="_______New1" localSheetId="18">#REF!</definedName>
    <definedName name="_______New1" localSheetId="16">#REF!</definedName>
    <definedName name="_______New1">#REF!</definedName>
    <definedName name="______A16400" localSheetId="18">#REF!</definedName>
    <definedName name="______A16400" localSheetId="16">#REF!</definedName>
    <definedName name="______A16400">#REF!</definedName>
    <definedName name="______a16500" localSheetId="18">#REF!</definedName>
    <definedName name="______a16500" localSheetId="16">#REF!</definedName>
    <definedName name="______a16500">#REF!</definedName>
    <definedName name="______MKT1" localSheetId="18">#REF!</definedName>
    <definedName name="______MKT1" localSheetId="16">#REF!</definedName>
    <definedName name="______MKT1">#REF!</definedName>
    <definedName name="______MKT10" localSheetId="18">#REF!</definedName>
    <definedName name="______MKT10" localSheetId="16">#REF!</definedName>
    <definedName name="______MKT10">#REF!</definedName>
    <definedName name="______MKT11" localSheetId="18">#REF!</definedName>
    <definedName name="______MKT11" localSheetId="16">#REF!</definedName>
    <definedName name="______MKT11">#REF!</definedName>
    <definedName name="______MKT2" localSheetId="18">#REF!</definedName>
    <definedName name="______MKT2" localSheetId="16">#REF!</definedName>
    <definedName name="______MKT2">#REF!</definedName>
    <definedName name="______MKT3" localSheetId="18">#REF!</definedName>
    <definedName name="______MKT3" localSheetId="16">#REF!</definedName>
    <definedName name="______MKT3">#REF!</definedName>
    <definedName name="______MKT4" localSheetId="18">#REF!</definedName>
    <definedName name="______MKT4" localSheetId="16">#REF!</definedName>
    <definedName name="______MKT4">#REF!</definedName>
    <definedName name="______MKT5" localSheetId="18">#REF!</definedName>
    <definedName name="______MKT5" localSheetId="16">#REF!</definedName>
    <definedName name="______MKT5">#REF!</definedName>
    <definedName name="______MKT6" localSheetId="18">#REF!</definedName>
    <definedName name="______MKT6" localSheetId="16">#REF!</definedName>
    <definedName name="______MKT6">#REF!</definedName>
    <definedName name="______MKT7" localSheetId="18">#REF!</definedName>
    <definedName name="______MKT7" localSheetId="16">#REF!</definedName>
    <definedName name="______MKT7">#REF!</definedName>
    <definedName name="______MKT8" localSheetId="18">#REF!</definedName>
    <definedName name="______MKT8" localSheetId="16">#REF!</definedName>
    <definedName name="______MKT8">#REF!</definedName>
    <definedName name="______MKT9" localSheetId="18">#REF!</definedName>
    <definedName name="______MKT9" localSheetId="16">#REF!</definedName>
    <definedName name="______MKT9">#REF!</definedName>
    <definedName name="______New1" localSheetId="18">#REF!</definedName>
    <definedName name="______New1" localSheetId="16">#REF!</definedName>
    <definedName name="______New1">#REF!</definedName>
    <definedName name="_____A16400" localSheetId="18">#REF!</definedName>
    <definedName name="_____A16400" localSheetId="16">#REF!</definedName>
    <definedName name="_____A16400">#REF!</definedName>
    <definedName name="_____a16500" localSheetId="18">#REF!</definedName>
    <definedName name="_____a16500" localSheetId="16">#REF!</definedName>
    <definedName name="_____a16500">#REF!</definedName>
    <definedName name="_____MKT1" localSheetId="18">#REF!</definedName>
    <definedName name="_____MKT1" localSheetId="16">#REF!</definedName>
    <definedName name="_____MKT1">#REF!</definedName>
    <definedName name="_____MKT10" localSheetId="18">#REF!</definedName>
    <definedName name="_____MKT10" localSheetId="16">#REF!</definedName>
    <definedName name="_____MKT10">#REF!</definedName>
    <definedName name="_____MKT11" localSheetId="18">#REF!</definedName>
    <definedName name="_____MKT11" localSheetId="16">#REF!</definedName>
    <definedName name="_____MKT11">#REF!</definedName>
    <definedName name="_____MKT2" localSheetId="18">#REF!</definedName>
    <definedName name="_____MKT2" localSheetId="16">#REF!</definedName>
    <definedName name="_____MKT2">#REF!</definedName>
    <definedName name="_____MKT3" localSheetId="18">#REF!</definedName>
    <definedName name="_____MKT3" localSheetId="16">#REF!</definedName>
    <definedName name="_____MKT3">#REF!</definedName>
    <definedName name="_____MKT4" localSheetId="18">#REF!</definedName>
    <definedName name="_____MKT4" localSheetId="16">#REF!</definedName>
    <definedName name="_____MKT4">#REF!</definedName>
    <definedName name="_____MKT5" localSheetId="18">#REF!</definedName>
    <definedName name="_____MKT5" localSheetId="16">#REF!</definedName>
    <definedName name="_____MKT5">#REF!</definedName>
    <definedName name="_____MKT6" localSheetId="18">#REF!</definedName>
    <definedName name="_____MKT6" localSheetId="16">#REF!</definedName>
    <definedName name="_____MKT6">#REF!</definedName>
    <definedName name="_____MKT7" localSheetId="18">#REF!</definedName>
    <definedName name="_____MKT7" localSheetId="16">#REF!</definedName>
    <definedName name="_____MKT7">#REF!</definedName>
    <definedName name="_____MKT8" localSheetId="18">#REF!</definedName>
    <definedName name="_____MKT8" localSheetId="16">#REF!</definedName>
    <definedName name="_____MKT8">#REF!</definedName>
    <definedName name="_____MKT9" localSheetId="18">#REF!</definedName>
    <definedName name="_____MKT9" localSheetId="16">#REF!</definedName>
    <definedName name="_____MKT9">#REF!</definedName>
    <definedName name="_____New1" localSheetId="18">#REF!</definedName>
    <definedName name="_____New1" localSheetId="16">#REF!</definedName>
    <definedName name="_____New1">#REF!</definedName>
    <definedName name="_____SCH4" localSheetId="18">#REF!</definedName>
    <definedName name="_____SCH4" localSheetId="16">#REF!</definedName>
    <definedName name="_____SCH4">#REF!</definedName>
    <definedName name="____A16400" localSheetId="18">#REF!</definedName>
    <definedName name="____A16400" localSheetId="16">#REF!</definedName>
    <definedName name="____A16400">#REF!</definedName>
    <definedName name="____a16500" localSheetId="18">#REF!</definedName>
    <definedName name="____a16500" localSheetId="16">#REF!</definedName>
    <definedName name="____a16500">#REF!</definedName>
    <definedName name="____MKT1" localSheetId="18">#REF!</definedName>
    <definedName name="____MKT1" localSheetId="16">#REF!</definedName>
    <definedName name="____MKT1">#REF!</definedName>
    <definedName name="____MKT10" localSheetId="18">#REF!</definedName>
    <definedName name="____MKT10" localSheetId="16">#REF!</definedName>
    <definedName name="____MKT10">#REF!</definedName>
    <definedName name="____MKT11" localSheetId="18">#REF!</definedName>
    <definedName name="____MKT11" localSheetId="16">#REF!</definedName>
    <definedName name="____MKT11">#REF!</definedName>
    <definedName name="____MKT2" localSheetId="18">#REF!</definedName>
    <definedName name="____MKT2" localSheetId="16">#REF!</definedName>
    <definedName name="____MKT2">#REF!</definedName>
    <definedName name="____MKT3" localSheetId="18">#REF!</definedName>
    <definedName name="____MKT3" localSheetId="16">#REF!</definedName>
    <definedName name="____MKT3">#REF!</definedName>
    <definedName name="____MKT4" localSheetId="18">#REF!</definedName>
    <definedName name="____MKT4" localSheetId="16">#REF!</definedName>
    <definedName name="____MKT4">#REF!</definedName>
    <definedName name="____MKT5" localSheetId="18">#REF!</definedName>
    <definedName name="____MKT5" localSheetId="16">#REF!</definedName>
    <definedName name="____MKT5">#REF!</definedName>
    <definedName name="____MKT6" localSheetId="18">#REF!</definedName>
    <definedName name="____MKT6" localSheetId="16">#REF!</definedName>
    <definedName name="____MKT6">#REF!</definedName>
    <definedName name="____MKT7" localSheetId="18">#REF!</definedName>
    <definedName name="____MKT7" localSheetId="16">#REF!</definedName>
    <definedName name="____MKT7">#REF!</definedName>
    <definedName name="____MKT8" localSheetId="18">#REF!</definedName>
    <definedName name="____MKT8" localSheetId="16">#REF!</definedName>
    <definedName name="____MKT8">#REF!</definedName>
    <definedName name="____MKT9" localSheetId="18">#REF!</definedName>
    <definedName name="____MKT9" localSheetId="16">#REF!</definedName>
    <definedName name="____MKT9">#REF!</definedName>
    <definedName name="____New1" localSheetId="18">#REF!</definedName>
    <definedName name="____New1" localSheetId="16">#REF!</definedName>
    <definedName name="____New1">#REF!</definedName>
    <definedName name="____SCH4" localSheetId="18">#REF!</definedName>
    <definedName name="____SCH4" localSheetId="16">#REF!</definedName>
    <definedName name="____SCH4">#REF!</definedName>
    <definedName name="___A16400" localSheetId="18">#REF!</definedName>
    <definedName name="___A16400" localSheetId="16">#REF!</definedName>
    <definedName name="___A16400">#REF!</definedName>
    <definedName name="___a16500" localSheetId="18">#REF!</definedName>
    <definedName name="___a16500" localSheetId="16">#REF!</definedName>
    <definedName name="___a16500">#REF!</definedName>
    <definedName name="___MKT1" localSheetId="18">#REF!</definedName>
    <definedName name="___MKT1" localSheetId="16">#REF!</definedName>
    <definedName name="___MKT1">#REF!</definedName>
    <definedName name="___MKT10" localSheetId="18">#REF!</definedName>
    <definedName name="___MKT10" localSheetId="16">#REF!</definedName>
    <definedName name="___MKT10">#REF!</definedName>
    <definedName name="___MKT11" localSheetId="18">#REF!</definedName>
    <definedName name="___MKT11" localSheetId="16">#REF!</definedName>
    <definedName name="___MKT11">#REF!</definedName>
    <definedName name="___MKT2" localSheetId="18">#REF!</definedName>
    <definedName name="___MKT2" localSheetId="16">#REF!</definedName>
    <definedName name="___MKT2">#REF!</definedName>
    <definedName name="___MKT3" localSheetId="18">#REF!</definedName>
    <definedName name="___MKT3" localSheetId="16">#REF!</definedName>
    <definedName name="___MKT3">#REF!</definedName>
    <definedName name="___MKT4" localSheetId="18">#REF!</definedName>
    <definedName name="___MKT4" localSheetId="16">#REF!</definedName>
    <definedName name="___MKT4">#REF!</definedName>
    <definedName name="___MKT5" localSheetId="18">#REF!</definedName>
    <definedName name="___MKT5" localSheetId="16">#REF!</definedName>
    <definedName name="___MKT5">#REF!</definedName>
    <definedName name="___MKT6" localSheetId="18">#REF!</definedName>
    <definedName name="___MKT6" localSheetId="16">#REF!</definedName>
    <definedName name="___MKT6">#REF!</definedName>
    <definedName name="___MKT7" localSheetId="18">#REF!</definedName>
    <definedName name="___MKT7" localSheetId="16">#REF!</definedName>
    <definedName name="___MKT7">#REF!</definedName>
    <definedName name="___MKT8" localSheetId="18">#REF!</definedName>
    <definedName name="___MKT8" localSheetId="16">#REF!</definedName>
    <definedName name="___MKT8">#REF!</definedName>
    <definedName name="___MKT9" localSheetId="18">#REF!</definedName>
    <definedName name="___MKT9" localSheetId="16">#REF!</definedName>
    <definedName name="___MKT9">#REF!</definedName>
    <definedName name="___New1" localSheetId="18">#REF!</definedName>
    <definedName name="___New1" localSheetId="16">#REF!</definedName>
    <definedName name="___New1">#REF!</definedName>
    <definedName name="___SCH4" localSheetId="18">#REF!</definedName>
    <definedName name="___SCH4" localSheetId="16">#REF!</definedName>
    <definedName name="___SCH4">#REF!</definedName>
    <definedName name="__A16400" localSheetId="18">#REF!</definedName>
    <definedName name="__A16400" localSheetId="16">#REF!</definedName>
    <definedName name="__A16400">#REF!</definedName>
    <definedName name="__a16500" localSheetId="18">#REF!</definedName>
    <definedName name="__a16500" localSheetId="16">#REF!</definedName>
    <definedName name="__a16500">#REF!</definedName>
    <definedName name="__IntlFixup" hidden="1">TRUE</definedName>
    <definedName name="__MKT1" localSheetId="18">#REF!</definedName>
    <definedName name="__MKT1" localSheetId="16">#REF!</definedName>
    <definedName name="__MKT1">#REF!</definedName>
    <definedName name="__MKT10" localSheetId="18">#REF!</definedName>
    <definedName name="__MKT10" localSheetId="16">#REF!</definedName>
    <definedName name="__MKT10">#REF!</definedName>
    <definedName name="__MKT11" localSheetId="18">#REF!</definedName>
    <definedName name="__MKT11" localSheetId="16">#REF!</definedName>
    <definedName name="__MKT11">#REF!</definedName>
    <definedName name="__MKT2" localSheetId="18">#REF!</definedName>
    <definedName name="__MKT2" localSheetId="16">#REF!</definedName>
    <definedName name="__MKT2">#REF!</definedName>
    <definedName name="__MKT3" localSheetId="18">#REF!</definedName>
    <definedName name="__MKT3" localSheetId="16">#REF!</definedName>
    <definedName name="__MKT3">#REF!</definedName>
    <definedName name="__MKT4" localSheetId="18">#REF!</definedName>
    <definedName name="__MKT4" localSheetId="16">#REF!</definedName>
    <definedName name="__MKT4">#REF!</definedName>
    <definedName name="__MKT5" localSheetId="18">#REF!</definedName>
    <definedName name="__MKT5" localSheetId="16">#REF!</definedName>
    <definedName name="__MKT5">#REF!</definedName>
    <definedName name="__MKT6" localSheetId="18">#REF!</definedName>
    <definedName name="__MKT6" localSheetId="16">#REF!</definedName>
    <definedName name="__MKT6">#REF!</definedName>
    <definedName name="__MKT7" localSheetId="18">#REF!</definedName>
    <definedName name="__MKT7" localSheetId="16">#REF!</definedName>
    <definedName name="__MKT7">#REF!</definedName>
    <definedName name="__MKT8" localSheetId="18">#REF!</definedName>
    <definedName name="__MKT8" localSheetId="16">#REF!</definedName>
    <definedName name="__MKT8">#REF!</definedName>
    <definedName name="__MKT9" localSheetId="18">#REF!</definedName>
    <definedName name="__MKT9" localSheetId="16">#REF!</definedName>
    <definedName name="__MKT9">#REF!</definedName>
    <definedName name="__New1" localSheetId="18">#REF!</definedName>
    <definedName name="__New1" localSheetId="16">#REF!</definedName>
    <definedName name="__New1">#REF!</definedName>
    <definedName name="__SCH4" localSheetId="18">#REF!</definedName>
    <definedName name="__SCH4" localSheetId="16">#REF!</definedName>
    <definedName name="__SCH4">#REF!</definedName>
    <definedName name="_061_df" localSheetId="18">#REF!</definedName>
    <definedName name="_061_df" localSheetId="16">#REF!</definedName>
    <definedName name="_061_df">#REF!</definedName>
    <definedName name="_1" localSheetId="18">#REF!</definedName>
    <definedName name="_1" localSheetId="16">#REF!</definedName>
    <definedName name="_1">#REF!</definedName>
    <definedName name="_1_1" localSheetId="18">#REF!</definedName>
    <definedName name="_1_1" localSheetId="16">#REF!</definedName>
    <definedName name="_1_1">#REF!</definedName>
    <definedName name="_10_18" localSheetId="18">#REF!</definedName>
    <definedName name="_10_18" localSheetId="16">#REF!</definedName>
    <definedName name="_10_18">#REF!</definedName>
    <definedName name="_11_2" localSheetId="18">#REF!</definedName>
    <definedName name="_11_2" localSheetId="16">#REF!</definedName>
    <definedName name="_11_2">#REF!</definedName>
    <definedName name="_12_3" localSheetId="18">#REF!</definedName>
    <definedName name="_12_3" localSheetId="16">#REF!</definedName>
    <definedName name="_12_3">#REF!</definedName>
    <definedName name="_13_4" localSheetId="18">#REF!</definedName>
    <definedName name="_13_4" localSheetId="16">#REF!</definedName>
    <definedName name="_13_4">#REF!</definedName>
    <definedName name="_14_6" localSheetId="18">#REF!</definedName>
    <definedName name="_14_6" localSheetId="16">#REF!</definedName>
    <definedName name="_14_6">#REF!</definedName>
    <definedName name="_15_7" localSheetId="18">#REF!</definedName>
    <definedName name="_15_7" localSheetId="16">#REF!</definedName>
    <definedName name="_15_7">#REF!</definedName>
    <definedName name="_16_8" localSheetId="18">#REF!</definedName>
    <definedName name="_16_8" localSheetId="16">#REF!</definedName>
    <definedName name="_16_8">#REF!</definedName>
    <definedName name="_17_9" localSheetId="18">#REF!</definedName>
    <definedName name="_17_9" localSheetId="16">#REF!</definedName>
    <definedName name="_17_9">#REF!</definedName>
    <definedName name="_18B_S" localSheetId="18">#REF!</definedName>
    <definedName name="_18B_S" localSheetId="16">#REF!</definedName>
    <definedName name="_18B_S">#REF!</definedName>
    <definedName name="_19P_L" localSheetId="18">#REF!</definedName>
    <definedName name="_19P_L" localSheetId="16">#REF!</definedName>
    <definedName name="_19P_L">#REF!</definedName>
    <definedName name="_2" localSheetId="18">[3]TGT!#REF!</definedName>
    <definedName name="_2" localSheetId="16">[3]TGT!#REF!</definedName>
    <definedName name="_2">[3]TGT!#REF!</definedName>
    <definedName name="_2_10" localSheetId="18">#REF!</definedName>
    <definedName name="_2_10" localSheetId="16">#REF!</definedName>
    <definedName name="_2_10">#REF!</definedName>
    <definedName name="_3" localSheetId="18">#REF!</definedName>
    <definedName name="_3" localSheetId="16">#REF!</definedName>
    <definedName name="_3">#REF!</definedName>
    <definedName name="_3_11" localSheetId="18">#REF!</definedName>
    <definedName name="_3_11" localSheetId="16">#REF!</definedName>
    <definedName name="_3_11">#REF!</definedName>
    <definedName name="_4" localSheetId="18">#REF!</definedName>
    <definedName name="_4" localSheetId="16">#REF!</definedName>
    <definedName name="_4">#REF!</definedName>
    <definedName name="_4_12" localSheetId="18">#REF!</definedName>
    <definedName name="_4_12" localSheetId="16">#REF!</definedName>
    <definedName name="_4_12">#REF!</definedName>
    <definedName name="_5" localSheetId="18">#REF!</definedName>
    <definedName name="_5" localSheetId="16">#REF!</definedName>
    <definedName name="_5">#REF!</definedName>
    <definedName name="_5_13" localSheetId="18">#REF!</definedName>
    <definedName name="_5_13" localSheetId="16">#REF!</definedName>
    <definedName name="_5_13">#REF!</definedName>
    <definedName name="_6" localSheetId="18">#REF!</definedName>
    <definedName name="_6" localSheetId="16">#REF!</definedName>
    <definedName name="_6">#REF!</definedName>
    <definedName name="_6_14" localSheetId="18">#REF!</definedName>
    <definedName name="_6_14" localSheetId="16">#REF!</definedName>
    <definedName name="_6_14">#REF!</definedName>
    <definedName name="_7_15" localSheetId="18">#REF!</definedName>
    <definedName name="_7_15" localSheetId="16">#REF!</definedName>
    <definedName name="_7_15">#REF!</definedName>
    <definedName name="_8" localSheetId="18">#REF!</definedName>
    <definedName name="_8" localSheetId="16">#REF!</definedName>
    <definedName name="_8">#REF!</definedName>
    <definedName name="_8_16" localSheetId="18">#REF!</definedName>
    <definedName name="_8_16" localSheetId="16">#REF!</definedName>
    <definedName name="_8_16">#REF!</definedName>
    <definedName name="_9_17" localSheetId="18">#REF!</definedName>
    <definedName name="_9_17" localSheetId="16">#REF!</definedName>
    <definedName name="_9_17">#REF!</definedName>
    <definedName name="_a1">'[4]#REF'!$A$600</definedName>
    <definedName name="_A16400" localSheetId="18">#REF!</definedName>
    <definedName name="_A16400" localSheetId="16">#REF!</definedName>
    <definedName name="_A16400">#REF!</definedName>
    <definedName name="_a16500" localSheetId="18">#REF!</definedName>
    <definedName name="_a16500" localSheetId="16">#REF!</definedName>
    <definedName name="_a16500">#REF!</definedName>
    <definedName name="_a66000" localSheetId="18">#REF!</definedName>
    <definedName name="_a66000" localSheetId="16">#REF!</definedName>
    <definedName name="_a66000">#REF!</definedName>
    <definedName name="_a66636" localSheetId="18">#REF!</definedName>
    <definedName name="_a66636" localSheetId="16">#REF!</definedName>
    <definedName name="_a66636">#REF!</definedName>
    <definedName name="_DET1" localSheetId="18">'[5]Advt-99'!#REF!</definedName>
    <definedName name="_DET1" localSheetId="16">'[5]Advt-99'!#REF!</definedName>
    <definedName name="_DET1">'[5]Advt-99'!#REF!</definedName>
    <definedName name="_DET10" localSheetId="18">'[5]Medical-99'!#REF!</definedName>
    <definedName name="_DET10" localSheetId="16">'[5]Medical-99'!#REF!</definedName>
    <definedName name="_DET10">'[5]Medical-99'!#REF!</definedName>
    <definedName name="_DET11" localSheetId="18">'[5]Medical-99'!#REF!</definedName>
    <definedName name="_DET11" localSheetId="16">'[5]Medical-99'!#REF!</definedName>
    <definedName name="_DET11">'[5]Medical-99'!#REF!</definedName>
    <definedName name="_DET12" localSheetId="18">'[5]Rent -99'!#REF!</definedName>
    <definedName name="_DET12" localSheetId="16">'[5]Rent -99'!#REF!</definedName>
    <definedName name="_DET12">'[5]Rent -99'!#REF!</definedName>
    <definedName name="_DET14" localSheetId="18">'[5]Recruitment (ksd)'!#REF!</definedName>
    <definedName name="_DET14" localSheetId="16">'[5]Recruitment (ksd)'!#REF!</definedName>
    <definedName name="_DET14">'[5]Recruitment (ksd)'!#REF!</definedName>
    <definedName name="_DET15" localSheetId="18">'[5]Phone-99'!#REF!</definedName>
    <definedName name="_DET15" localSheetId="16">'[5]Phone-99'!#REF!</definedName>
    <definedName name="_DET15">'[5]Phone-99'!#REF!</definedName>
    <definedName name="_DET16" localSheetId="18">'[5]Typewriter-99'!#REF!</definedName>
    <definedName name="_DET16" localSheetId="16">'[5]Typewriter-99'!#REF!</definedName>
    <definedName name="_DET16">'[5]Typewriter-99'!#REF!</definedName>
    <definedName name="_DET17" localSheetId="18">#REF!</definedName>
    <definedName name="_DET17" localSheetId="16">#REF!</definedName>
    <definedName name="_DET17">#REF!</definedName>
    <definedName name="_DET18" localSheetId="18">'[5]Water &amp; Elec-99'!#REF!</definedName>
    <definedName name="_DET18" localSheetId="16">'[5]Water &amp; Elec-99'!#REF!</definedName>
    <definedName name="_DET18">'[5]Water &amp; Elec-99'!#REF!</definedName>
    <definedName name="_DET19" localSheetId="18">'[5]Insurance -99'!#REF!</definedName>
    <definedName name="_DET19" localSheetId="16">'[5]Insurance -99'!#REF!</definedName>
    <definedName name="_DET19">'[5]Insurance -99'!#REF!</definedName>
    <definedName name="_DET2" localSheetId="18">'[5]Comm_paid-99'!#REF!</definedName>
    <definedName name="_DET2" localSheetId="16">'[5]Comm_paid-99'!#REF!</definedName>
    <definedName name="_DET2">'[5]Comm_paid-99'!#REF!</definedName>
    <definedName name="_DET20" localSheetId="18">#REF!</definedName>
    <definedName name="_DET20" localSheetId="16">#REF!</definedName>
    <definedName name="_DET20">#REF!</definedName>
    <definedName name="_DET3" localSheetId="18">#REF!</definedName>
    <definedName name="_DET3" localSheetId="16">#REF!</definedName>
    <definedName name="_DET3">#REF!</definedName>
    <definedName name="_DET4" localSheetId="18">#REF!</definedName>
    <definedName name="_DET4" localSheetId="16">#REF!</definedName>
    <definedName name="_DET4">#REF!</definedName>
    <definedName name="_DET49" localSheetId="18">#REF!</definedName>
    <definedName name="_DET49" localSheetId="16">#REF!</definedName>
    <definedName name="_DET49">#REF!</definedName>
    <definedName name="_DET5" localSheetId="18">#REF!</definedName>
    <definedName name="_DET5" localSheetId="16">#REF!</definedName>
    <definedName name="_DET5">#REF!</definedName>
    <definedName name="_DET50" localSheetId="18">#REF!</definedName>
    <definedName name="_DET50" localSheetId="16">#REF!</definedName>
    <definedName name="_DET50">#REF!</definedName>
    <definedName name="_DET6" localSheetId="18">'[5]FAX &amp; E-Mail -99'!#REF!</definedName>
    <definedName name="_DET6" localSheetId="16">'[5]FAX &amp; E-Mail -99'!#REF!</definedName>
    <definedName name="_DET6">'[5]FAX &amp; E-Mail -99'!#REF!</definedName>
    <definedName name="_DET7" localSheetId="18">'[6]For_Trav-01'!#REF!</definedName>
    <definedName name="_DET7" localSheetId="16">'[6]For_Trav-01'!#REF!</definedName>
    <definedName name="_DET7">'[6]For_Trav-01'!#REF!</definedName>
    <definedName name="_DET8" localSheetId="18">#REF!</definedName>
    <definedName name="_DET8" localSheetId="16">#REF!</definedName>
    <definedName name="_DET8">#REF!</definedName>
    <definedName name="_DET9" localSheetId="18">#REF!</definedName>
    <definedName name="_DET9" localSheetId="16">#REF!</definedName>
    <definedName name="_DET9">#REF!</definedName>
    <definedName name="_Fill" localSheetId="0" hidden="1">#REF!</definedName>
    <definedName name="_Fill" localSheetId="18" hidden="1">#REF!</definedName>
    <definedName name="_Fill" localSheetId="16" hidden="1">#REF!</definedName>
    <definedName name="_Fill" hidden="1">#REF!</definedName>
    <definedName name="_xlnm._FilterDatabase" localSheetId="1" hidden="1">BS!$A$6:$E$37</definedName>
    <definedName name="_xlnm._FilterDatabase" localSheetId="19" hidden="1">'Purchase Details'!$A$10:$K$167</definedName>
    <definedName name="_xlnm._FilterDatabase" localSheetId="20" hidden="1">'Sales Details '!$A$7:$I$409</definedName>
    <definedName name="_xlnm._FilterDatabase" localSheetId="4" hidden="1">SCH!$A$7:$I$417</definedName>
    <definedName name="_xlnm._FilterDatabase" localSheetId="16" hidden="1">'Total Sales (2)'!$B$4:$I$360</definedName>
    <definedName name="_Key1" localSheetId="18" hidden="1">#REF!</definedName>
    <definedName name="_Key1" localSheetId="16" hidden="1">#REF!</definedName>
    <definedName name="_Key1" hidden="1">#REF!</definedName>
    <definedName name="_MKT1" localSheetId="18">#REF!</definedName>
    <definedName name="_MKT1" localSheetId="16">#REF!</definedName>
    <definedName name="_MKT1">#REF!</definedName>
    <definedName name="_MKT10" localSheetId="18">#REF!</definedName>
    <definedName name="_MKT10" localSheetId="16">#REF!</definedName>
    <definedName name="_MKT10">#REF!</definedName>
    <definedName name="_MKT11" localSheetId="18">#REF!</definedName>
    <definedName name="_MKT11" localSheetId="16">#REF!</definedName>
    <definedName name="_MKT11">#REF!</definedName>
    <definedName name="_MKT2" localSheetId="18">#REF!</definedName>
    <definedName name="_MKT2" localSheetId="16">#REF!</definedName>
    <definedName name="_MKT2">#REF!</definedName>
    <definedName name="_MKT3" localSheetId="18">#REF!</definedName>
    <definedName name="_MKT3" localSheetId="16">#REF!</definedName>
    <definedName name="_MKT3">#REF!</definedName>
    <definedName name="_MKT4" localSheetId="18">#REF!</definedName>
    <definedName name="_MKT4" localSheetId="16">#REF!</definedName>
    <definedName name="_MKT4">#REF!</definedName>
    <definedName name="_MKT5" localSheetId="18">#REF!</definedName>
    <definedName name="_MKT5" localSheetId="16">#REF!</definedName>
    <definedName name="_MKT5">#REF!</definedName>
    <definedName name="_MKT6" localSheetId="18">#REF!</definedName>
    <definedName name="_MKT6" localSheetId="16">#REF!</definedName>
    <definedName name="_MKT6">#REF!</definedName>
    <definedName name="_MKT7" localSheetId="18">#REF!</definedName>
    <definedName name="_MKT7" localSheetId="16">#REF!</definedName>
    <definedName name="_MKT7">#REF!</definedName>
    <definedName name="_MKT8" localSheetId="18">#REF!</definedName>
    <definedName name="_MKT8" localSheetId="16">#REF!</definedName>
    <definedName name="_MKT8">#REF!</definedName>
    <definedName name="_MKT9" localSheetId="18">#REF!</definedName>
    <definedName name="_MKT9" localSheetId="16">#REF!</definedName>
    <definedName name="_MKT9">#REF!</definedName>
    <definedName name="_New1" localSheetId="18">#REF!</definedName>
    <definedName name="_New1" localSheetId="16">#REF!</definedName>
    <definedName name="_New1">#REF!</definedName>
    <definedName name="_Order1" hidden="1">255</definedName>
    <definedName name="_Order2" hidden="1">255</definedName>
    <definedName name="_PM1">[7]BUDGET!$CT$1:$DL$77</definedName>
    <definedName name="_Regression_X" localSheetId="18" hidden="1">[1]ENGG_VAL!#REF!</definedName>
    <definedName name="_Regression_X" localSheetId="16" hidden="1">[1]ENGG_VAL!#REF!</definedName>
    <definedName name="_Regression_X" hidden="1">[1]ENGG_VAL!#REF!</definedName>
    <definedName name="_SCH4" localSheetId="18">#REF!</definedName>
    <definedName name="_SCH4" localSheetId="16">#REF!</definedName>
    <definedName name="_SCH4">#REF!</definedName>
    <definedName name="_Sort" localSheetId="18" hidden="1">#REF!</definedName>
    <definedName name="_Sort" localSheetId="16" hidden="1">#REF!</definedName>
    <definedName name="_Sort" hidden="1">#REF!</definedName>
    <definedName name="A" localSheetId="18">#REF!</definedName>
    <definedName name="A" localSheetId="16">#REF!</definedName>
    <definedName name="A">#REF!</definedName>
    <definedName name="a654645454545" localSheetId="18">#REF!</definedName>
    <definedName name="a654645454545" localSheetId="16">#REF!</definedName>
    <definedName name="a654645454545">#REF!</definedName>
    <definedName name="aa">[8]PO.Detail!$A$6:$K$540</definedName>
    <definedName name="AAA">[9]Sheet2!$A$3:$B$1777</definedName>
    <definedName name="AAAA" localSheetId="18">#REF!</definedName>
    <definedName name="AAAA" localSheetId="16">#REF!</definedName>
    <definedName name="AAAA">#REF!</definedName>
    <definedName name="AAAAAAAAAAAAA" localSheetId="18">#REF!</definedName>
    <definedName name="AAAAAAAAAAAAA" localSheetId="16">#REF!</definedName>
    <definedName name="AAAAAAAAAAAAA">#REF!</definedName>
    <definedName name="abc" localSheetId="18">#REF!</definedName>
    <definedName name="abc" localSheetId="16">#REF!</definedName>
    <definedName name="abc">#REF!</definedName>
    <definedName name="abc.expenses." hidden="1">{#N/A,#N/A,FALSE,"Consolidated (2)"}</definedName>
    <definedName name="abcd" localSheetId="18">#REF!</definedName>
    <definedName name="abcd" localSheetId="16">#REF!</definedName>
    <definedName name="abcd">#REF!</definedName>
    <definedName name="abcde" localSheetId="18">#REF!</definedName>
    <definedName name="abcde" localSheetId="16">#REF!</definedName>
    <definedName name="abcde">#REF!</definedName>
    <definedName name="ABSENTEEISM" localSheetId="18">#REF!</definedName>
    <definedName name="ABSENTEEISM" localSheetId="16">#REF!</definedName>
    <definedName name="ABSENTEEISM">#REF!</definedName>
    <definedName name="Account_Balance" localSheetId="18">'[10]Excess Calc'!#REF!</definedName>
    <definedName name="Account_Balance" localSheetId="16">'[10]Excess Calc'!#REF!</definedName>
    <definedName name="Account_Balance">'[10]Excess Calc'!#REF!</definedName>
    <definedName name="ACCOUNTEDPERIODTYPE1">[11]CRITERIA1!$B$5</definedName>
    <definedName name="acnsum">'[4]ACN Data'!$I$1:$I$65536</definedName>
    <definedName name="ad">'[12]Saurabh''s Entries'!$H$9</definedName>
    <definedName name="Additio_deletion" localSheetId="18">#REF!</definedName>
    <definedName name="Additio_deletion" localSheetId="16">#REF!</definedName>
    <definedName name="Additio_deletion">#REF!</definedName>
    <definedName name="ADH" localSheetId="18">[13]OZ000105IRS!#REF!</definedName>
    <definedName name="ADH" localSheetId="16">[13]OZ000105IRS!#REF!</definedName>
    <definedName name="ADH">[13]OZ000105IRS!#REF!</definedName>
    <definedName name="ADJD">[14]Sheet1!$A$5:$C$240</definedName>
    <definedName name="ADM" localSheetId="18">[13]OZ000105IRS!#REF!</definedName>
    <definedName name="ADM" localSheetId="16">[13]OZ000105IRS!#REF!</definedName>
    <definedName name="ADM">[13]OZ000105IRS!#REF!</definedName>
    <definedName name="ADMIN_EXP" localSheetId="18">#REF!</definedName>
    <definedName name="ADMIN_EXP" localSheetId="16">#REF!</definedName>
    <definedName name="ADMIN_EXP">#REF!</definedName>
    <definedName name="ADV" localSheetId="18">#REF!</definedName>
    <definedName name="ADV" localSheetId="16">#REF!</definedName>
    <definedName name="ADV">#REF!</definedName>
    <definedName name="ADVANCE" localSheetId="18">#REF!</definedName>
    <definedName name="ADVANCE" localSheetId="16">#REF!</definedName>
    <definedName name="ADVANCE">#REF!</definedName>
    <definedName name="advexp." localSheetId="18">#REF!</definedName>
    <definedName name="advexp." localSheetId="16">#REF!</definedName>
    <definedName name="advexp.">#REF!</definedName>
    <definedName name="AE" localSheetId="18">[13]OZ000105IRS!#REF!</definedName>
    <definedName name="AE" localSheetId="16">[13]OZ000105IRS!#REF!</definedName>
    <definedName name="AE">[13]OZ000105IRS!#REF!</definedName>
    <definedName name="af" localSheetId="18">[15]CBDGT979!#REF!</definedName>
    <definedName name="af" localSheetId="16">[15]CBDGT979!#REF!</definedName>
    <definedName name="af">[15]CBDGT979!#REF!</definedName>
    <definedName name="ai" localSheetId="18">#REF!</definedName>
    <definedName name="ai" localSheetId="16">#REF!</definedName>
    <definedName name="ai">#REF!</definedName>
    <definedName name="ALL_ENGGVAL">[1]Sheet2!$B$1:$H$996</definedName>
    <definedName name="ALL_FA" localSheetId="18">#REF!</definedName>
    <definedName name="ALL_FA" localSheetId="16">#REF!</definedName>
    <definedName name="ALL_FA">#REF!</definedName>
    <definedName name="allo" localSheetId="18">#REF!</definedName>
    <definedName name="allo" localSheetId="16">#REF!</definedName>
    <definedName name="allo">#REF!</definedName>
    <definedName name="alp" localSheetId="18">#REF!</definedName>
    <definedName name="alp" localSheetId="16">#REF!</definedName>
    <definedName name="alp">#REF!</definedName>
    <definedName name="Amortisation" localSheetId="18">#REF!</definedName>
    <definedName name="Amortisation" localSheetId="16">#REF!</definedName>
    <definedName name="Amortisation">#REF!</definedName>
    <definedName name="ANALYSIS" localSheetId="18">#REF!</definedName>
    <definedName name="ANALYSIS" localSheetId="16">#REF!</definedName>
    <definedName name="ANALYSIS">#REF!</definedName>
    <definedName name="ANN_GOODS_IN_TRANSIT" localSheetId="18">'[16]Annex_A1-A28'!#REF!</definedName>
    <definedName name="ANN_GOODS_IN_TRANSIT" localSheetId="16">'[16]Annex_A1-A28'!#REF!</definedName>
    <definedName name="ANN_GOODS_IN_TRANSIT">'[16]Annex_A1-A28'!#REF!</definedName>
    <definedName name="ANN_SUNDRY_DEBTORS" localSheetId="18">#REF!</definedName>
    <definedName name="ANN_SUNDRY_DEBTORS" localSheetId="16">#REF!</definedName>
    <definedName name="ANN_SUNDRY_DEBTORS">#REF!</definedName>
    <definedName name="Annex" localSheetId="18">'[17]Balance Sheet'!#REF!</definedName>
    <definedName name="Annex" localSheetId="16">'[17]Balance Sheet'!#REF!</definedName>
    <definedName name="Annex">'[17]Balance Sheet'!#REF!</definedName>
    <definedName name="AP" localSheetId="18">#REF!</definedName>
    <definedName name="AP" localSheetId="16">#REF!</definedName>
    <definedName name="AP">#REF!</definedName>
    <definedName name="aparna" localSheetId="18">#REF!</definedName>
    <definedName name="aparna" localSheetId="16">#REF!</definedName>
    <definedName name="aparna">#REF!</definedName>
    <definedName name="APPSUSERNAME1">[11]CRITERIA1!$B$14</definedName>
    <definedName name="AR_Exch_Rate" localSheetId="18">#REF!</definedName>
    <definedName name="AR_Exch_Rate" localSheetId="16">#REF!</definedName>
    <definedName name="AR_Exch_Rate">#REF!</definedName>
    <definedName name="AR_Rep_Range" localSheetId="18">OFFSET(#REF!,0,0,COUNTA(#REF!),11)</definedName>
    <definedName name="AR_Rep_Range" localSheetId="16">OFFSET(#REF!,0,0,COUNTA(#REF!),11)</definedName>
    <definedName name="AR_Rep_Range">OFFSET(#REF!,0,0,COUNTA(#REF!),11)</definedName>
    <definedName name="ARA_Threshold" localSheetId="18">#REF!</definedName>
    <definedName name="ARA_Threshold" localSheetId="16">#REF!</definedName>
    <definedName name="ARA_Threshold">#REF!</definedName>
    <definedName name="ARP_Threshold" localSheetId="18">#REF!</definedName>
    <definedName name="ARP_Threshold" localSheetId="16">#REF!</definedName>
    <definedName name="ARP_Threshold">#REF!</definedName>
    <definedName name="as" localSheetId="18">#REF!</definedName>
    <definedName name="as" localSheetId="16">#REF!</definedName>
    <definedName name="as">#REF!</definedName>
    <definedName name="AS2DocOpenMode" hidden="1">"AS2DocumentEdit"</definedName>
    <definedName name="AS2ReportLS" hidden="1">1</definedName>
    <definedName name="AS2StaticLS" localSheetId="18" hidden="1">#REF!</definedName>
    <definedName name="AS2StaticLS" localSheetId="16" hidden="1">#REF!</definedName>
    <definedName name="AS2StaticLS" hidden="1">#REF!</definedName>
    <definedName name="AS2SyncStepLS" hidden="1">0</definedName>
    <definedName name="AS2TickmarkLS" localSheetId="18" hidden="1">#REF!</definedName>
    <definedName name="AS2TickmarkLS" localSheetId="16" hidden="1">#REF!</definedName>
    <definedName name="AS2TickmarkLS" hidden="1">#REF!</definedName>
    <definedName name="AS2VersionLS" hidden="1">300</definedName>
    <definedName name="asbin" localSheetId="18">#REF!</definedName>
    <definedName name="asbin" localSheetId="16">#REF!</definedName>
    <definedName name="asbin">#REF!</definedName>
    <definedName name="asdfkj" localSheetId="18">#REF!</definedName>
    <definedName name="asdfkj" localSheetId="16">#REF!</definedName>
    <definedName name="asdfkj">#REF!</definedName>
    <definedName name="ASHAR">[18]Sheet1!$A$1:$C$134</definedName>
    <definedName name="ASHOJ" localSheetId="18">#REF!</definedName>
    <definedName name="ASHOJ" localSheetId="16">#REF!</definedName>
    <definedName name="ASHOJ">#REF!</definedName>
    <definedName name="ASKRJCOSTS" localSheetId="18">#REF!</definedName>
    <definedName name="ASKRJCOSTS" localSheetId="16">#REF!</definedName>
    <definedName name="ASKRJCOSTS">#REF!</definedName>
    <definedName name="ass" localSheetId="18">#REF!</definedName>
    <definedName name="ass" localSheetId="16">#REF!</definedName>
    <definedName name="ass">#REF!</definedName>
    <definedName name="Assets" localSheetId="18">#REF!</definedName>
    <definedName name="Assets" localSheetId="16">#REF!</definedName>
    <definedName name="Assets">#REF!</definedName>
    <definedName name="Assets_Details" localSheetId="18">#REF!</definedName>
    <definedName name="Assets_Details" localSheetId="16">#REF!</definedName>
    <definedName name="Assets_Details">#REF!</definedName>
    <definedName name="AUG" localSheetId="18">#REF!</definedName>
    <definedName name="AUG" localSheetId="16">#REF!</definedName>
    <definedName name="AUG">#REF!</definedName>
    <definedName name="AUS" localSheetId="18">[13]OZ000105IRS!#REF!</definedName>
    <definedName name="AUS" localSheetId="16">[13]OZ000105IRS!#REF!</definedName>
    <definedName name="AUS">[13]OZ000105IRS!#REF!</definedName>
    <definedName name="B" localSheetId="18">#REF!</definedName>
    <definedName name="B" localSheetId="16">#REF!</definedName>
    <definedName name="B">#REF!</definedName>
    <definedName name="B_L_schedule_5" localSheetId="18">#REF!</definedName>
    <definedName name="B_L_schedule_5" localSheetId="16">#REF!</definedName>
    <definedName name="B_L_schedule_5">#REF!</definedName>
    <definedName name="B_L_schedule_8" localSheetId="18">#REF!</definedName>
    <definedName name="B_L_schedule_8" localSheetId="16">#REF!</definedName>
    <definedName name="B_L_schedule_8">#REF!</definedName>
    <definedName name="bais" localSheetId="18">#REF!</definedName>
    <definedName name="bais" localSheetId="16">#REF!</definedName>
    <definedName name="bais">#REF!</definedName>
    <definedName name="Bal_Sheet_053_54" localSheetId="18">#REF!</definedName>
    <definedName name="Bal_Sheet_053_54" localSheetId="16">#REF!</definedName>
    <definedName name="Bal_Sheet_053_54">#REF!</definedName>
    <definedName name="Balance_Sheet" localSheetId="18">'[19]BS 63'!$B$1:$J$83,'[19]BS 63'!#REF!,'[19]BS 63'!#REF!</definedName>
    <definedName name="Balance_Sheet" localSheetId="16">'[19]BS 63'!$B$1:$J$83,'[19]BS 63'!#REF!,'[19]BS 63'!#REF!</definedName>
    <definedName name="Balance_Sheet">'[19]BS 63'!$B$1:$J$83,'[19]BS 63'!#REF!,'[19]BS 63'!#REF!</definedName>
    <definedName name="balancesheet" localSheetId="18">'[20]Calculation Of Income '!#REF!</definedName>
    <definedName name="balancesheet" localSheetId="16">'[20]Calculation Of Income '!#REF!</definedName>
    <definedName name="balancesheet">'[20]Calculation Of Income '!#REF!</definedName>
    <definedName name="Basic" localSheetId="18">#REF!</definedName>
    <definedName name="Basic" localSheetId="16">#REF!</definedName>
    <definedName name="Basic">#REF!</definedName>
    <definedName name="BB" localSheetId="18">#REF!</definedName>
    <definedName name="BB" localSheetId="16">#REF!</definedName>
    <definedName name="BB">#REF!</definedName>
    <definedName name="bbb">[21]PO.Detail!$A$5:$E$540</definedName>
    <definedName name="bbbb">[21]PO.Detail!$A$5:$E$540</definedName>
    <definedName name="Beurteilung" localSheetId="18">#REF!</definedName>
    <definedName name="Beurteilung" localSheetId="16">#REF!</definedName>
    <definedName name="Beurteilung">#REF!</definedName>
    <definedName name="BG_Del" hidden="1">15</definedName>
    <definedName name="BG_Ins" hidden="1">4</definedName>
    <definedName name="BG_Mod" hidden="1">6</definedName>
    <definedName name="BI">[1]Sheet1!$A$1:$Q$7</definedName>
    <definedName name="BillMkt1" localSheetId="18">#REF!</definedName>
    <definedName name="BillMkt1" localSheetId="16">#REF!</definedName>
    <definedName name="BillMkt1">#REF!</definedName>
    <definedName name="BillMkt10" localSheetId="18">#REF!</definedName>
    <definedName name="BillMkt10" localSheetId="16">#REF!</definedName>
    <definedName name="BillMkt10">#REF!</definedName>
    <definedName name="BillMkt11" localSheetId="18">#REF!</definedName>
    <definedName name="BillMkt11" localSheetId="16">#REF!</definedName>
    <definedName name="BillMkt11">#REF!</definedName>
    <definedName name="BillMkt2" localSheetId="18">#REF!</definedName>
    <definedName name="BillMkt2" localSheetId="16">#REF!</definedName>
    <definedName name="BillMkt2">#REF!</definedName>
    <definedName name="BillMkt3" localSheetId="18">#REF!</definedName>
    <definedName name="BillMkt3" localSheetId="16">#REF!</definedName>
    <definedName name="BillMkt3">#REF!</definedName>
    <definedName name="BillMkt4" localSheetId="18">#REF!</definedName>
    <definedName name="BillMkt4" localSheetId="16">#REF!</definedName>
    <definedName name="BillMkt4">#REF!</definedName>
    <definedName name="BillMkt5" localSheetId="18">#REF!</definedName>
    <definedName name="BillMkt5" localSheetId="16">#REF!</definedName>
    <definedName name="BillMkt5">#REF!</definedName>
    <definedName name="BillMkt6" localSheetId="18">#REF!</definedName>
    <definedName name="BillMkt6" localSheetId="16">#REF!</definedName>
    <definedName name="BillMkt6">#REF!</definedName>
    <definedName name="BillMkt7" localSheetId="18">#REF!</definedName>
    <definedName name="BillMkt7" localSheetId="16">#REF!</definedName>
    <definedName name="BillMkt7">#REF!</definedName>
    <definedName name="BillMkt8" localSheetId="18">#REF!</definedName>
    <definedName name="BillMkt8" localSheetId="16">#REF!</definedName>
    <definedName name="BillMkt8">#REF!</definedName>
    <definedName name="BillMkt9" localSheetId="18">#REF!</definedName>
    <definedName name="BillMkt9" localSheetId="16">#REF!</definedName>
    <definedName name="BillMkt9">#REF!</definedName>
    <definedName name="BillTtl" localSheetId="18">#REF!</definedName>
    <definedName name="BillTtl" localSheetId="16">#REF!</definedName>
    <definedName name="BillTtl">#REF!</definedName>
    <definedName name="Bldg_wheel" localSheetId="18">#REF!</definedName>
    <definedName name="Bldg_wheel" localSheetId="16">#REF!</definedName>
    <definedName name="Bldg_wheel">#REF!</definedName>
    <definedName name="BLR80IA">#N/A</definedName>
    <definedName name="Bls_sheet" localSheetId="18">#REF!</definedName>
    <definedName name="Bls_sheet" localSheetId="16">#REF!</definedName>
    <definedName name="Bls_sheet">#REF!</definedName>
    <definedName name="boxes" localSheetId="18">#REF!,#REF!</definedName>
    <definedName name="boxes" localSheetId="16">#REF!,#REF!</definedName>
    <definedName name="boxes">#REF!,#REF!</definedName>
    <definedName name="BP" localSheetId="18">#REF!</definedName>
    <definedName name="BP" localSheetId="16">#REF!</definedName>
    <definedName name="BP">#REF!</definedName>
    <definedName name="brk" localSheetId="18">#REF!</definedName>
    <definedName name="brk" localSheetId="16">#REF!</definedName>
    <definedName name="brk">#REF!</definedName>
    <definedName name="bs" localSheetId="18">#REF!</definedName>
    <definedName name="bs" localSheetId="16">#REF!</definedName>
    <definedName name="bs">#REF!</definedName>
    <definedName name="BSGROUP" localSheetId="18">#REF!</definedName>
    <definedName name="BSGROUP" localSheetId="16">#REF!</definedName>
    <definedName name="BSGROUP">#REF!</definedName>
    <definedName name="BSKH">[22]Sheet2!$A$1:$C$97</definedName>
    <definedName name="BSR_II" localSheetId="18">#REF!</definedName>
    <definedName name="BSR_II" localSheetId="16">#REF!</definedName>
    <definedName name="BSR_II">#REF!</definedName>
    <definedName name="buildings">[23]Details!$D$9</definedName>
    <definedName name="BuiltIn_Print_Titles" localSheetId="18">#REF!</definedName>
    <definedName name="BuiltIn_Print_Titles" localSheetId="16">#REF!</definedName>
    <definedName name="BuiltIn_Print_Titles">#REF!</definedName>
    <definedName name="BuiltIn_Print_Titles___0" localSheetId="18">#REF!</definedName>
    <definedName name="BuiltIn_Print_Titles___0" localSheetId="16">#REF!</definedName>
    <definedName name="BuiltIn_Print_Titles___0">#REF!</definedName>
    <definedName name="BUSINESS_PLAN" localSheetId="18">#REF!</definedName>
    <definedName name="BUSINESS_PLAN" localSheetId="16">#REF!</definedName>
    <definedName name="BUSINESS_PLAN">#REF!</definedName>
    <definedName name="Business_Unit">[4]References!$G$2:$G$5</definedName>
    <definedName name="C.I.T." localSheetId="18">#REF!</definedName>
    <definedName name="C.I.T." localSheetId="16">#REF!</definedName>
    <definedName name="C.I.T.">#REF!</definedName>
    <definedName name="C_" localSheetId="18">#REF!</definedName>
    <definedName name="C_" localSheetId="16">#REF!</definedName>
    <definedName name="C_">#REF!</definedName>
    <definedName name="CA" localSheetId="18">#REF!</definedName>
    <definedName name="CA" localSheetId="16">#REF!</definedName>
    <definedName name="CA">#REF!</definedName>
    <definedName name="CAL" localSheetId="18">#REF!</definedName>
    <definedName name="CAL" localSheetId="16">#REF!</definedName>
    <definedName name="CAL">#REF!</definedName>
    <definedName name="CAP_VS_SALES" localSheetId="18">#REF!</definedName>
    <definedName name="CAP_VS_SALES" localSheetId="16">#REF!</definedName>
    <definedName name="CAP_VS_SALES">#REF!</definedName>
    <definedName name="CAPITAL" localSheetId="18">#REF!</definedName>
    <definedName name="CAPITAL" localSheetId="16">#REF!</definedName>
    <definedName name="CAPITAL">#REF!</definedName>
    <definedName name="cash" localSheetId="18">#REF!</definedName>
    <definedName name="cash" localSheetId="16">#REF!</definedName>
    <definedName name="cash">#REF!</definedName>
    <definedName name="CAUSE_X_PROCESS" localSheetId="18">#REF!</definedName>
    <definedName name="CAUSE_X_PROCESS" localSheetId="16">#REF!</definedName>
    <definedName name="CAUSE_X_PROCESS">#REF!</definedName>
    <definedName name="CC">'[24]Customize Your Purchase Order'!$H$23:$H$26</definedName>
    <definedName name="CCCHHAllEquipment" localSheetId="18">#REF!</definedName>
    <definedName name="CCCHHAllEquipment" localSheetId="16">#REF!</definedName>
    <definedName name="CCCHHAllEquipment">#REF!</definedName>
    <definedName name="CCT" localSheetId="18">#REF!</definedName>
    <definedName name="CCT" localSheetId="16">#REF!</definedName>
    <definedName name="CCT">#REF!</definedName>
    <definedName name="cds" localSheetId="18">[25]CS!#REF!</definedName>
    <definedName name="cds" localSheetId="16">[25]CS!#REF!</definedName>
    <definedName name="cds">[25]CS!#REF!</definedName>
    <definedName name="CE">#N/A</definedName>
    <definedName name="celltips_area" localSheetId="18">#REF!</definedName>
    <definedName name="celltips_area" localSheetId="16">#REF!</definedName>
    <definedName name="celltips_area">#REF!</definedName>
    <definedName name="cf" localSheetId="18">#REF!</definedName>
    <definedName name="cf" localSheetId="16">#REF!</definedName>
    <definedName name="cf">#REF!</definedName>
    <definedName name="chaitra" localSheetId="18">#REF!</definedName>
    <definedName name="chaitra" localSheetId="16">#REF!</definedName>
    <definedName name="chaitra">#REF!</definedName>
    <definedName name="chamrel" localSheetId="18">#REF!</definedName>
    <definedName name="chamrel" localSheetId="16">#REF!</definedName>
    <definedName name="chamrel">#REF!</definedName>
    <definedName name="Charge_No_range">OFFSET([26]Masters!$E$2,0,0,COUNTA([26]Masters!$E$2:$E$2010),1)</definedName>
    <definedName name="Charnley_percentage" localSheetId="18">#REF!</definedName>
    <definedName name="Charnley_percentage" localSheetId="16">#REF!</definedName>
    <definedName name="Charnley_percentage">#REF!</definedName>
    <definedName name="CHARTOFACCOUNTSID1">[11]CRITERIA1!$B$3</definedName>
    <definedName name="check" localSheetId="18">#REF!</definedName>
    <definedName name="check" localSheetId="16">#REF!</definedName>
    <definedName name="check">#REF!</definedName>
    <definedName name="check1" localSheetId="18">#REF!</definedName>
    <definedName name="check1" localSheetId="16">#REF!</definedName>
    <definedName name="check1">#REF!</definedName>
    <definedName name="chl_candy" localSheetId="18">#REF!</definedName>
    <definedName name="chl_candy" localSheetId="16">#REF!</definedName>
    <definedName name="chl_candy">#REF!</definedName>
    <definedName name="chl_gum" localSheetId="18">#REF!</definedName>
    <definedName name="chl_gum" localSheetId="16">#REF!</definedName>
    <definedName name="chl_gum">#REF!</definedName>
    <definedName name="CHTR" localSheetId="18">#REF!</definedName>
    <definedName name="CHTR" localSheetId="16">#REF!</definedName>
    <definedName name="CHTR">#REF!</definedName>
    <definedName name="CL" localSheetId="18">#REF!</definedName>
    <definedName name="CL" localSheetId="16">#REF!</definedName>
    <definedName name="CL">#REF!</definedName>
    <definedName name="CLOSING_STOCK" localSheetId="18">'[16]Bal_Sheet-00'!#REF!</definedName>
    <definedName name="CLOSING_STOCK" localSheetId="16">'[16]Bal_Sheet-00'!#REF!</definedName>
    <definedName name="CLOSING_STOCK">'[16]Bal_Sheet-00'!#REF!</definedName>
    <definedName name="closing_stock_PM_1" localSheetId="18">#REF!</definedName>
    <definedName name="closing_stock_PM_1" localSheetId="16">#REF!</definedName>
    <definedName name="closing_stock_PM_1">#REF!</definedName>
    <definedName name="CLOSURE_COLORS" localSheetId="18">#REF!</definedName>
    <definedName name="CLOSURE_COLORS" localSheetId="16">#REF!</definedName>
    <definedName name="CLOSURE_COLORS">#REF!</definedName>
    <definedName name="CLOSURE_COMPLAINT_RATE" localSheetId="18">#REF!</definedName>
    <definedName name="CLOSURE_COMPLAINT_RATE" localSheetId="16">#REF!</definedName>
    <definedName name="CLOSURE_COMPLAINT_RATE">#REF!</definedName>
    <definedName name="CLOSURE_LINERS" localSheetId="18">#REF!</definedName>
    <definedName name="CLOSURE_LINERS" localSheetId="16">#REF!</definedName>
    <definedName name="CLOSURE_LINERS">#REF!</definedName>
    <definedName name="CLOSURE_SCRAP_RATE" localSheetId="18">#REF!</definedName>
    <definedName name="CLOSURE_SCRAP_RATE" localSheetId="16">#REF!</definedName>
    <definedName name="CLOSURE_SCRAP_RATE">#REF!</definedName>
    <definedName name="Columns_to_Zero">'[27]India Operations'!$E$62</definedName>
    <definedName name="COMPARISION" localSheetId="18">[28]TGT!#REF!</definedName>
    <definedName name="COMPARISION" localSheetId="16">[28]TGT!#REF!</definedName>
    <definedName name="COMPARISION">[28]TGT!#REF!</definedName>
    <definedName name="CONNECTSTRING1">[11]CRITERIA1!$B$10</definedName>
    <definedName name="Conso_Bldg" localSheetId="18">#REF!</definedName>
    <definedName name="Conso_Bldg" localSheetId="16">#REF!</definedName>
    <definedName name="Conso_Bldg">#REF!</definedName>
    <definedName name="Conso_FF" localSheetId="18">#REF!</definedName>
    <definedName name="Conso_FF" localSheetId="16">#REF!</definedName>
    <definedName name="Conso_FF">#REF!</definedName>
    <definedName name="Conso_PM" localSheetId="18">#REF!</definedName>
    <definedName name="Conso_PM" localSheetId="16">#REF!</definedName>
    <definedName name="Conso_PM">#REF!</definedName>
    <definedName name="Conso_top" localSheetId="18">#REF!</definedName>
    <definedName name="Conso_top" localSheetId="16">#REF!</definedName>
    <definedName name="Conso_top">#REF!</definedName>
    <definedName name="CONSOL">[1]Sheet1!$V$1:$AC$51</definedName>
    <definedName name="Cost_Center">'[29]Cost Center'!$B$2:$B$54</definedName>
    <definedName name="costofgoodsold" localSheetId="18">#REF!</definedName>
    <definedName name="costofgoodsold" localSheetId="16">#REF!</definedName>
    <definedName name="costofgoodsold">#REF!</definedName>
    <definedName name="CREATESUMMARYJNLS1">[11]CRITERIA1!$B$35</definedName>
    <definedName name="CRITERIACOLUMN1">[11]CRITERIA1!$B$22</definedName>
    <definedName name="cs">[25]CS!$B$4:$X$77</definedName>
    <definedName name="csDesignMode">1</definedName>
    <definedName name="CSDIFF" localSheetId="18">[30]CS!#REF!</definedName>
    <definedName name="CSDIFF" localSheetId="16">[30]CS!#REF!</definedName>
    <definedName name="CSDIFF">[30]CS!#REF!</definedName>
    <definedName name="Customer_Master_Range">OFFSET('[26]Customer Master'!$A$2,0,0,COUNTA('[26]Customer Master'!$A$2:$A$2000),5)</definedName>
    <definedName name="CUSTOMER_RETURNS" localSheetId="18">#REF!</definedName>
    <definedName name="CUSTOMER_RETURNS" localSheetId="16">#REF!</definedName>
    <definedName name="CUSTOMER_RETURNS">#REF!</definedName>
    <definedName name="D" localSheetId="18">#REF!</definedName>
    <definedName name="D" localSheetId="16">#REF!</definedName>
    <definedName name="D">#REF!</definedName>
    <definedName name="da" hidden="1">{#N/A,#N/A,FALSE,"Aging Summary";#N/A,#N/A,FALSE,"Ratio Analysis";#N/A,#N/A,FALSE,"Test 120 Day Accts";#N/A,#N/A,FALSE,"Tickmarks"}</definedName>
    <definedName name="DATA">[26]Database!$A:$IV</definedName>
    <definedName name="Data_Report_Range">OFFSET([26]Database!$A$1,0,0,COUNTA([26]Database!$A$1:$A$49998),32)</definedName>
    <definedName name="data1" localSheetId="18">#REF!</definedName>
    <definedName name="data1" localSheetId="16">#REF!</definedName>
    <definedName name="data1">#REF!</definedName>
    <definedName name="data10" localSheetId="18">#REF!</definedName>
    <definedName name="data10" localSheetId="16">#REF!</definedName>
    <definedName name="data10">#REF!</definedName>
    <definedName name="data100" localSheetId="18">#REF!</definedName>
    <definedName name="data100" localSheetId="16">#REF!</definedName>
    <definedName name="data100">#REF!</definedName>
    <definedName name="data101" localSheetId="18">#REF!</definedName>
    <definedName name="data101" localSheetId="16">#REF!</definedName>
    <definedName name="data101">#REF!</definedName>
    <definedName name="data11" localSheetId="18">#REF!</definedName>
    <definedName name="data11" localSheetId="16">#REF!</definedName>
    <definedName name="data11">#REF!</definedName>
    <definedName name="data12" localSheetId="18">#REF!</definedName>
    <definedName name="data12" localSheetId="16">#REF!</definedName>
    <definedName name="data12">#REF!</definedName>
    <definedName name="data13" localSheetId="18">#REF!</definedName>
    <definedName name="data13" localSheetId="16">#REF!</definedName>
    <definedName name="data13">#REF!</definedName>
    <definedName name="data14" localSheetId="18">#REF!</definedName>
    <definedName name="data14" localSheetId="16">#REF!</definedName>
    <definedName name="data14">#REF!</definedName>
    <definedName name="data15" localSheetId="18">#REF!</definedName>
    <definedName name="data15" localSheetId="16">#REF!</definedName>
    <definedName name="data15">#REF!</definedName>
    <definedName name="data16" localSheetId="18">#REF!</definedName>
    <definedName name="data16" localSheetId="16">#REF!</definedName>
    <definedName name="data16">#REF!</definedName>
    <definedName name="data17" localSheetId="18">#REF!</definedName>
    <definedName name="data17" localSheetId="16">#REF!</definedName>
    <definedName name="data17">#REF!</definedName>
    <definedName name="data18" localSheetId="18">#REF!</definedName>
    <definedName name="data18" localSheetId="16">#REF!</definedName>
    <definedName name="data18">#REF!</definedName>
    <definedName name="data19" localSheetId="18">#REF!</definedName>
    <definedName name="data19" localSheetId="16">#REF!</definedName>
    <definedName name="data19">#REF!</definedName>
    <definedName name="data2" localSheetId="18">#REF!</definedName>
    <definedName name="data2" localSheetId="16">#REF!</definedName>
    <definedName name="data2">#REF!</definedName>
    <definedName name="data20" localSheetId="18">#REF!</definedName>
    <definedName name="data20" localSheetId="16">#REF!</definedName>
    <definedName name="data20">#REF!</definedName>
    <definedName name="data21" localSheetId="18">#REF!</definedName>
    <definedName name="data21" localSheetId="16">#REF!</definedName>
    <definedName name="data21">#REF!</definedName>
    <definedName name="data22" localSheetId="18">#REF!</definedName>
    <definedName name="data22" localSheetId="16">#REF!</definedName>
    <definedName name="data22">#REF!</definedName>
    <definedName name="data23" localSheetId="18">#REF!</definedName>
    <definedName name="data23" localSheetId="16">#REF!</definedName>
    <definedName name="data23">#REF!</definedName>
    <definedName name="data24" localSheetId="18">#REF!</definedName>
    <definedName name="data24" localSheetId="16">#REF!</definedName>
    <definedName name="data24">#REF!</definedName>
    <definedName name="data25" localSheetId="18">#REF!</definedName>
    <definedName name="data25" localSheetId="16">#REF!</definedName>
    <definedName name="data25">#REF!</definedName>
    <definedName name="data26" localSheetId="18">#REF!</definedName>
    <definedName name="data26" localSheetId="16">#REF!</definedName>
    <definedName name="data26">#REF!</definedName>
    <definedName name="data27" localSheetId="18">#REF!</definedName>
    <definedName name="data27" localSheetId="16">#REF!</definedName>
    <definedName name="data27">#REF!</definedName>
    <definedName name="data28" localSheetId="18">#REF!</definedName>
    <definedName name="data28" localSheetId="16">#REF!</definedName>
    <definedName name="data28">#REF!</definedName>
    <definedName name="data29" localSheetId="18">#REF!</definedName>
    <definedName name="data29" localSheetId="16">#REF!</definedName>
    <definedName name="data29">#REF!</definedName>
    <definedName name="data3" localSheetId="18">#REF!</definedName>
    <definedName name="data3" localSheetId="16">#REF!</definedName>
    <definedName name="data3">#REF!</definedName>
    <definedName name="data30" localSheetId="18">#REF!</definedName>
    <definedName name="data30" localSheetId="16">#REF!</definedName>
    <definedName name="data30">#REF!</definedName>
    <definedName name="data31" localSheetId="18">#REF!</definedName>
    <definedName name="data31" localSheetId="16">#REF!</definedName>
    <definedName name="data31">#REF!</definedName>
    <definedName name="data32" localSheetId="18">#REF!</definedName>
    <definedName name="data32" localSheetId="16">#REF!</definedName>
    <definedName name="data32">#REF!</definedName>
    <definedName name="data33" localSheetId="18">#REF!</definedName>
    <definedName name="data33" localSheetId="16">#REF!</definedName>
    <definedName name="data33">#REF!</definedName>
    <definedName name="data34" localSheetId="18">#REF!</definedName>
    <definedName name="data34" localSheetId="16">#REF!</definedName>
    <definedName name="data34">#REF!</definedName>
    <definedName name="data35" localSheetId="18">#REF!</definedName>
    <definedName name="data35" localSheetId="16">#REF!</definedName>
    <definedName name="data35">#REF!</definedName>
    <definedName name="data36" localSheetId="18">#REF!</definedName>
    <definedName name="data36" localSheetId="16">#REF!</definedName>
    <definedName name="data36">#REF!</definedName>
    <definedName name="data37" localSheetId="18">#REF!</definedName>
    <definedName name="data37" localSheetId="16">#REF!</definedName>
    <definedName name="data37">#REF!</definedName>
    <definedName name="data38" localSheetId="18">#REF!</definedName>
    <definedName name="data38" localSheetId="16">#REF!</definedName>
    <definedName name="data38">#REF!</definedName>
    <definedName name="data39" localSheetId="18">#REF!</definedName>
    <definedName name="data39" localSheetId="16">#REF!</definedName>
    <definedName name="data39">#REF!</definedName>
    <definedName name="data4" localSheetId="18">#REF!</definedName>
    <definedName name="data4" localSheetId="16">#REF!</definedName>
    <definedName name="data4">#REF!</definedName>
    <definedName name="data40" localSheetId="18">#REF!</definedName>
    <definedName name="data40" localSheetId="16">#REF!</definedName>
    <definedName name="data40">#REF!</definedName>
    <definedName name="data41" localSheetId="18">#REF!</definedName>
    <definedName name="data41" localSheetId="16">#REF!</definedName>
    <definedName name="data41">#REF!</definedName>
    <definedName name="data42" localSheetId="18">#REF!</definedName>
    <definedName name="data42" localSheetId="16">#REF!</definedName>
    <definedName name="data42">#REF!</definedName>
    <definedName name="data43" localSheetId="18">#REF!</definedName>
    <definedName name="data43" localSheetId="16">#REF!</definedName>
    <definedName name="data43">#REF!</definedName>
    <definedName name="data44" localSheetId="18">#REF!</definedName>
    <definedName name="data44" localSheetId="16">#REF!</definedName>
    <definedName name="data44">#REF!</definedName>
    <definedName name="data45" localSheetId="18">#REF!</definedName>
    <definedName name="data45" localSheetId="16">#REF!</definedName>
    <definedName name="data45">#REF!</definedName>
    <definedName name="data46" localSheetId="18">#REF!</definedName>
    <definedName name="data46" localSheetId="16">#REF!</definedName>
    <definedName name="data46">#REF!</definedName>
    <definedName name="data47" localSheetId="18">#REF!</definedName>
    <definedName name="data47" localSheetId="16">#REF!</definedName>
    <definedName name="data47">#REF!</definedName>
    <definedName name="data48" localSheetId="18">#REF!</definedName>
    <definedName name="data48" localSheetId="16">#REF!</definedName>
    <definedName name="data48">#REF!</definedName>
    <definedName name="data49" localSheetId="18">#REF!</definedName>
    <definedName name="data49" localSheetId="16">#REF!</definedName>
    <definedName name="data49">#REF!</definedName>
    <definedName name="data5" localSheetId="18">#REF!</definedName>
    <definedName name="data5" localSheetId="16">#REF!</definedName>
    <definedName name="data5">#REF!</definedName>
    <definedName name="data50" localSheetId="18">#REF!</definedName>
    <definedName name="data50" localSheetId="16">#REF!</definedName>
    <definedName name="data50">#REF!</definedName>
    <definedName name="data51" localSheetId="18">#REF!</definedName>
    <definedName name="data51" localSheetId="16">#REF!</definedName>
    <definedName name="data51">#REF!</definedName>
    <definedName name="data52" localSheetId="18">#REF!</definedName>
    <definedName name="data52" localSheetId="16">#REF!</definedName>
    <definedName name="data52">#REF!</definedName>
    <definedName name="data53" localSheetId="18">#REF!</definedName>
    <definedName name="data53" localSheetId="16">#REF!</definedName>
    <definedName name="data53">#REF!</definedName>
    <definedName name="data54" localSheetId="18">#REF!</definedName>
    <definedName name="data54" localSheetId="16">#REF!</definedName>
    <definedName name="data54">#REF!</definedName>
    <definedName name="data55" localSheetId="18">#REF!</definedName>
    <definedName name="data55" localSheetId="16">#REF!</definedName>
    <definedName name="data55">#REF!</definedName>
    <definedName name="data56" localSheetId="18">#REF!</definedName>
    <definedName name="data56" localSheetId="16">#REF!</definedName>
    <definedName name="data56">#REF!</definedName>
    <definedName name="data57" localSheetId="18">#REF!</definedName>
    <definedName name="data57" localSheetId="16">#REF!</definedName>
    <definedName name="data57">#REF!</definedName>
    <definedName name="data58" localSheetId="18">#REF!</definedName>
    <definedName name="data58" localSheetId="16">#REF!</definedName>
    <definedName name="data58">#REF!</definedName>
    <definedName name="data59" localSheetId="18">#REF!</definedName>
    <definedName name="data59" localSheetId="16">#REF!</definedName>
    <definedName name="data59">#REF!</definedName>
    <definedName name="data6" localSheetId="18">#REF!</definedName>
    <definedName name="data6" localSheetId="16">#REF!</definedName>
    <definedName name="data6">#REF!</definedName>
    <definedName name="data60" localSheetId="18">#REF!</definedName>
    <definedName name="data60" localSheetId="16">#REF!</definedName>
    <definedName name="data60">#REF!</definedName>
    <definedName name="data61" localSheetId="18">#REF!</definedName>
    <definedName name="data61" localSheetId="16">#REF!</definedName>
    <definedName name="data61">#REF!</definedName>
    <definedName name="data62" localSheetId="18">#REF!</definedName>
    <definedName name="data62" localSheetId="16">#REF!</definedName>
    <definedName name="data62">#REF!</definedName>
    <definedName name="data63" localSheetId="18">#REF!</definedName>
    <definedName name="data63" localSheetId="16">#REF!</definedName>
    <definedName name="data63">#REF!</definedName>
    <definedName name="data64" localSheetId="18">#REF!</definedName>
    <definedName name="data64" localSheetId="16">#REF!</definedName>
    <definedName name="data64">#REF!</definedName>
    <definedName name="data65" localSheetId="18">#REF!</definedName>
    <definedName name="data65" localSheetId="16">#REF!</definedName>
    <definedName name="data65">#REF!</definedName>
    <definedName name="data66" localSheetId="18">#REF!</definedName>
    <definedName name="data66" localSheetId="16">#REF!</definedName>
    <definedName name="data66">#REF!</definedName>
    <definedName name="data67" localSheetId="18">#REF!</definedName>
    <definedName name="data67" localSheetId="16">#REF!</definedName>
    <definedName name="data67">#REF!</definedName>
    <definedName name="data68" localSheetId="18">#REF!</definedName>
    <definedName name="data68" localSheetId="16">#REF!</definedName>
    <definedName name="data68">#REF!</definedName>
    <definedName name="data69" localSheetId="18">#REF!</definedName>
    <definedName name="data69" localSheetId="16">#REF!</definedName>
    <definedName name="data69">#REF!</definedName>
    <definedName name="data7" localSheetId="18">#REF!</definedName>
    <definedName name="data7" localSheetId="16">#REF!</definedName>
    <definedName name="data7">#REF!</definedName>
    <definedName name="data70" localSheetId="18">#REF!</definedName>
    <definedName name="data70" localSheetId="16">#REF!</definedName>
    <definedName name="data70">#REF!</definedName>
    <definedName name="data71" localSheetId="18">#REF!</definedName>
    <definedName name="data71" localSheetId="16">#REF!</definedName>
    <definedName name="data71">#REF!</definedName>
    <definedName name="data72" localSheetId="18">#REF!</definedName>
    <definedName name="data72" localSheetId="16">#REF!</definedName>
    <definedName name="data72">#REF!</definedName>
    <definedName name="data73" localSheetId="18">#REF!</definedName>
    <definedName name="data73" localSheetId="16">#REF!</definedName>
    <definedName name="data73">#REF!</definedName>
    <definedName name="data74" localSheetId="18">#REF!</definedName>
    <definedName name="data74" localSheetId="16">#REF!</definedName>
    <definedName name="data74">#REF!</definedName>
    <definedName name="data75" localSheetId="18">#REF!</definedName>
    <definedName name="data75" localSheetId="16">#REF!</definedName>
    <definedName name="data75">#REF!</definedName>
    <definedName name="data76" localSheetId="18">#REF!</definedName>
    <definedName name="data76" localSheetId="16">#REF!</definedName>
    <definedName name="data76">#REF!</definedName>
    <definedName name="data77" localSheetId="18">#REF!</definedName>
    <definedName name="data77" localSheetId="16">#REF!</definedName>
    <definedName name="data77">#REF!</definedName>
    <definedName name="data78" localSheetId="18">#REF!</definedName>
    <definedName name="data78" localSheetId="16">#REF!</definedName>
    <definedName name="data78">#REF!</definedName>
    <definedName name="data79" localSheetId="18">#REF!</definedName>
    <definedName name="data79" localSheetId="16">#REF!</definedName>
    <definedName name="data79">#REF!</definedName>
    <definedName name="data8" localSheetId="18">#REF!</definedName>
    <definedName name="data8" localSheetId="16">#REF!</definedName>
    <definedName name="data8">#REF!</definedName>
    <definedName name="data80" localSheetId="18">#REF!</definedName>
    <definedName name="data80" localSheetId="16">#REF!</definedName>
    <definedName name="data80">#REF!</definedName>
    <definedName name="data81" localSheetId="18">#REF!</definedName>
    <definedName name="data81" localSheetId="16">#REF!</definedName>
    <definedName name="data81">#REF!</definedName>
    <definedName name="data82" localSheetId="18">#REF!</definedName>
    <definedName name="data82" localSheetId="16">#REF!</definedName>
    <definedName name="data82">#REF!</definedName>
    <definedName name="data83" localSheetId="18">#REF!</definedName>
    <definedName name="data83" localSheetId="16">#REF!</definedName>
    <definedName name="data83">#REF!</definedName>
    <definedName name="data84" localSheetId="18">#REF!</definedName>
    <definedName name="data84" localSheetId="16">#REF!</definedName>
    <definedName name="data84">#REF!</definedName>
    <definedName name="data85" localSheetId="18">#REF!</definedName>
    <definedName name="data85" localSheetId="16">#REF!</definedName>
    <definedName name="data85">#REF!</definedName>
    <definedName name="data86" localSheetId="18">#REF!</definedName>
    <definedName name="data86" localSheetId="16">#REF!</definedName>
    <definedName name="data86">#REF!</definedName>
    <definedName name="data87" localSheetId="18">#REF!</definedName>
    <definedName name="data87" localSheetId="16">#REF!</definedName>
    <definedName name="data87">#REF!</definedName>
    <definedName name="data88" localSheetId="18">#REF!</definedName>
    <definedName name="data88" localSheetId="16">#REF!</definedName>
    <definedName name="data88">#REF!</definedName>
    <definedName name="data89" localSheetId="18">#REF!</definedName>
    <definedName name="data89" localSheetId="16">#REF!</definedName>
    <definedName name="data89">#REF!</definedName>
    <definedName name="data9" localSheetId="18">#REF!</definedName>
    <definedName name="data9" localSheetId="16">#REF!</definedName>
    <definedName name="data9">#REF!</definedName>
    <definedName name="data90" localSheetId="18">#REF!</definedName>
    <definedName name="data90" localSheetId="16">#REF!</definedName>
    <definedName name="data90">#REF!</definedName>
    <definedName name="data91" localSheetId="18">#REF!</definedName>
    <definedName name="data91" localSheetId="16">#REF!</definedName>
    <definedName name="data91">#REF!</definedName>
    <definedName name="data92" localSheetId="18">#REF!</definedName>
    <definedName name="data92" localSheetId="16">#REF!</definedName>
    <definedName name="data92">#REF!</definedName>
    <definedName name="data93" localSheetId="18">#REF!</definedName>
    <definedName name="data93" localSheetId="16">#REF!</definedName>
    <definedName name="data93">#REF!</definedName>
    <definedName name="data94" localSheetId="18">#REF!</definedName>
    <definedName name="data94" localSheetId="16">#REF!</definedName>
    <definedName name="data94">#REF!</definedName>
    <definedName name="data95" localSheetId="18">#REF!</definedName>
    <definedName name="data95" localSheetId="16">#REF!</definedName>
    <definedName name="data95">#REF!</definedName>
    <definedName name="data96" localSheetId="18">#REF!</definedName>
    <definedName name="data96" localSheetId="16">#REF!</definedName>
    <definedName name="data96">#REF!</definedName>
    <definedName name="data97" localSheetId="18">#REF!</definedName>
    <definedName name="data97" localSheetId="16">#REF!</definedName>
    <definedName name="data97">#REF!</definedName>
    <definedName name="data98" localSheetId="18">#REF!</definedName>
    <definedName name="data98" localSheetId="16">#REF!</definedName>
    <definedName name="data98">#REF!</definedName>
    <definedName name="data99" localSheetId="18">#REF!</definedName>
    <definedName name="data99" localSheetId="16">#REF!</definedName>
    <definedName name="data99">#REF!</definedName>
    <definedName name="_xlnm.Database" localSheetId="18">#REF!</definedName>
    <definedName name="_xlnm.Database" localSheetId="16">#REF!</definedName>
    <definedName name="_xlnm.Database">#REF!</definedName>
    <definedName name="database1" localSheetId="18">#REF!</definedName>
    <definedName name="database1" localSheetId="16">#REF!</definedName>
    <definedName name="database1">#REF!</definedName>
    <definedName name="Date">[31]Challan!$L$4:$L$65000</definedName>
    <definedName name="Date_AR_rep" localSheetId="18">#REF!</definedName>
    <definedName name="Date_AR_rep" localSheetId="16">#REF!</definedName>
    <definedName name="Date_AR_rep">#REF!</definedName>
    <definedName name="days_in_a_year" localSheetId="18">#REF!</definedName>
    <definedName name="days_in_a_year" localSheetId="16">#REF!</definedName>
    <definedName name="days_in_a_year">#REF!</definedName>
    <definedName name="DBNAME1">[11]CRITERIA1!$B$11</definedName>
    <definedName name="DBUSERNAME1">[11]CRITERIA1!$B$9</definedName>
    <definedName name="dcwdwdyig">[32]software!$J$38</definedName>
    <definedName name="DD" localSheetId="18">#REF!</definedName>
    <definedName name="DD" localSheetId="16">#REF!</definedName>
    <definedName name="DD">#REF!</definedName>
    <definedName name="DDA" localSheetId="18">#REF!</definedName>
    <definedName name="DDA" localSheetId="16">#REF!</definedName>
    <definedName name="DDA">#REF!</definedName>
    <definedName name="dealers" localSheetId="18">#REF!</definedName>
    <definedName name="dealers" localSheetId="16">#REF!</definedName>
    <definedName name="dealers">#REF!</definedName>
    <definedName name="dect" localSheetId="18">#REF!</definedName>
    <definedName name="dect" localSheetId="16">#REF!</definedName>
    <definedName name="dect">#REF!</definedName>
    <definedName name="deftax2" localSheetId="18">#REF!</definedName>
    <definedName name="deftax2" localSheetId="16">#REF!</definedName>
    <definedName name="deftax2">#REF!</definedName>
    <definedName name="DELETELOGICTYPE1">[11]CRITERIA1!$B$19</definedName>
    <definedName name="Dennis">"Dennis"</definedName>
    <definedName name="DEP_SCHEDULE_COMPANIES_ACT" localSheetId="18">#REF!</definedName>
    <definedName name="DEP_SCHEDULE_COMPANIES_ACT" localSheetId="16">#REF!</definedName>
    <definedName name="DEP_SCHEDULE_COMPANIES_ACT">#REF!</definedName>
    <definedName name="DEP_SCHEDULE_INCOMETAX_ACT" localSheetId="18">#REF!</definedName>
    <definedName name="DEP_SCHEDULE_INCOMETAX_ACT" localSheetId="16">#REF!</definedName>
    <definedName name="DEP_SCHEDULE_INCOMETAX_ACT">#REF!</definedName>
    <definedName name="Department">[33]Validations!$C$2:$C$12</definedName>
    <definedName name="Depr" localSheetId="18">#REF!</definedName>
    <definedName name="Depr" localSheetId="16">#REF!</definedName>
    <definedName name="Depr">#REF!</definedName>
    <definedName name="DEPRECIATION" localSheetId="18">#REF!</definedName>
    <definedName name="DEPRECIATION" localSheetId="16">#REF!</definedName>
    <definedName name="DEPRECIATION">#REF!</definedName>
    <definedName name="Dept_1">[33]Validations!$A$2:$A$8</definedName>
    <definedName name="Detail_Addition_Deletion_FixedAssets" localSheetId="18">'[34]BS Sch'!#REF!</definedName>
    <definedName name="Detail_Addition_Deletion_FixedAssets" localSheetId="16">'[34]BS Sch'!#REF!</definedName>
    <definedName name="Detail_Addition_Deletion_FixedAssets">'[34]BS Sch'!#REF!</definedName>
    <definedName name="Detail_of_Calculation_of_Depreciation" localSheetId="18">#REF!</definedName>
    <definedName name="Detail_of_Calculation_of_Depreciation" localSheetId="16">#REF!</definedName>
    <definedName name="Detail_of_Calculation_of_Depreciation">#REF!</definedName>
    <definedName name="Detail_Sales_Return" localSheetId="18">#REF!</definedName>
    <definedName name="Detail_Sales_Return" localSheetId="16">#REF!</definedName>
    <definedName name="Detail_Sales_Return">#REF!</definedName>
    <definedName name="Details_of_Inventories" localSheetId="18">#REF!</definedName>
    <definedName name="Details_of_Inventories" localSheetId="16">#REF!</definedName>
    <definedName name="Details_of_Inventories">#REF!</definedName>
    <definedName name="DETAILS_OF_SCHEDULE___8" localSheetId="18">#REF!</definedName>
    <definedName name="DETAILS_OF_SCHEDULE___8" localSheetId="16">#REF!</definedName>
    <definedName name="DETAILS_OF_SCHEDULE___8">#REF!</definedName>
    <definedName name="DETAILS_OF_SCHEDULS___6" localSheetId="18">#REF!</definedName>
    <definedName name="DETAILS_OF_SCHEDULS___6" localSheetId="16">#REF!</definedName>
    <definedName name="DETAILS_OF_SCHEDULS___6">#REF!</definedName>
    <definedName name="DHA" localSheetId="18">#REF!</definedName>
    <definedName name="DHA" localSheetId="16">#REF!</definedName>
    <definedName name="DHA">#REF!</definedName>
    <definedName name="Difference" localSheetId="18">'[10]Excess Calc'!#REF!</definedName>
    <definedName name="Difference" localSheetId="16">'[10]Excess Calc'!#REF!</definedName>
    <definedName name="Difference">'[10]Excess Calc'!#REF!</definedName>
    <definedName name="DIM" localSheetId="18">'[6]Rent -01'!#REF!</definedName>
    <definedName name="DIM" localSheetId="16">'[6]Rent -01'!#REF!</definedName>
    <definedName name="DIM">'[6]Rent -01'!#REF!</definedName>
    <definedName name="DIN" localSheetId="18">#REF!</definedName>
    <definedName name="DIN" localSheetId="16">#REF!</definedName>
    <definedName name="DIN">#REF!</definedName>
    <definedName name="Direct_Labour" localSheetId="18">#REF!</definedName>
    <definedName name="Direct_Labour" localSheetId="16">#REF!</definedName>
    <definedName name="Direct_Labour">#REF!</definedName>
    <definedName name="DirectExpenses" localSheetId="18">#REF!</definedName>
    <definedName name="DirectExpenses" localSheetId="16">#REF!</definedName>
    <definedName name="DirectExpenses">#REF!</definedName>
    <definedName name="display_area_2" localSheetId="18">#REF!</definedName>
    <definedName name="display_area_2" localSheetId="16">#REF!</definedName>
    <definedName name="display_area_2">#REF!</definedName>
    <definedName name="DNTM__PROC_ADJ" localSheetId="18">#REF!</definedName>
    <definedName name="DNTM__PROC_ADJ" localSheetId="16">#REF!</definedName>
    <definedName name="DNTM__PROC_ADJ">#REF!</definedName>
    <definedName name="DNTM_EQPT_FAIL" localSheetId="18">#REF!</definedName>
    <definedName name="DNTM_EQPT_FAIL" localSheetId="16">#REF!</definedName>
    <definedName name="DNTM_EQPT_FAIL">#REF!</definedName>
    <definedName name="DOWNTIME" localSheetId="18">#REF!</definedName>
    <definedName name="DOWNTIME" localSheetId="16">#REF!</definedName>
    <definedName name="DOWNTIME">#REF!</definedName>
    <definedName name="DOWNTIME_x_CATEGORY" localSheetId="18">#REF!</definedName>
    <definedName name="DOWNTIME_x_CATEGORY" localSheetId="16">#REF!</definedName>
    <definedName name="DOWNTIME_x_CATEGORY">#REF!</definedName>
    <definedName name="DPC" localSheetId="18">#REF!</definedName>
    <definedName name="DPC" localSheetId="16">#REF!</definedName>
    <definedName name="DPC">#REF!</definedName>
    <definedName name="DPF" localSheetId="18">#REF!</definedName>
    <definedName name="DPF" localSheetId="16">#REF!</definedName>
    <definedName name="DPF">#REF!</definedName>
    <definedName name="drp" localSheetId="18" hidden="1">#REF!</definedName>
    <definedName name="drp" localSheetId="16" hidden="1">#REF!</definedName>
    <definedName name="drp" hidden="1">#REF!</definedName>
    <definedName name="DS">[7]BUDGET!$BB$260:$CJ$300</definedName>
    <definedName name="DSAL" localSheetId="18">#REF!</definedName>
    <definedName name="DSAL" localSheetId="16">#REF!</definedName>
    <definedName name="DSAL">#REF!</definedName>
    <definedName name="EDH" localSheetId="18">[13]OZ000105IRS!#REF!</definedName>
    <definedName name="EDH" localSheetId="16">[13]OZ000105IRS!#REF!</definedName>
    <definedName name="EDH">[13]OZ000105IRS!#REF!</definedName>
    <definedName name="edu" localSheetId="18">#REF!</definedName>
    <definedName name="edu" localSheetId="16">#REF!</definedName>
    <definedName name="edu">#REF!</definedName>
    <definedName name="EE" localSheetId="18">#REF!</definedName>
    <definedName name="EE" localSheetId="16">#REF!</definedName>
    <definedName name="EE">#REF!</definedName>
    <definedName name="EEEE" localSheetId="18">#REF!</definedName>
    <definedName name="EEEE" localSheetId="16">#REF!</definedName>
    <definedName name="EEEE">#REF!</definedName>
    <definedName name="eesh" localSheetId="18">#REF!</definedName>
    <definedName name="eesh" localSheetId="16">#REF!</definedName>
    <definedName name="eesh">#REF!</definedName>
    <definedName name="EJA">[4]details!$A$2:$A$23</definedName>
    <definedName name="electrical">[23]Details!$D$10</definedName>
    <definedName name="EMP._CODE" localSheetId="18">#REF!</definedName>
    <definedName name="EMP._CODE" localSheetId="16">#REF!</definedName>
    <definedName name="EMP._CODE">#REF!</definedName>
    <definedName name="EMP._CODE." localSheetId="18">#REF!</definedName>
    <definedName name="EMP._CODE." localSheetId="16">#REF!</definedName>
    <definedName name="EMP._CODE.">#REF!</definedName>
    <definedName name="EMP_BENFIT_EXP" localSheetId="18">#REF!</definedName>
    <definedName name="EMP_BENFIT_EXP" localSheetId="16">#REF!</definedName>
    <definedName name="EMP_BENFIT_EXP">#REF!</definedName>
    <definedName name="Empl_Name">'[29]Empl Code'!$E$2:$E$674</definedName>
    <definedName name="EPABX" localSheetId="18">[23]Details!#REF!</definedName>
    <definedName name="EPABX" localSheetId="16">[23]Details!#REF!</definedName>
    <definedName name="EPABX">[23]Details!#REF!</definedName>
    <definedName name="eq" localSheetId="18">#REF!</definedName>
    <definedName name="eq" localSheetId="16">#REF!</definedName>
    <definedName name="eq">#REF!</definedName>
    <definedName name="equity" localSheetId="18">#REF!</definedName>
    <definedName name="equity" localSheetId="16">#REF!</definedName>
    <definedName name="equity">#REF!</definedName>
    <definedName name="est" localSheetId="18">#REF!</definedName>
    <definedName name="est" localSheetId="16">#REF!</definedName>
    <definedName name="est">#REF!</definedName>
    <definedName name="esteem_II" localSheetId="18">#REF!</definedName>
    <definedName name="esteem_II" localSheetId="16">#REF!</definedName>
    <definedName name="esteem_II">#REF!</definedName>
    <definedName name="etbb" localSheetId="18" hidden="1">#REF!</definedName>
    <definedName name="etbb" localSheetId="16" hidden="1">#REF!</definedName>
    <definedName name="etbb" hidden="1">#REF!</definedName>
    <definedName name="etc" localSheetId="18" hidden="1">#REF!</definedName>
    <definedName name="etc" localSheetId="16" hidden="1">#REF!</definedName>
    <definedName name="etc" hidden="1">#REF!</definedName>
    <definedName name="etisha_II" localSheetId="18">#REF!</definedName>
    <definedName name="etisha_II" localSheetId="16">#REF!</definedName>
    <definedName name="etisha_II">#REF!</definedName>
    <definedName name="EX" localSheetId="18">#REF!</definedName>
    <definedName name="EX" localSheetId="16">#REF!</definedName>
    <definedName name="EX">#REF!</definedName>
    <definedName name="Expected_balance" localSheetId="18">'[10]Excess Calc'!#REF!</definedName>
    <definedName name="Expected_balance" localSheetId="16">'[10]Excess Calc'!#REF!</definedName>
    <definedName name="Expected_balance">'[10]Excess Calc'!#REF!</definedName>
    <definedName name="Expenses" localSheetId="18">#REF!</definedName>
    <definedName name="Expenses" localSheetId="16">#REF!</definedName>
    <definedName name="Expenses">#REF!</definedName>
    <definedName name="extraoper.inc.exp." localSheetId="18">#REF!</definedName>
    <definedName name="extraoper.inc.exp." localSheetId="16">#REF!</definedName>
    <definedName name="extraoper.inc.exp.">#REF!</definedName>
    <definedName name="extraoperexp." localSheetId="18">#REF!</definedName>
    <definedName name="extraoperexp." localSheetId="16">#REF!</definedName>
    <definedName name="extraoperexp.">#REF!</definedName>
    <definedName name="extraoperinc." localSheetId="18">#REF!</definedName>
    <definedName name="extraoperinc." localSheetId="16">#REF!</definedName>
    <definedName name="extraoperinc.">#REF!</definedName>
    <definedName name="F">[1]Sheet1!$A$8:$K$49</definedName>
    <definedName name="f.asset" localSheetId="18">#REF!</definedName>
    <definedName name="f.asset" localSheetId="16">#REF!</definedName>
    <definedName name="f.asset">#REF!</definedName>
    <definedName name="F_SHIFT_SUM">[1]Sheet1!$A$1625:$M$1681</definedName>
    <definedName name="FA" localSheetId="18">#REF!</definedName>
    <definedName name="FA" localSheetId="16">#REF!</definedName>
    <definedName name="FA">#REF!</definedName>
    <definedName name="FDA" localSheetId="18">#REF!</definedName>
    <definedName name="FDA" localSheetId="16">#REF!</definedName>
    <definedName name="FDA">#REF!</definedName>
    <definedName name="fdgsf" localSheetId="18" hidden="1">#REF!</definedName>
    <definedName name="fdgsf" localSheetId="16" hidden="1">#REF!</definedName>
    <definedName name="fdgsf" hidden="1">#REF!</definedName>
    <definedName name="FEB" localSheetId="18">[35]Sheet3!#REF!</definedName>
    <definedName name="FEB" localSheetId="16">[35]Sheet3!#REF!</definedName>
    <definedName name="FEB">[35]Sheet3!#REF!</definedName>
    <definedName name="FEF" localSheetId="18">#REF!</definedName>
    <definedName name="FEF" localSheetId="16">#REF!</definedName>
    <definedName name="FEF">#REF!</definedName>
    <definedName name="FF_Guest_House" localSheetId="18">#REF!</definedName>
    <definedName name="FF_Guest_House" localSheetId="16">#REF!</definedName>
    <definedName name="FF_Guest_House">#REF!</definedName>
    <definedName name="FF_office" localSheetId="18">#REF!</definedName>
    <definedName name="FF_office" localSheetId="16">#REF!</definedName>
    <definedName name="FF_office">#REF!</definedName>
    <definedName name="FF_Residence" localSheetId="18">#REF!</definedName>
    <definedName name="FF_Residence" localSheetId="16">#REF!</definedName>
    <definedName name="FF_Residence">#REF!</definedName>
    <definedName name="FFAPPCOLNAME1_1">[11]CRITERIA1!$F$1</definedName>
    <definedName name="FFAPPCOLNAME2_1">[11]CRITERIA1!$F$2</definedName>
    <definedName name="FFAPPCOLNAME3_1">[11]CRITERIA1!$F$3</definedName>
    <definedName name="FFAPPCOLNAME4_1">[11]CRITERIA1!$F$4</definedName>
    <definedName name="FFAPPCOLNAME5_1">[11]CRITERIA1!$F$5</definedName>
    <definedName name="FFAPPCOLNAME6_1">[11]CRITERIA1!$F$6</definedName>
    <definedName name="FFAPPCOLNAME7_1">[11]CRITERIA1!$F$7</definedName>
    <definedName name="FFAPPCOLNAME8_1">[11]CRITERIA1!$F$8</definedName>
    <definedName name="FFSEGMENT1_1">[11]CRITERIA1!$D$1</definedName>
    <definedName name="FFSEGMENT2_1">[11]CRITERIA1!$D$2</definedName>
    <definedName name="FFSEGMENT3_1">[11]CRITERIA1!$D$3</definedName>
    <definedName name="FFSEGMENT4_1">[11]CRITERIA1!$D$4</definedName>
    <definedName name="FFSEGMENT5_1">[11]CRITERIA1!$D$5</definedName>
    <definedName name="FFSEGMENT6_1">[11]CRITERIA1!$D$6</definedName>
    <definedName name="FFSEGMENT7_1">[11]CRITERIA1!$D$7</definedName>
    <definedName name="FFSEGMENT8_1">[11]CRITERIA1!$D$8</definedName>
    <definedName name="FFSEGSEPARATOR1">[11]CRITERIA1!$B$17</definedName>
    <definedName name="FHA" localSheetId="18">#REF!</definedName>
    <definedName name="FHA" localSheetId="16">#REF!</definedName>
    <definedName name="FHA">#REF!</definedName>
    <definedName name="FI">[1]Sheet1!$B$2:$K$7</definedName>
    <definedName name="FIELDNAMECOLUMN1">[11]CRITERIA1!$B$26</definedName>
    <definedName name="FIELDNAMEROW1">[11]CRITERIA1!$B$25</definedName>
    <definedName name="final" localSheetId="18">[36]trial03!#REF!</definedName>
    <definedName name="final" localSheetId="16">[36]trial03!#REF!</definedName>
    <definedName name="final">[36]trial03!#REF!</definedName>
    <definedName name="Final_Print" localSheetId="18">#REF!</definedName>
    <definedName name="Final_Print" localSheetId="16">#REF!</definedName>
    <definedName name="Final_Print">#REF!</definedName>
    <definedName name="FINAL_PRODUCT" localSheetId="18">#REF!</definedName>
    <definedName name="FINAL_PRODUCT" localSheetId="16">#REF!</definedName>
    <definedName name="FINAL_PRODUCT">#REF!</definedName>
    <definedName name="FINAL_PRODUCT1" localSheetId="18">#REF!</definedName>
    <definedName name="FINAL_PRODUCT1" localSheetId="16">#REF!</definedName>
    <definedName name="FINAL_PRODUCT1">#REF!</definedName>
    <definedName name="FINAL_PRODUCTSTATERATE" localSheetId="18">#REF!</definedName>
    <definedName name="FINAL_PRODUCTSTATERATE" localSheetId="16">#REF!</definedName>
    <definedName name="FINAL_PRODUCTSTATERATE">#REF!</definedName>
    <definedName name="Final_Trail" localSheetId="18">#REF!</definedName>
    <definedName name="Final_Trail" localSheetId="16">#REF!</definedName>
    <definedName name="Final_Trail">#REF!</definedName>
    <definedName name="Final_Unposted_Trial" localSheetId="18">#REF!</definedName>
    <definedName name="Final_Unposted_Trial" localSheetId="16">#REF!</definedName>
    <definedName name="Final_Unposted_Trial">#REF!</definedName>
    <definedName name="final1" localSheetId="18">#REF!</definedName>
    <definedName name="final1" localSheetId="16">#REF!</definedName>
    <definedName name="final1">#REF!</definedName>
    <definedName name="final2" localSheetId="18">[37]trial!#REF!</definedName>
    <definedName name="final2" localSheetId="16">[37]trial!#REF!</definedName>
    <definedName name="final2">[37]trial!#REF!</definedName>
    <definedName name="financialcharges" localSheetId="18">#REF!</definedName>
    <definedName name="financialcharges" localSheetId="16">#REF!</definedName>
    <definedName name="financialcharges">#REF!</definedName>
    <definedName name="financialinc." localSheetId="18">#REF!</definedName>
    <definedName name="financialinc." localSheetId="16">#REF!</definedName>
    <definedName name="financialinc.">#REF!</definedName>
    <definedName name="Finished_Goods" localSheetId="18">#REF!</definedName>
    <definedName name="Finished_Goods" localSheetId="16">#REF!</definedName>
    <definedName name="Finished_Goods">#REF!</definedName>
    <definedName name="FIRSTDATAROW1">[11]CRITERIA1!$B$27</definedName>
    <definedName name="Fixed" localSheetId="18">#REF!</definedName>
    <definedName name="Fixed" localSheetId="16">#REF!</definedName>
    <definedName name="Fixed">#REF!</definedName>
    <definedName name="Fixed_Asset_Add_Detail" localSheetId="18">#REF!</definedName>
    <definedName name="Fixed_Asset_Add_Detail" localSheetId="16">#REF!</definedName>
    <definedName name="Fixed_Asset_Add_Detail">#REF!</definedName>
    <definedName name="Fixed_Assets" localSheetId="18">#REF!</definedName>
    <definedName name="Fixed_Assets" localSheetId="16">#REF!</definedName>
    <definedName name="Fixed_Assets">#REF!</definedName>
    <definedName name="FixedAsset_10" localSheetId="18">#REF!</definedName>
    <definedName name="FixedAsset_10" localSheetId="16">#REF!</definedName>
    <definedName name="FixedAsset_10">#REF!</definedName>
    <definedName name="flora_II" localSheetId="18">#REF!</definedName>
    <definedName name="flora_II" localSheetId="16">#REF!</definedName>
    <definedName name="flora_II">#REF!</definedName>
    <definedName name="FNDNAM1">[11]CRITERIA1!$B$12</definedName>
    <definedName name="FNDUSERID1">[11]CRITERIA1!$B$15</definedName>
    <definedName name="fonts" localSheetId="18">#REF!</definedName>
    <definedName name="fonts" localSheetId="16">#REF!</definedName>
    <definedName name="fonts">#REF!</definedName>
    <definedName name="FOREIGNPAY" localSheetId="18">#REF!</definedName>
    <definedName name="FOREIGNPAY" localSheetId="16">#REF!</definedName>
    <definedName name="FOREIGNPAY">#REF!</definedName>
    <definedName name="FORMAT">[1]Sheet1!$A$1:$I$65</definedName>
    <definedName name="FORMAT1">[1]Sheet1!$A$8:$I$14</definedName>
    <definedName name="FORMAT2">[1]Sheet1!$A$16:$I$65</definedName>
    <definedName name="FPF" localSheetId="18">#REF!</definedName>
    <definedName name="FPF" localSheetId="16">#REF!</definedName>
    <definedName name="FPF">#REF!</definedName>
    <definedName name="FSAL" localSheetId="18">#REF!</definedName>
    <definedName name="FSAL" localSheetId="16">#REF!</definedName>
    <definedName name="FSAL">#REF!</definedName>
    <definedName name="fsf" localSheetId="18">[38]rentpd!#REF!</definedName>
    <definedName name="fsf" localSheetId="16">[38]rentpd!#REF!</definedName>
    <definedName name="fsf">[38]rentpd!#REF!</definedName>
    <definedName name="FST" localSheetId="18">#REF!</definedName>
    <definedName name="FST" localSheetId="16">#REF!</definedName>
    <definedName name="FST">#REF!</definedName>
    <definedName name="FUNCTIONALCURRENCY1">[11]CRITERIA1!$B$33</definedName>
    <definedName name="FUND" localSheetId="18">#REF!</definedName>
    <definedName name="FUND" localSheetId="16">#REF!</definedName>
    <definedName name="FUND">#REF!</definedName>
    <definedName name="Fund_Flow" localSheetId="18">'[39]Balance Sheet'!#REF!</definedName>
    <definedName name="Fund_Flow" localSheetId="16">'[39]Balance Sheet'!#REF!</definedName>
    <definedName name="Fund_Flow">'[39]Balance Sheet'!#REF!</definedName>
    <definedName name="furniture">[23]Details!$D$12</definedName>
    <definedName name="G">[1]Sheet1!$D$1106:$E$1177</definedName>
    <definedName name="G.A.exp." localSheetId="18">#REF!</definedName>
    <definedName name="G.A.exp." localSheetId="16">#REF!</definedName>
    <definedName name="G.A.exp.">#REF!</definedName>
    <definedName name="g_total" localSheetId="18">#REF!</definedName>
    <definedName name="g_total" localSheetId="16">#REF!</definedName>
    <definedName name="g_total">#REF!</definedName>
    <definedName name="GC">'[40]Don''t Delete'!$A$3:$D$176</definedName>
    <definedName name="GeneralExp" localSheetId="18">#REF!</definedName>
    <definedName name="GeneralExp" localSheetId="16">#REF!</definedName>
    <definedName name="GeneralExp">#REF!</definedName>
    <definedName name="Geography_Range">OFFSET([26]Masters!$C$2,0,0,COUNTA([26]Masters!$C$2:$C$2005),1)</definedName>
    <definedName name="gfkmf.gf_S_fg" localSheetId="18">#REF!</definedName>
    <definedName name="gfkmf.gf_S_fg" localSheetId="16">#REF!</definedName>
    <definedName name="gfkmf.gf_S_fg">#REF!</definedName>
    <definedName name="gfkmf_._Gf_S_fg" localSheetId="18">#REF!</definedName>
    <definedName name="gfkmf_._Gf_S_fg" localSheetId="16">#REF!</definedName>
    <definedName name="gfkmf_._Gf_S_fg">#REF!</definedName>
    <definedName name="ght" localSheetId="18">#REF!</definedName>
    <definedName name="ght" localSheetId="16">#REF!</definedName>
    <definedName name="ght">#REF!</definedName>
    <definedName name="GL_Ac">'[29]GL Account'!$A$1:$A$89</definedName>
    <definedName name="golia" localSheetId="18">#REF!</definedName>
    <definedName name="golia" localSheetId="16">#REF!</definedName>
    <definedName name="golia">#REF!</definedName>
    <definedName name="GOODLUCK" localSheetId="18">#REF!</definedName>
    <definedName name="GOODLUCK" localSheetId="16">#REF!</definedName>
    <definedName name="GOODLUCK">#REF!</definedName>
    <definedName name="GP">'[40]Don''t Delete'!$A$178:$D$286</definedName>
    <definedName name="grossprofit" localSheetId="18">#REF!</definedName>
    <definedName name="grossprofit" localSheetId="16">#REF!</definedName>
    <definedName name="grossprofit">#REF!</definedName>
    <definedName name="GWYUID1">[11]CRITERIA1!$B$13</definedName>
    <definedName name="H">[1]Sheet1!$D$1377:$E$1396</definedName>
    <definedName name="HHL" localSheetId="18">#REF!</definedName>
    <definedName name="HHL" localSheetId="16">#REF!</definedName>
    <definedName name="HHL">#REF!</definedName>
    <definedName name="hitech_II" localSheetId="18">#REF!</definedName>
    <definedName name="hitech_II" localSheetId="16">#REF!</definedName>
    <definedName name="hitech_II">#REF!</definedName>
    <definedName name="Horns" localSheetId="18">#REF!</definedName>
    <definedName name="Horns" localSheetId="16">#REF!</definedName>
    <definedName name="Horns">#REF!</definedName>
    <definedName name="I" localSheetId="18">'[41]DEP-SCH-V'!#REF!</definedName>
    <definedName name="I" localSheetId="16">'[41]DEP-SCH-V'!#REF!</definedName>
    <definedName name="I">'[41]DEP-SCH-V'!#REF!</definedName>
    <definedName name="IDLE_TIME_LOSSES" localSheetId="18">#REF!</definedName>
    <definedName name="IDLE_TIME_LOSSES" localSheetId="16">#REF!</definedName>
    <definedName name="IDLE_TIME_LOSSES">#REF!</definedName>
    <definedName name="IK" localSheetId="18">#REF!</definedName>
    <definedName name="IK" localSheetId="16">#REF!</definedName>
    <definedName name="IK">#REF!</definedName>
    <definedName name="ILT" localSheetId="18">#REF!</definedName>
    <definedName name="ILT" localSheetId="16">#REF!</definedName>
    <definedName name="ILT">#REF!</definedName>
    <definedName name="IMP">[7]BUDGET!$BB$307:$CJ$350</definedName>
    <definedName name="IMPORTDFF1">[11]CRITERIA1!$B$36</definedName>
    <definedName name="imrsum">'[4]IMR data'!$I$1:$I$65536</definedName>
    <definedName name="INCENTIVES" localSheetId="18">#REF!</definedName>
    <definedName name="INCENTIVES" localSheetId="16">#REF!</definedName>
    <definedName name="INCENTIVES">#REF!</definedName>
    <definedName name="Income_Details" localSheetId="18">#REF!</definedName>
    <definedName name="Income_Details" localSheetId="16">#REF!</definedName>
    <definedName name="Income_Details">#REF!</definedName>
    <definedName name="incomebef.taxes" localSheetId="18">#REF!</definedName>
    <definedName name="incomebef.taxes" localSheetId="16">#REF!</definedName>
    <definedName name="incomebef.taxes">#REF!</definedName>
    <definedName name="incomefromoper." localSheetId="18">#REF!</definedName>
    <definedName name="incomefromoper." localSheetId="16">#REF!</definedName>
    <definedName name="incomefromoper.">#REF!</definedName>
    <definedName name="INDEX" localSheetId="18">#REF!</definedName>
    <definedName name="INDEX" localSheetId="16">#REF!</definedName>
    <definedName name="INDEX">#REF!</definedName>
    <definedName name="Indirect_Labour" localSheetId="18">#REF!</definedName>
    <definedName name="Indirect_Labour" localSheetId="16">#REF!</definedName>
    <definedName name="Indirect_Labour">#REF!</definedName>
    <definedName name="Inflation_Price_Increase">[27]Inflation!$C$56:$M$56</definedName>
    <definedName name="insurance" localSheetId="18">#REF!</definedName>
    <definedName name="insurance" localSheetId="16">#REF!</definedName>
    <definedName name="insurance">#REF!</definedName>
    <definedName name="Insurance_Prepaid" localSheetId="18">'[34]BS Sch'!#REF!</definedName>
    <definedName name="Insurance_Prepaid" localSheetId="16">'[34]BS Sch'!#REF!</definedName>
    <definedName name="Insurance_Prepaid">'[34]BS Sch'!#REF!</definedName>
    <definedName name="INT" localSheetId="18">#REF!</definedName>
    <definedName name="INT" localSheetId="16">#REF!</definedName>
    <definedName name="INT">#REF!</definedName>
    <definedName name="INTAX" localSheetId="18">#REF!</definedName>
    <definedName name="INTAX" localSheetId="16">#REF!</definedName>
    <definedName name="INTAX">#REF!</definedName>
    <definedName name="interest_LTL" localSheetId="18">#REF!</definedName>
    <definedName name="interest_LTL" localSheetId="16">#REF!</definedName>
    <definedName name="interest_LTL">#REF!</definedName>
    <definedName name="Interest_STL" localSheetId="18">#REF!</definedName>
    <definedName name="Interest_STL" localSheetId="16">#REF!</definedName>
    <definedName name="Interest_STL">#REF!</definedName>
    <definedName name="INTT_EXP" localSheetId="18">#REF!</definedName>
    <definedName name="INTT_EXP" localSheetId="16">#REF!</definedName>
    <definedName name="INTT_EXP">#REF!</definedName>
    <definedName name="INV" localSheetId="18">#REF!</definedName>
    <definedName name="INV" localSheetId="16">#REF!</definedName>
    <definedName name="INV">#REF!</definedName>
    <definedName name="INV_OBSOL" localSheetId="18">#REF!</definedName>
    <definedName name="INV_OBSOL" localSheetId="16">#REF!</definedName>
    <definedName name="INV_OBSOL">#REF!</definedName>
    <definedName name="Invoice_Entry_Range">'[26]Invoice Entry'!$D$3:$G$4,'[26]Invoice Entry'!$D$6,'[26]Invoice Entry'!$D$16,'[26]Invoice Entry'!$D$17,'[26]Invoice Entry'!$D$18,'[26]Invoice Entry'!$F$19,'[26]Invoice Entry'!$C$21:$F$32,'[26]Invoice Entry'!$D$42:$G$44,'[26]Invoice Entry'!$B$35,'[26]Invoice Entry'!$D$13</definedName>
    <definedName name="irnrnc" localSheetId="18">#REF!</definedName>
    <definedName name="irnrnc" localSheetId="16">#REF!</definedName>
    <definedName name="irnrnc">#REF!</definedName>
    <definedName name="itdep">[42]fa!$A$1:$L$59</definedName>
    <definedName name="Item">[43]Item!$I$5:$I$93</definedName>
    <definedName name="itinfra">[23]Details!$D$13</definedName>
    <definedName name="ITL_x_CATEGORY" localSheetId="18">#REF!</definedName>
    <definedName name="ITL_x_CATEGORY" localSheetId="16">#REF!</definedName>
    <definedName name="ITL_x_CATEGORY">#REF!</definedName>
    <definedName name="j">[1]Sheet1!$D$1281:$D$1310</definedName>
    <definedName name="jj" localSheetId="18">#REF!</definedName>
    <definedName name="jj" localSheetId="16">#REF!</definedName>
    <definedName name="jj">#REF!</definedName>
    <definedName name="JLYF" localSheetId="18">#REF!</definedName>
    <definedName name="JLYF" localSheetId="16">#REF!</definedName>
    <definedName name="JLYF">#REF!</definedName>
    <definedName name="JSTH" localSheetId="18">#REF!</definedName>
    <definedName name="JSTH" localSheetId="16">#REF!</definedName>
    <definedName name="JSTH">#REF!</definedName>
    <definedName name="JULY" localSheetId="18">#REF!</definedName>
    <definedName name="JULY" localSheetId="16">#REF!</definedName>
    <definedName name="JULY">#REF!</definedName>
    <definedName name="jun" localSheetId="18">#REF!</definedName>
    <definedName name="jun" localSheetId="16">#REF!</definedName>
    <definedName name="jun">#REF!</definedName>
    <definedName name="JV" localSheetId="18">#REF!</definedName>
    <definedName name="JV" localSheetId="16">#REF!</definedName>
    <definedName name="JV">#REF!</definedName>
    <definedName name="K" localSheetId="18">'[44]SALES-VAL'!#REF!</definedName>
    <definedName name="K" localSheetId="16">'[44]SALES-VAL'!#REF!</definedName>
    <definedName name="K">'[44]SALES-VAL'!#REF!</definedName>
    <definedName name="kart" localSheetId="18">#REF!</definedName>
    <definedName name="kart" localSheetId="16">#REF!</definedName>
    <definedName name="kart">#REF!</definedName>
    <definedName name="KARTIK" localSheetId="18">#REF!</definedName>
    <definedName name="KARTIK" localSheetId="16">#REF!</definedName>
    <definedName name="KARTIK">#REF!</definedName>
    <definedName name="khjghkghj" localSheetId="18">#REF!</definedName>
    <definedName name="khjghkghj" localSheetId="16">#REF!</definedName>
    <definedName name="khjghkghj">#REF!</definedName>
    <definedName name="KSD" localSheetId="18">#REF!</definedName>
    <definedName name="KSD" localSheetId="16">#REF!</definedName>
    <definedName name="KSD">#REF!</definedName>
    <definedName name="L" localSheetId="18">[7]TGT!#REF!</definedName>
    <definedName name="L" localSheetId="16">[7]TGT!#REF!</definedName>
    <definedName name="L">[7]TGT!#REF!</definedName>
    <definedName name="LABELTEXTCOLUMN1">[11]CRITERIA1!$B$24</definedName>
    <definedName name="LABELTEXTROW1">[11]CRITERIA1!$B$23</definedName>
    <definedName name="Lamp" localSheetId="18">#REF!</definedName>
    <definedName name="Lamp" localSheetId="16">#REF!</definedName>
    <definedName name="Lamp">#REF!</definedName>
    <definedName name="Land" localSheetId="18">#REF!</definedName>
    <definedName name="Land" localSheetId="16">#REF!</definedName>
    <definedName name="Land">#REF!</definedName>
    <definedName name="lastdate">[45]DEP99!$E$1</definedName>
    <definedName name="LEAD_TIMES" localSheetId="18">#REF!</definedName>
    <definedName name="LEAD_TIMES" localSheetId="16">#REF!</definedName>
    <definedName name="LEAD_TIMES">#REF!</definedName>
    <definedName name="leasehold">[46]CRITERIA1!$B$1</definedName>
    <definedName name="leasendate">[45]DEP99!$J$1</definedName>
    <definedName name="lint" localSheetId="18">#REF!</definedName>
    <definedName name="lint" localSheetId="16">#REF!</definedName>
    <definedName name="lint">#REF!</definedName>
    <definedName name="Liquid" localSheetId="18">#REF!</definedName>
    <definedName name="Liquid" localSheetId="16">#REF!</definedName>
    <definedName name="Liquid">#REF!</definedName>
    <definedName name="LKLKLKLK" localSheetId="18">#REF!</definedName>
    <definedName name="LKLKLKLK" localSheetId="16">#REF!</definedName>
    <definedName name="LKLKLKLK">#REF!</definedName>
    <definedName name="Loc">'[29]Empl Code'!$I$3:$I$5</definedName>
    <definedName name="Local" localSheetId="18">'[47]BS Rec Control Sheet'!#REF!</definedName>
    <definedName name="Local" localSheetId="16">'[47]BS Rec Control Sheet'!#REF!</definedName>
    <definedName name="Local">'[47]BS Rec Control Sheet'!#REF!</definedName>
    <definedName name="Local___SSC" localSheetId="18">'[47]BS Rec Control Sheet'!#REF!</definedName>
    <definedName name="Local___SSC" localSheetId="16">'[47]BS Rec Control Sheet'!#REF!</definedName>
    <definedName name="Local___SSC">'[47]BS Rec Control Sheet'!#REF!</definedName>
    <definedName name="LocalPay" localSheetId="18">#REF!</definedName>
    <definedName name="LocalPay" localSheetId="16">#REF!</definedName>
    <definedName name="LocalPay">#REF!</definedName>
    <definedName name="LONNYPL">'[48]10W'!$B$1:$L$42</definedName>
    <definedName name="Lont_term_Int" localSheetId="18">#REF!</definedName>
    <definedName name="Lont_term_Int" localSheetId="16">#REF!</definedName>
    <definedName name="Lont_term_Int">#REF!</definedName>
    <definedName name="Loss_on_Sale_of_Fixed_Assets" localSheetId="18">[49]BS_PL!#REF!</definedName>
    <definedName name="Loss_on_Sale_of_Fixed_Assets" localSheetId="16">[49]BS_PL!#REF!</definedName>
    <definedName name="Loss_on_Sale_of_Fixed_Assets">[49]BS_PL!#REF!</definedName>
    <definedName name="LP" localSheetId="18">#REF!</definedName>
    <definedName name="LP" localSheetId="16">#REF!</definedName>
    <definedName name="LP">#REF!</definedName>
    <definedName name="m" localSheetId="18">#REF!</definedName>
    <definedName name="m" localSheetId="16">#REF!</definedName>
    <definedName name="m">#REF!</definedName>
    <definedName name="MAGH" localSheetId="18">#REF!</definedName>
    <definedName name="MAGH" localSheetId="16">#REF!</definedName>
    <definedName name="MAGH">#REF!</definedName>
    <definedName name="MANU_EXP" localSheetId="18">#REF!</definedName>
    <definedName name="MANU_EXP" localSheetId="16">#REF!</definedName>
    <definedName name="MANU_EXP">#REF!</definedName>
    <definedName name="margsum">'[4]Marg Data'!$I$1:$I$65536</definedName>
    <definedName name="MDA" localSheetId="18">#REF!</definedName>
    <definedName name="MDA" localSheetId="16">#REF!</definedName>
    <definedName name="MDA">#REF!</definedName>
    <definedName name="MEDU" localSheetId="18">#REF!</definedName>
    <definedName name="MEDU" localSheetId="16">#REF!</definedName>
    <definedName name="MEDU">#REF!</definedName>
    <definedName name="MFG" localSheetId="18">'[50]97-98'!#REF!</definedName>
    <definedName name="MFG" localSheetId="16">'[50]97-98'!#REF!</definedName>
    <definedName name="MFG">'[50]97-98'!#REF!</definedName>
    <definedName name="MFIELD" localSheetId="18">#REF!</definedName>
    <definedName name="MFIELD" localSheetId="16">#REF!</definedName>
    <definedName name="MFIELD">#REF!</definedName>
    <definedName name="MHA" localSheetId="18">#REF!</definedName>
    <definedName name="MHA" localSheetId="16">#REF!</definedName>
    <definedName name="MHA">#REF!</definedName>
    <definedName name="mij">'[12]Saurabh''s Entries'!$H$30</definedName>
    <definedName name="Milestone_No">[4]References!$C$2:$C$15</definedName>
    <definedName name="minaha" hidden="1">{"Total_December",#N/A,FALSE,"Summary"}</definedName>
    <definedName name="MISC_EXP" localSheetId="18">#REF!</definedName>
    <definedName name="MISC_EXP" localSheetId="16">#REF!</definedName>
    <definedName name="MISC_EXP">#REF!</definedName>
    <definedName name="MK11USD" localSheetId="18">#REF!</definedName>
    <definedName name="MK11USD" localSheetId="16">#REF!</definedName>
    <definedName name="MK11USD">#REF!</definedName>
    <definedName name="MKT_2" localSheetId="18">#REF!</definedName>
    <definedName name="MKT_2" localSheetId="16">#REF!</definedName>
    <definedName name="MKT_2">#REF!</definedName>
    <definedName name="MKT10LC" localSheetId="18">#REF!</definedName>
    <definedName name="MKT10LC" localSheetId="16">#REF!</definedName>
    <definedName name="MKT10LC">#REF!</definedName>
    <definedName name="Mkt10Local" localSheetId="18">#REF!</definedName>
    <definedName name="Mkt10Local" localSheetId="16">#REF!</definedName>
    <definedName name="Mkt10Local">#REF!</definedName>
    <definedName name="Mkt10USD" localSheetId="18">#REF!</definedName>
    <definedName name="Mkt10USD" localSheetId="16">#REF!</definedName>
    <definedName name="Mkt10USD">#REF!</definedName>
    <definedName name="MKT11LC" localSheetId="18">#REF!</definedName>
    <definedName name="MKT11LC" localSheetId="16">#REF!</definedName>
    <definedName name="MKT11LC">#REF!</definedName>
    <definedName name="Mkt11Local" localSheetId="18">#REF!</definedName>
    <definedName name="Mkt11Local" localSheetId="16">#REF!</definedName>
    <definedName name="Mkt11Local">#REF!</definedName>
    <definedName name="Mkt11USD" localSheetId="18">#REF!</definedName>
    <definedName name="Mkt11USD" localSheetId="16">#REF!</definedName>
    <definedName name="Mkt11USD">#REF!</definedName>
    <definedName name="MKT1LC" localSheetId="18">#REF!</definedName>
    <definedName name="MKT1LC" localSheetId="16">#REF!</definedName>
    <definedName name="MKT1LC">#REF!</definedName>
    <definedName name="Mkt1Local" localSheetId="18">#REF!</definedName>
    <definedName name="Mkt1Local" localSheetId="16">#REF!</definedName>
    <definedName name="Mkt1Local">#REF!</definedName>
    <definedName name="Mkt1USD" localSheetId="18">#REF!</definedName>
    <definedName name="Mkt1USD" localSheetId="16">#REF!</definedName>
    <definedName name="Mkt1USD">#REF!</definedName>
    <definedName name="MKT2LC" localSheetId="18">#REF!</definedName>
    <definedName name="MKT2LC" localSheetId="16">#REF!</definedName>
    <definedName name="MKT2LC">#REF!</definedName>
    <definedName name="Mkt2Local" localSheetId="18">#REF!</definedName>
    <definedName name="Mkt2Local" localSheetId="16">#REF!</definedName>
    <definedName name="Mkt2Local">#REF!</definedName>
    <definedName name="Mkt2USD" localSheetId="18">#REF!</definedName>
    <definedName name="Mkt2USD" localSheetId="16">#REF!</definedName>
    <definedName name="Mkt2USD">#REF!</definedName>
    <definedName name="MKT3LC" localSheetId="18">#REF!</definedName>
    <definedName name="MKT3LC" localSheetId="16">#REF!</definedName>
    <definedName name="MKT3LC">#REF!</definedName>
    <definedName name="Mkt3Local" localSheetId="18">#REF!</definedName>
    <definedName name="Mkt3Local" localSheetId="16">#REF!</definedName>
    <definedName name="Mkt3Local">#REF!</definedName>
    <definedName name="Mkt3USD" localSheetId="18">#REF!</definedName>
    <definedName name="Mkt3USD" localSheetId="16">#REF!</definedName>
    <definedName name="Mkt3USD">#REF!</definedName>
    <definedName name="MKT4LC" localSheetId="18">#REF!</definedName>
    <definedName name="MKT4LC" localSheetId="16">#REF!</definedName>
    <definedName name="MKT4LC">#REF!</definedName>
    <definedName name="Mkt4Local" localSheetId="18">#REF!</definedName>
    <definedName name="Mkt4Local" localSheetId="16">#REF!</definedName>
    <definedName name="Mkt4Local">#REF!</definedName>
    <definedName name="Mkt4USD" localSheetId="18">#REF!</definedName>
    <definedName name="Mkt4USD" localSheetId="16">#REF!</definedName>
    <definedName name="Mkt4USD">#REF!</definedName>
    <definedName name="MKT5LC" localSheetId="18">#REF!</definedName>
    <definedName name="MKT5LC" localSheetId="16">#REF!</definedName>
    <definedName name="MKT5LC">#REF!</definedName>
    <definedName name="Mkt5Local" localSheetId="18">#REF!</definedName>
    <definedName name="Mkt5Local" localSheetId="16">#REF!</definedName>
    <definedName name="Mkt5Local">#REF!</definedName>
    <definedName name="Mkt5USD" localSheetId="18">#REF!</definedName>
    <definedName name="Mkt5USD" localSheetId="16">#REF!</definedName>
    <definedName name="Mkt5USD">#REF!</definedName>
    <definedName name="MKT6LC" localSheetId="18">#REF!</definedName>
    <definedName name="MKT6LC" localSheetId="16">#REF!</definedName>
    <definedName name="MKT6LC">#REF!</definedName>
    <definedName name="Mkt6Local" localSheetId="18">#REF!</definedName>
    <definedName name="Mkt6Local" localSheetId="16">#REF!</definedName>
    <definedName name="Mkt6Local">#REF!</definedName>
    <definedName name="Mkt6USD" localSheetId="18">#REF!</definedName>
    <definedName name="Mkt6USD" localSheetId="16">#REF!</definedName>
    <definedName name="Mkt6USD">#REF!</definedName>
    <definedName name="MKT7LC" localSheetId="18">#REF!</definedName>
    <definedName name="MKT7LC" localSheetId="16">#REF!</definedName>
    <definedName name="MKT7LC">#REF!</definedName>
    <definedName name="Mkt7Local" localSheetId="18">#REF!</definedName>
    <definedName name="Mkt7Local" localSheetId="16">#REF!</definedName>
    <definedName name="Mkt7Local">#REF!</definedName>
    <definedName name="Mkt7USD" localSheetId="18">#REF!</definedName>
    <definedName name="Mkt7USD" localSheetId="16">#REF!</definedName>
    <definedName name="Mkt7USD">#REF!</definedName>
    <definedName name="MKT8LC" localSheetId="18">#REF!</definedName>
    <definedName name="MKT8LC" localSheetId="16">#REF!</definedName>
    <definedName name="MKT8LC">#REF!</definedName>
    <definedName name="Mkt8Local" localSheetId="18">#REF!</definedName>
    <definedName name="Mkt8Local" localSheetId="16">#REF!</definedName>
    <definedName name="Mkt8Local">#REF!</definedName>
    <definedName name="Mkt8USD" localSheetId="18">#REF!</definedName>
    <definedName name="Mkt8USD" localSheetId="16">#REF!</definedName>
    <definedName name="Mkt8USD">#REF!</definedName>
    <definedName name="MKT9LC" localSheetId="18">#REF!</definedName>
    <definedName name="MKT9LC" localSheetId="16">#REF!</definedName>
    <definedName name="MKT9LC">#REF!</definedName>
    <definedName name="Mkt9Local" localSheetId="18">#REF!</definedName>
    <definedName name="Mkt9Local" localSheetId="16">#REF!</definedName>
    <definedName name="Mkt9Local">#REF!</definedName>
    <definedName name="Mkt9USD" localSheetId="18">#REF!</definedName>
    <definedName name="Mkt9USD" localSheetId="16">#REF!</definedName>
    <definedName name="Mkt9USD">#REF!</definedName>
    <definedName name="MLAUN" localSheetId="18">#REF!</definedName>
    <definedName name="MLAUN" localSheetId="16">#REF!</definedName>
    <definedName name="MLAUN">#REF!</definedName>
    <definedName name="MM" localSheetId="18">#REF!</definedName>
    <definedName name="MM" localSheetId="16">#REF!</definedName>
    <definedName name="MM">#REF!</definedName>
    <definedName name="mmm">'[51]revised first cut'!$A:$IV</definedName>
    <definedName name="MOD">[1]Sheet1!$D$75:$F$81</definedName>
    <definedName name="MOLDER_SPEED" localSheetId="18">#REF!</definedName>
    <definedName name="MOLDER_SPEED" localSheetId="16">#REF!</definedName>
    <definedName name="MOLDER_SPEED">#REF!</definedName>
    <definedName name="Month1_Ending_Bal" localSheetId="18">#REF!</definedName>
    <definedName name="Month1_Ending_Bal" localSheetId="16">#REF!</definedName>
    <definedName name="Month1_Ending_Bal">#REF!</definedName>
    <definedName name="MPF" localSheetId="18">#REF!</definedName>
    <definedName name="MPF" localSheetId="16">#REF!</definedName>
    <definedName name="MPF">#REF!</definedName>
    <definedName name="MSAL" localSheetId="18">#REF!</definedName>
    <definedName name="MSAL" localSheetId="16">#REF!</definedName>
    <definedName name="MSAL">#REF!</definedName>
    <definedName name="MTEA" localSheetId="18">#REF!</definedName>
    <definedName name="MTEA" localSheetId="16">#REF!</definedName>
    <definedName name="MTEA">#REF!</definedName>
    <definedName name="MV">[7]BUDGET!$BB$167:$CJ$198</definedName>
    <definedName name="n">[4]Steps!$K$2:$K$13</definedName>
    <definedName name="Name">[52]Rates!$B$18:$B$24</definedName>
    <definedName name="naya" localSheetId="18">#REF!</definedName>
    <definedName name="naya" localSheetId="16">#REF!</definedName>
    <definedName name="naya">#REF!</definedName>
    <definedName name="netsales" localSheetId="18">#REF!</definedName>
    <definedName name="netsales" localSheetId="16">#REF!</definedName>
    <definedName name="netsales">#REF!</definedName>
    <definedName name="New" localSheetId="18">#REF!</definedName>
    <definedName name="New" localSheetId="16">#REF!</definedName>
    <definedName name="New">#REF!</definedName>
    <definedName name="Nil" hidden="1">{#N/A,#N/A,FALSE,"Aging Summary";#N/A,#N/A,FALSE,"Ratio Analysis";#N/A,#N/A,FALSE,"Test 120 Day Accts";#N/A,#N/A,FALSE,"Tickmarks"}</definedName>
    <definedName name="No" localSheetId="18">#REF!</definedName>
    <definedName name="No" localSheetId="16">#REF!</definedName>
    <definedName name="No">#REF!</definedName>
    <definedName name="NOOFFFSEGMENTS1">[11]CRITERIA1!$B$18</definedName>
    <definedName name="NOTES">#N/A</definedName>
    <definedName name="Notes1" localSheetId="18">'[53]ANNEXURE-P&amp;L'!#REF!</definedName>
    <definedName name="Notes1" localSheetId="16">'[53]ANNEXURE-P&amp;L'!#REF!</definedName>
    <definedName name="Notes1">'[53]ANNEXURE-P&amp;L'!#REF!</definedName>
    <definedName name="NOVM" localSheetId="18">#REF!</definedName>
    <definedName name="NOVM" localSheetId="16">#REF!</definedName>
    <definedName name="NOVM">#REF!</definedName>
    <definedName name="nrw.Balance_Sheet" hidden="1">{#N/A,#N/A,FALSE,"Consolidated"}</definedName>
    <definedName name="NT03E" localSheetId="18">[2]BS01!#REF!</definedName>
    <definedName name="NT03E" localSheetId="16">[2]BS01!#REF!</definedName>
    <definedName name="NT03E">[2]BS01!#REF!</definedName>
    <definedName name="NT06E" localSheetId="18">[2]BS01!#REF!</definedName>
    <definedName name="NT06E" localSheetId="16">[2]BS01!#REF!</definedName>
    <definedName name="NT06E">[2]BS01!#REF!</definedName>
    <definedName name="NUMBEROFDETAILFIELDS1">[11]CRITERIA1!$B$29</definedName>
    <definedName name="NUMBEROFHEADERFIELDS1">[11]CRITERIA1!$B$28</definedName>
    <definedName name="O">'[4]#REF'!$A$3:$IV$3</definedName>
    <definedName name="OCT" localSheetId="18">#REF!</definedName>
    <definedName name="OCT" localSheetId="16">#REF!</definedName>
    <definedName name="OCT">#REF!</definedName>
    <definedName name="office">[23]Details!$D$11</definedName>
    <definedName name="Office_Eqpt" localSheetId="18">#REF!</definedName>
    <definedName name="Office_Eqpt" localSheetId="16">#REF!</definedName>
    <definedName name="Office_Eqpt">#REF!</definedName>
    <definedName name="Office_OverHeads" localSheetId="18">#REF!</definedName>
    <definedName name="Office_OverHeads" localSheetId="16">#REF!</definedName>
    <definedName name="Office_OverHeads">#REF!</definedName>
    <definedName name="oldtb" localSheetId="18">#REF!</definedName>
    <definedName name="oldtb" localSheetId="16">#REF!</definedName>
    <definedName name="oldtb">#REF!</definedName>
    <definedName name="om" localSheetId="18">#REF!</definedName>
    <definedName name="om" localSheetId="16">#REF!</definedName>
    <definedName name="om">#REF!</definedName>
    <definedName name="ooo">'[54]first cut'!$A:$IV</definedName>
    <definedName name="oooo" localSheetId="18">#REF!</definedName>
    <definedName name="oooo" localSheetId="16">#REF!</definedName>
    <definedName name="oooo">#REF!</definedName>
    <definedName name="OPENING_STOCK" localSheetId="18">'[16]Bal_Sheet-00'!#REF!</definedName>
    <definedName name="OPENING_STOCK" localSheetId="16">'[16]Bal_Sheet-00'!#REF!</definedName>
    <definedName name="OPENING_STOCK">'[16]Bal_Sheet-00'!#REF!</definedName>
    <definedName name="operating" localSheetId="18">#REF!</definedName>
    <definedName name="operating" localSheetId="16">#REF!</definedName>
    <definedName name="operating">#REF!</definedName>
    <definedName name="operatingexp." localSheetId="18">#REF!</definedName>
    <definedName name="operatingexp." localSheetId="16">#REF!</definedName>
    <definedName name="operatingexp.">#REF!</definedName>
    <definedName name="OTH_INC" localSheetId="18">#REF!</definedName>
    <definedName name="OTH_INC" localSheetId="16">#REF!</definedName>
    <definedName name="OTH_INC">#REF!</definedName>
    <definedName name="OTHERINC" localSheetId="18">#REF!</definedName>
    <definedName name="OTHERINC" localSheetId="16">#REF!</definedName>
    <definedName name="OTHERINC">#REF!</definedName>
    <definedName name="OV">[7]BUDGET!$BB$202:$CJ$257</definedName>
    <definedName name="Overnite_Express_Ltd." localSheetId="18">#REF!</definedName>
    <definedName name="Overnite_Express_Ltd." localSheetId="16">#REF!</definedName>
    <definedName name="Overnite_Express_Ltd.">#REF!</definedName>
    <definedName name="OVERSEAS" localSheetId="18">#REF!</definedName>
    <definedName name="OVERSEAS" localSheetId="16">#REF!</definedName>
    <definedName name="OVERSEAS">#REF!</definedName>
    <definedName name="p" localSheetId="18">#REF!</definedName>
    <definedName name="p" localSheetId="16">#REF!</definedName>
    <definedName name="p">#REF!</definedName>
    <definedName name="P_L" localSheetId="18">#REF!</definedName>
    <definedName name="P_L" localSheetId="16">#REF!</definedName>
    <definedName name="P_L">#REF!</definedName>
    <definedName name="P_L_Materials_cost_PM_1" localSheetId="18">#REF!</definedName>
    <definedName name="P_L_Materials_cost_PM_1" localSheetId="16">#REF!</definedName>
    <definedName name="P_L_Materials_cost_PM_1">#REF!</definedName>
    <definedName name="P_L_materials_cost_pm2" localSheetId="18">#REF!</definedName>
    <definedName name="P_L_materials_cost_pm2" localSheetId="16">#REF!</definedName>
    <definedName name="P_L_materials_cost_pm2">#REF!</definedName>
    <definedName name="P_L_PM_1" localSheetId="18">#REF!</definedName>
    <definedName name="P_L_PM_1" localSheetId="16">#REF!</definedName>
    <definedName name="P_L_PM_1">#REF!</definedName>
    <definedName name="P_L_pm2" localSheetId="18">#REF!</definedName>
    <definedName name="P_L_pm2" localSheetId="16">#REF!</definedName>
    <definedName name="P_L_pm2">#REF!</definedName>
    <definedName name="page3" localSheetId="18">[55]PSY1!#REF!</definedName>
    <definedName name="page3" localSheetId="16">[55]PSY1!#REF!</definedName>
    <definedName name="page3">[55]PSY1!#REF!</definedName>
    <definedName name="Party_address_of_deposit_trans_morethan20000_in_02_03_Aerocon" localSheetId="18">#REF!</definedName>
    <definedName name="Party_address_of_deposit_trans_morethan20000_in_02_03_Aerocon" localSheetId="16">#REF!</definedName>
    <definedName name="Party_address_of_deposit_trans_morethan20000_in_02_03_Aerocon">#REF!</definedName>
    <definedName name="PAUSH" localSheetId="18">#REF!</definedName>
    <definedName name="PAUSH" localSheetId="16">#REF!</definedName>
    <definedName name="PAUSH">#REF!</definedName>
    <definedName name="PDMIX" localSheetId="18">#REF!</definedName>
    <definedName name="PDMIX" localSheetId="16">#REF!</definedName>
    <definedName name="PDMIX">#REF!</definedName>
    <definedName name="PER.PUR" localSheetId="18">#REF!</definedName>
    <definedName name="PER.PUR" localSheetId="16">#REF!</definedName>
    <definedName name="PER.PUR">#REF!</definedName>
    <definedName name="PERIODSETNAME1">[11]CRITERIA1!$B$4</definedName>
    <definedName name="PF" localSheetId="18">#REF!</definedName>
    <definedName name="PF" localSheetId="16">#REF!</definedName>
    <definedName name="PF">#REF!</definedName>
    <definedName name="PHAL" localSheetId="18">#REF!</definedName>
    <definedName name="PHAL" localSheetId="16">#REF!</definedName>
    <definedName name="PHAL">#REF!</definedName>
    <definedName name="PIP">IF('[56]113. Accrued LIP'!XEU1&gt;39325,0,(IF('[56]113. Accrued LIP'!XEV1&lt;&gt;"",IF('[56]113. Accrued LIP'!XEV1="",0,'[56]113. Accrued LIP'!D1),IF(AND('[56]113. Accrued LIP'!XEV1="",'[56]113. Accrued LIP'!XEU1&lt;'[56]113. Accrued LIP'!$G$3),'[56]113. Accrued LIP'!XFA1/12*MONTH('[56]113. Accrued LIP'!$H$3-'[56]113. Accrued LIP'!$G$3),'[56]113. Accrued LIP'!XFA1/365*('[56]113. Accrued LIP'!$H$3-'[56]113. Accrued LIP'!XEU1)))))</definedName>
    <definedName name="PIPPO" localSheetId="18">#REF!</definedName>
    <definedName name="PIPPO" localSheetId="16">#REF!</definedName>
    <definedName name="PIPPO">#REF!</definedName>
    <definedName name="PK">[7]BUDGET!$BB$99:$CJ$162</definedName>
    <definedName name="pl" localSheetId="18">#REF!</definedName>
    <definedName name="pl" localSheetId="16">#REF!</definedName>
    <definedName name="pl">#REF!</definedName>
    <definedName name="PL_CF" localSheetId="18">'[57]pack pnl-99'!#REF!</definedName>
    <definedName name="PL_CF" localSheetId="16">'[57]pack pnl-99'!#REF!</definedName>
    <definedName name="PL_CF">'[57]pack pnl-99'!#REF!</definedName>
    <definedName name="plant" localSheetId="18">#REF!</definedName>
    <definedName name="plant" localSheetId="16">#REF!</definedName>
    <definedName name="plant">#REF!</definedName>
    <definedName name="plcf" localSheetId="18">'[57]pack pnl-99'!#REF!</definedName>
    <definedName name="plcf" localSheetId="16">'[57]pack pnl-99'!#REF!</definedName>
    <definedName name="plcf">'[57]pack pnl-99'!#REF!</definedName>
    <definedName name="PLW">[1]Sheet1!$B$16:$I$66</definedName>
    <definedName name="PM">[7]BUDGET!$A$1:$AM$72</definedName>
    <definedName name="PM_Elect" localSheetId="18">#REF!</definedName>
    <definedName name="PM_Elect" localSheetId="16">#REF!</definedName>
    <definedName name="PM_Elect">#REF!</definedName>
    <definedName name="PM_FandLovely" localSheetId="18">#REF!</definedName>
    <definedName name="PM_FandLovely" localSheetId="16">#REF!</definedName>
    <definedName name="PM_FandLovely">#REF!</definedName>
    <definedName name="PM_Insula" localSheetId="18">#REF!</definedName>
    <definedName name="PM_Insula" localSheetId="16">#REF!</definedName>
    <definedName name="PM_Insula">#REF!</definedName>
    <definedName name="PM_LiquipSoap" localSheetId="18">#REF!</definedName>
    <definedName name="PM_LiquipSoap" localSheetId="16">#REF!</definedName>
    <definedName name="PM_LiquipSoap">#REF!</definedName>
    <definedName name="PM_Misc_Instrument" localSheetId="18">#REF!</definedName>
    <definedName name="PM_Misc_Instrument" localSheetId="16">#REF!</definedName>
    <definedName name="PM_Misc_Instrument">#REF!</definedName>
    <definedName name="PM_MIscWKSH" localSheetId="18">#REF!</definedName>
    <definedName name="PM_MIscWKSH" localSheetId="16">#REF!</definedName>
    <definedName name="PM_MIscWKSH">#REF!</definedName>
    <definedName name="PM_Motor" localSheetId="18">#REF!</definedName>
    <definedName name="PM_Motor" localSheetId="16">#REF!</definedName>
    <definedName name="PM_Motor">#REF!</definedName>
    <definedName name="PM_QcLab" localSheetId="18">#REF!</definedName>
    <definedName name="PM_QcLab" localSheetId="16">#REF!</definedName>
    <definedName name="PM_QcLab">#REF!</definedName>
    <definedName name="PM_Soap" localSheetId="18">#REF!</definedName>
    <definedName name="PM_Soap" localSheetId="16">#REF!</definedName>
    <definedName name="PM_Soap">#REF!</definedName>
    <definedName name="PM_ToothPaste" localSheetId="18">#REF!</definedName>
    <definedName name="PM_ToothPaste" localSheetId="16">#REF!</definedName>
    <definedName name="PM_ToothPaste">#REF!</definedName>
    <definedName name="PM_Treatment" localSheetId="18">#REF!</definedName>
    <definedName name="PM_Treatment" localSheetId="16">#REF!</definedName>
    <definedName name="PM_Treatment">#REF!</definedName>
    <definedName name="PM_Utilities" localSheetId="18">#REF!</definedName>
    <definedName name="PM_Utilities" localSheetId="16">#REF!</definedName>
    <definedName name="PM_Utilities">#REF!</definedName>
    <definedName name="PM_VIm" localSheetId="18">#REF!</definedName>
    <definedName name="PM_VIm" localSheetId="16">#REF!</definedName>
    <definedName name="PM_VIm">#REF!</definedName>
    <definedName name="PO.Detail">[58]PO.Detail!$A:$IV</definedName>
    <definedName name="podetail">[59]PO.Detail!$A$6:$J$540</definedName>
    <definedName name="POSTERRORSTOSUSP1">[11]CRITERIA1!$B$34</definedName>
    <definedName name="PP">[25]CS!$B$4:$X$77</definedName>
    <definedName name="PPAY" localSheetId="18">#REF!</definedName>
    <definedName name="PPAY" localSheetId="16">#REF!</definedName>
    <definedName name="PPAY">#REF!</definedName>
    <definedName name="PPF" localSheetId="18">#REF!</definedName>
    <definedName name="PPF" localSheetId="16">#REF!</definedName>
    <definedName name="PPF">#REF!</definedName>
    <definedName name="ppiqpoidjjdn">'[12]Saurabh''s Entries'!$H$35</definedName>
    <definedName name="_xlnm.Print_Area" localSheetId="17">'Above 1 lakhs'!$A$1:$F$57</definedName>
    <definedName name="_xlnm.Print_Area" localSheetId="1">BS!$A$1:$E$52</definedName>
    <definedName name="_xlnm.Print_Area" localSheetId="3">CF!$A$1:$E$47</definedName>
    <definedName name="_xlnm.Print_Area" localSheetId="7">'closing stocks'!$A$1:$F$98</definedName>
    <definedName name="_xlnm.Print_Area" localSheetId="0">CP!$A$1:$J$38</definedName>
    <definedName name="_xlnm.Print_Area" localSheetId="9">creditors!$A$1:$D$15</definedName>
    <definedName name="_xlnm.Print_Area" localSheetId="8">Debtors!$A$1:$D$21</definedName>
    <definedName name="_xlnm.Print_Area" localSheetId="18">#REF!</definedName>
    <definedName name="_xlnm.Print_Area" localSheetId="5">FA!$A$1:$O$57</definedName>
    <definedName name="_xlnm.Print_Area" localSheetId="2">PL!$A$1:$E$47</definedName>
    <definedName name="_xlnm.Print_Area" localSheetId="19">'Purchase Details'!$A$1:$K$172</definedName>
    <definedName name="_xlnm.Print_Area" localSheetId="6" xml:space="preserve"> 'Salary Of Staff'!$A$1:$N$12</definedName>
    <definedName name="_xlnm.Print_Area" localSheetId="20">'Sales Details '!$A$1:$I$413</definedName>
    <definedName name="_xlnm.Print_Area" localSheetId="4" xml:space="preserve">  SCH!$A$1:$C$166</definedName>
    <definedName name="_xlnm.Print_Area" localSheetId="14">'Total Purchase'!$A$1:$K$138</definedName>
    <definedName name="_xlnm.Print_Area" localSheetId="15">'Total Sales'!$A$1:$I$361</definedName>
    <definedName name="_xlnm.Print_Area" localSheetId="16">'Total Sales (2)'!$A$1:$I$361</definedName>
    <definedName name="_xlnm.Print_Area">#REF!</definedName>
    <definedName name="Print_Area_MI" localSheetId="18">#REF!</definedName>
    <definedName name="Print_Area_MI" localSheetId="16">#REF!</definedName>
    <definedName name="Print_Area_MI">#REF!</definedName>
    <definedName name="_xlnm.Print_Titles" localSheetId="4">SCH!$1:$4</definedName>
    <definedName name="_xlnm.Print_Titles">#N/A</definedName>
    <definedName name="PROD_MIX" localSheetId="18">#REF!</definedName>
    <definedName name="PROD_MIX" localSheetId="16">#REF!</definedName>
    <definedName name="PROD_MIX">#REF!</definedName>
    <definedName name="PROD_SYSTEM_LOSSES_x_CATEGORY" localSheetId="18">#REF!</definedName>
    <definedName name="PROD_SYSTEM_LOSSES_x_CATEGORY" localSheetId="16">#REF!</definedName>
    <definedName name="PROD_SYSTEM_LOSSES_x_CATEGORY">#REF!</definedName>
    <definedName name="PRODUCT_MIX" localSheetId="18">#REF!</definedName>
    <definedName name="PRODUCT_MIX" localSheetId="16">#REF!</definedName>
    <definedName name="PRODUCT_MIX">#REF!</definedName>
    <definedName name="profit" localSheetId="18">[60]Dividend!#REF!</definedName>
    <definedName name="profit" localSheetId="16">[60]Dividend!#REF!</definedName>
    <definedName name="profit">[60]Dividend!#REF!</definedName>
    <definedName name="Profit_and_Loss_Accounts" localSheetId="18">#REF!</definedName>
    <definedName name="Profit_and_Loss_Accounts" localSheetId="16">#REF!</definedName>
    <definedName name="Profit_and_Loss_Accounts">#REF!</definedName>
    <definedName name="PROMISE_PERF" localSheetId="18">#REF!</definedName>
    <definedName name="PROMISE_PERF" localSheetId="16">#REF!</definedName>
    <definedName name="PROMISE_PERF">#REF!</definedName>
    <definedName name="PROSPECTUS" localSheetId="18">#REF!</definedName>
    <definedName name="PROSPECTUS" localSheetId="16">#REF!</definedName>
    <definedName name="PROSPECTUS">#REF!</definedName>
    <definedName name="protech_II" localSheetId="18">#REF!</definedName>
    <definedName name="protech_II" localSheetId="16">#REF!</definedName>
    <definedName name="protech_II">#REF!</definedName>
    <definedName name="prov.forinc.taxes" localSheetId="18">#REF!</definedName>
    <definedName name="prov.forinc.taxes" localSheetId="16">#REF!</definedName>
    <definedName name="prov.forinc.taxes">#REF!</definedName>
    <definedName name="PSAL" localSheetId="18">#REF!</definedName>
    <definedName name="PSAL" localSheetId="16">#REF!</definedName>
    <definedName name="PSAL">#REF!</definedName>
    <definedName name="PSY___MPI_BY_MONTH" localSheetId="18">#REF!</definedName>
    <definedName name="PSY___MPI_BY_MONTH" localSheetId="16">#REF!</definedName>
    <definedName name="PSY___MPI_BY_MONTH">#REF!</definedName>
    <definedName name="PSY_PIE">#N/A</definedName>
    <definedName name="PT" localSheetId="18">#REF!</definedName>
    <definedName name="PT" localSheetId="16">#REF!</definedName>
    <definedName name="PT">#REF!</definedName>
    <definedName name="pur">[51]Leadsheet!$A:$IV</definedName>
    <definedName name="Purchase_and_Payment_Details" localSheetId="18">#REF!</definedName>
    <definedName name="Purchase_and_Payment_Details" localSheetId="16">#REF!</definedName>
    <definedName name="Purchase_and_Payment_Details">#REF!</definedName>
    <definedName name="PURCHASES" localSheetId="18">'[16]Bal_Sheet-00'!#REF!</definedName>
    <definedName name="PURCHASES" localSheetId="16">'[16]Bal_Sheet-00'!#REF!</definedName>
    <definedName name="PURCHASES">'[16]Bal_Sheet-00'!#REF!</definedName>
    <definedName name="Q" localSheetId="18">#REF!</definedName>
    <definedName name="Q" localSheetId="16">#REF!</definedName>
    <definedName name="Q">#REF!</definedName>
    <definedName name="Q_1" localSheetId="18">#REF!</definedName>
    <definedName name="Q_1" localSheetId="16">#REF!</definedName>
    <definedName name="Q_1">#REF!</definedName>
    <definedName name="qzqzqz10" localSheetId="18">#REF!</definedName>
    <definedName name="qzqzqz10" localSheetId="16">#REF!</definedName>
    <definedName name="qzqzqz10">#REF!</definedName>
    <definedName name="qzqzqz11" localSheetId="18">#REF!</definedName>
    <definedName name="qzqzqz11" localSheetId="16">#REF!</definedName>
    <definedName name="qzqzqz11">#REF!</definedName>
    <definedName name="qzqzqz12" localSheetId="18">#REF!</definedName>
    <definedName name="qzqzqz12" localSheetId="16">#REF!</definedName>
    <definedName name="qzqzqz12">#REF!</definedName>
    <definedName name="qzqzqz13" localSheetId="18">#REF!</definedName>
    <definedName name="qzqzqz13" localSheetId="16">#REF!</definedName>
    <definedName name="qzqzqz13">#REF!</definedName>
    <definedName name="qzqzqz14" localSheetId="18">#REF!</definedName>
    <definedName name="qzqzqz14" localSheetId="16">#REF!</definedName>
    <definedName name="qzqzqz14">#REF!</definedName>
    <definedName name="qzqzqz15" localSheetId="18">#REF!</definedName>
    <definedName name="qzqzqz15" localSheetId="16">#REF!</definedName>
    <definedName name="qzqzqz15">#REF!</definedName>
    <definedName name="qzqzqz16" localSheetId="18">#REF!</definedName>
    <definedName name="qzqzqz16" localSheetId="16">#REF!</definedName>
    <definedName name="qzqzqz16">#REF!</definedName>
    <definedName name="qzqzqz17" localSheetId="18">#REF!</definedName>
    <definedName name="qzqzqz17" localSheetId="16">#REF!</definedName>
    <definedName name="qzqzqz17">#REF!</definedName>
    <definedName name="qzqzqz18" localSheetId="18">#REF!</definedName>
    <definedName name="qzqzqz18" localSheetId="16">#REF!</definedName>
    <definedName name="qzqzqz18">#REF!</definedName>
    <definedName name="qzqzqz19" localSheetId="18">#REF!</definedName>
    <definedName name="qzqzqz19" localSheetId="16">#REF!</definedName>
    <definedName name="qzqzqz19">#REF!</definedName>
    <definedName name="qzqzqz20" localSheetId="18">#REF!</definedName>
    <definedName name="qzqzqz20" localSheetId="16">#REF!</definedName>
    <definedName name="qzqzqz20">#REF!</definedName>
    <definedName name="qzqzqz21" localSheetId="18">#REF!</definedName>
    <definedName name="qzqzqz21" localSheetId="16">#REF!</definedName>
    <definedName name="qzqzqz21">#REF!</definedName>
    <definedName name="qzqzqz22" localSheetId="18">#REF!</definedName>
    <definedName name="qzqzqz22" localSheetId="16">#REF!</definedName>
    <definedName name="qzqzqz22">#REF!</definedName>
    <definedName name="qzqzqz23" localSheetId="18">#REF!</definedName>
    <definedName name="qzqzqz23" localSheetId="16">#REF!</definedName>
    <definedName name="qzqzqz23">#REF!</definedName>
    <definedName name="qzqzqz24" localSheetId="18">#REF!</definedName>
    <definedName name="qzqzqz24" localSheetId="16">#REF!</definedName>
    <definedName name="qzqzqz24">#REF!</definedName>
    <definedName name="qzqzqz25" localSheetId="18">#REF!</definedName>
    <definedName name="qzqzqz25" localSheetId="16">#REF!</definedName>
    <definedName name="qzqzqz25">#REF!</definedName>
    <definedName name="qzqzqz26" localSheetId="18">#REF!</definedName>
    <definedName name="qzqzqz26" localSheetId="16">#REF!</definedName>
    <definedName name="qzqzqz26">#REF!</definedName>
    <definedName name="qzqzqz27" localSheetId="18">#REF!</definedName>
    <definedName name="qzqzqz27" localSheetId="16">#REF!</definedName>
    <definedName name="qzqzqz27">#REF!</definedName>
    <definedName name="qzqzqz28" localSheetId="18">#REF!</definedName>
    <definedName name="qzqzqz28" localSheetId="16">#REF!</definedName>
    <definedName name="qzqzqz28">#REF!</definedName>
    <definedName name="qzqzqz29" localSheetId="18">#REF!</definedName>
    <definedName name="qzqzqz29" localSheetId="16">#REF!</definedName>
    <definedName name="qzqzqz29">#REF!</definedName>
    <definedName name="qzqzqz30" localSheetId="18">#REF!</definedName>
    <definedName name="qzqzqz30" localSheetId="16">#REF!</definedName>
    <definedName name="qzqzqz30">#REF!</definedName>
    <definedName name="qzqzqz31" localSheetId="18">#REF!</definedName>
    <definedName name="qzqzqz31" localSheetId="16">#REF!</definedName>
    <definedName name="qzqzqz31">#REF!</definedName>
    <definedName name="qzqzqz32" localSheetId="18">#REF!</definedName>
    <definedName name="qzqzqz32" localSheetId="16">#REF!</definedName>
    <definedName name="qzqzqz32">#REF!</definedName>
    <definedName name="qzqzqz33" localSheetId="18">#REF!</definedName>
    <definedName name="qzqzqz33" localSheetId="16">#REF!</definedName>
    <definedName name="qzqzqz33">#REF!</definedName>
    <definedName name="qzqzqz34" localSheetId="18">#REF!</definedName>
    <definedName name="qzqzqz34" localSheetId="16">#REF!</definedName>
    <definedName name="qzqzqz34">#REF!</definedName>
    <definedName name="qzqzqz35" localSheetId="18">#REF!</definedName>
    <definedName name="qzqzqz35" localSheetId="16">#REF!</definedName>
    <definedName name="qzqzqz35">#REF!</definedName>
    <definedName name="qzqzqz36" localSheetId="18">#REF!</definedName>
    <definedName name="qzqzqz36" localSheetId="16">#REF!</definedName>
    <definedName name="qzqzqz36">#REF!</definedName>
    <definedName name="qzqzqz37" localSheetId="18">#REF!</definedName>
    <definedName name="qzqzqz37" localSheetId="16">#REF!</definedName>
    <definedName name="qzqzqz37">#REF!</definedName>
    <definedName name="qzqzqz38" localSheetId="18">#REF!</definedName>
    <definedName name="qzqzqz38" localSheetId="16">#REF!</definedName>
    <definedName name="qzqzqz38">#REF!</definedName>
    <definedName name="qzqzqz39" localSheetId="18">#REF!</definedName>
    <definedName name="qzqzqz39" localSheetId="16">#REF!</definedName>
    <definedName name="qzqzqz39">#REF!</definedName>
    <definedName name="qzqzqz40" localSheetId="18">#REF!</definedName>
    <definedName name="qzqzqz40" localSheetId="16">#REF!</definedName>
    <definedName name="qzqzqz40">#REF!</definedName>
    <definedName name="qzqzqz41" localSheetId="18">#REF!</definedName>
    <definedName name="qzqzqz41" localSheetId="16">#REF!</definedName>
    <definedName name="qzqzqz41">#REF!</definedName>
    <definedName name="qzqzqz42" localSheetId="18">#REF!</definedName>
    <definedName name="qzqzqz42" localSheetId="16">#REF!</definedName>
    <definedName name="qzqzqz42">#REF!</definedName>
    <definedName name="qzqzqz43" localSheetId="18">#REF!</definedName>
    <definedName name="qzqzqz43" localSheetId="16">#REF!</definedName>
    <definedName name="qzqzqz43">#REF!</definedName>
    <definedName name="qzqzqz44" localSheetId="18">#REF!</definedName>
    <definedName name="qzqzqz44" localSheetId="16">#REF!</definedName>
    <definedName name="qzqzqz44">#REF!</definedName>
    <definedName name="qzqzqz45" localSheetId="18">#REF!</definedName>
    <definedName name="qzqzqz45" localSheetId="16">#REF!</definedName>
    <definedName name="qzqzqz45">#REF!</definedName>
    <definedName name="qzqzqz46" localSheetId="18">#REF!</definedName>
    <definedName name="qzqzqz46" localSheetId="16">#REF!</definedName>
    <definedName name="qzqzqz46">#REF!</definedName>
    <definedName name="qzqzqz47" localSheetId="18">#REF!</definedName>
    <definedName name="qzqzqz47" localSheetId="16">#REF!</definedName>
    <definedName name="qzqzqz47">#REF!</definedName>
    <definedName name="qzqzqz48" localSheetId="18">#REF!</definedName>
    <definedName name="qzqzqz48" localSheetId="16">#REF!</definedName>
    <definedName name="qzqzqz48">#REF!</definedName>
    <definedName name="qzqzqz49" localSheetId="18">#REF!</definedName>
    <definedName name="qzqzqz49" localSheetId="16">#REF!</definedName>
    <definedName name="qzqzqz49">#REF!</definedName>
    <definedName name="qzqzqz50" localSheetId="18">#REF!</definedName>
    <definedName name="qzqzqz50" localSheetId="16">#REF!</definedName>
    <definedName name="qzqzqz50">#REF!</definedName>
    <definedName name="qzqzqz51" localSheetId="18">#REF!</definedName>
    <definedName name="qzqzqz51" localSheetId="16">#REF!</definedName>
    <definedName name="qzqzqz51">#REF!</definedName>
    <definedName name="qzqzqz52" localSheetId="18">#REF!</definedName>
    <definedName name="qzqzqz52" localSheetId="16">#REF!</definedName>
    <definedName name="qzqzqz52">#REF!</definedName>
    <definedName name="qzqzqz53" localSheetId="18">#REF!</definedName>
    <definedName name="qzqzqz53" localSheetId="16">#REF!</definedName>
    <definedName name="qzqzqz53">#REF!</definedName>
    <definedName name="qzqzqz54" localSheetId="18">#REF!</definedName>
    <definedName name="qzqzqz54" localSheetId="16">#REF!</definedName>
    <definedName name="qzqzqz54">#REF!</definedName>
    <definedName name="qzqzqz55" localSheetId="18">#REF!</definedName>
    <definedName name="qzqzqz55" localSheetId="16">#REF!</definedName>
    <definedName name="qzqzqz55">#REF!</definedName>
    <definedName name="qzqzqz56" localSheetId="18">#REF!</definedName>
    <definedName name="qzqzqz56" localSheetId="16">#REF!</definedName>
    <definedName name="qzqzqz56">#REF!</definedName>
    <definedName name="qzqzqz57" localSheetId="18">#REF!</definedName>
    <definedName name="qzqzqz57" localSheetId="16">#REF!</definedName>
    <definedName name="qzqzqz57">#REF!</definedName>
    <definedName name="qzqzqz58" localSheetId="18">#REF!</definedName>
    <definedName name="qzqzqz58" localSheetId="16">#REF!</definedName>
    <definedName name="qzqzqz58">#REF!</definedName>
    <definedName name="qzqzqz59" localSheetId="18">#REF!</definedName>
    <definedName name="qzqzqz59" localSheetId="16">#REF!</definedName>
    <definedName name="qzqzqz59">#REF!</definedName>
    <definedName name="qzqzqz6" localSheetId="18">#REF!</definedName>
    <definedName name="qzqzqz6" localSheetId="16">#REF!</definedName>
    <definedName name="qzqzqz6">#REF!</definedName>
    <definedName name="qzqzqz60" localSheetId="18">#REF!</definedName>
    <definedName name="qzqzqz60" localSheetId="16">#REF!</definedName>
    <definedName name="qzqzqz60">#REF!</definedName>
    <definedName name="qzqzqz61" localSheetId="18">#REF!</definedName>
    <definedName name="qzqzqz61" localSheetId="16">#REF!</definedName>
    <definedName name="qzqzqz61">#REF!</definedName>
    <definedName name="qzqzqz7" localSheetId="18">#REF!</definedName>
    <definedName name="qzqzqz7" localSheetId="16">#REF!</definedName>
    <definedName name="qzqzqz7">#REF!</definedName>
    <definedName name="qzqzqz8" localSheetId="18">#REF!</definedName>
    <definedName name="qzqzqz8" localSheetId="16">#REF!</definedName>
    <definedName name="qzqzqz8">#REF!</definedName>
    <definedName name="qzqzqz9" localSheetId="18">#REF!</definedName>
    <definedName name="qzqzqz9" localSheetId="16">#REF!</definedName>
    <definedName name="qzqzqz9">#REF!</definedName>
    <definedName name="rajender" localSheetId="18">#REF!</definedName>
    <definedName name="rajender" localSheetId="16">#REF!</definedName>
    <definedName name="rajender">#REF!</definedName>
    <definedName name="RAJENDER_KUMAR_DADWAL" localSheetId="18">#REF!</definedName>
    <definedName name="RAJENDER_KUMAR_DADWAL" localSheetId="16">#REF!</definedName>
    <definedName name="RAJENDER_KUMAR_DADWAL">#REF!</definedName>
    <definedName name="RAJPAL_RATHI" localSheetId="18">#REF!</definedName>
    <definedName name="RAJPAL_RATHI" localSheetId="16">#REF!</definedName>
    <definedName name="RAJPAL_RATHI">#REF!</definedName>
    <definedName name="ram" localSheetId="18">#REF!</definedName>
    <definedName name="ram" localSheetId="16">#REF!</definedName>
    <definedName name="ram">#REF!</definedName>
    <definedName name="ratebyname" localSheetId="18">[61]Rates!#REF!</definedName>
    <definedName name="ratebyname" localSheetId="16">[61]Rates!#REF!</definedName>
    <definedName name="ratebyname">[61]Rates!#REF!</definedName>
    <definedName name="RATIOS" localSheetId="18">#REF!</definedName>
    <definedName name="RATIOS" localSheetId="16">#REF!</definedName>
    <definedName name="RATIOS">#REF!</definedName>
    <definedName name="RAW_MATERIAL_CONSUMED" localSheetId="18">'[16]Bal_Sheet-00'!#REF!</definedName>
    <definedName name="RAW_MATERIAL_CONSUMED" localSheetId="16">'[16]Bal_Sheet-00'!#REF!</definedName>
    <definedName name="RAW_MATERIAL_CONSUMED">'[16]Bal_Sheet-00'!#REF!</definedName>
    <definedName name="Raw_Materials" localSheetId="18">#REF!</definedName>
    <definedName name="Raw_Materials" localSheetId="16">#REF!</definedName>
    <definedName name="Raw_Materials">#REF!</definedName>
    <definedName name="RawMaterialTotal" localSheetId="18">#REF!</definedName>
    <definedName name="RawMaterialTotal" localSheetId="16">#REF!</definedName>
    <definedName name="RawMaterialTotal">#REF!</definedName>
    <definedName name="REC" localSheetId="18">#REF!</definedName>
    <definedName name="REC" localSheetId="16">#REF!</definedName>
    <definedName name="REC">#REF!</definedName>
    <definedName name="recon" localSheetId="18">#REF!</definedName>
    <definedName name="recon" localSheetId="16">#REF!</definedName>
    <definedName name="recon">#REF!</definedName>
    <definedName name="record">'[26]Invoice Entry'!$I$16,'[26]Invoice Entry'!$D$3,'[26]Invoice Entry'!$D$4,'[26]Invoice Entry'!$D$7,'[26]Invoice Entry'!$D$9,'[26]Invoice Entry'!$D$10,'[26]Invoice Entry'!$D$11,'[26]Invoice Entry'!$D$12,'[26]Invoice Entry'!$B$21,'[26]Invoice Entry'!$F$21,'[26]Invoice Entry'!$G$21,'[26]Invoice Entry'!$B$23,'[26]Invoice Entry'!$F$23,'[26]Invoice Entry'!$G$23,'[26]Invoice Entry'!$B$25,'[26]Invoice Entry'!$F$25,'[26]Invoice Entry'!$G$25,'[26]Invoice Entry'!$B$27,'[26]Invoice Entry'!$F$27,'[26]Invoice Entry'!$G$27,'[26]Invoice Entry'!$F$37</definedName>
    <definedName name="_xlnm.Recorder" localSheetId="18">#REF!</definedName>
    <definedName name="_xlnm.Recorder" localSheetId="16">#REF!</definedName>
    <definedName name="_xlnm.Recorder">#REF!</definedName>
    <definedName name="refdate">[45]DEP99!$B$1</definedName>
    <definedName name="REIMB" localSheetId="18">IF(AND('[56]113. Accrued LIP'!$C1&gt;'[56]113. Accrued LIP'!#REF!,'[56]113. Accrued LIP'!$D1=0),'[56]113. Accrued LIP'!#REF!/365*('[56]113. Accrued LIP'!#REF!-'[56]113. Accrued LIP'!$C1+1-'[56]113. Accrued LIP'!H1),IF('[56]113. Accrued LIP'!H1&gt;0,('[56]113. Accrued LIP'!#REF!-'[56]113. Accrued LIP'!#REF!+1-'[56]113. Accrued LIP'!H1)/365*'[56]113. Accrued LIP'!XEJ1,IF(AND('[56]113. Accrued LIP'!$C1&lt;'[56]113. Accrued LIP'!#REF!,'[56]113. Accrued LIP'!$D1&gt;'[56]113. Accrued LIP'!#REF!,'[56]113. Accrued LIP'!$D1&lt;'[56]113. Accrued LIP'!#REF!),'[56]113. Accrued LIP'!#REF!*('[56]113. Accrued LIP'!$D1-'[56]113. Accrued LIP'!#REF!+1)/365,IF(AND('[56]113. Accrued LIP'!$C1&gt;'[56]113. Accrued LIP'!#REF!,'[56]113. Accrued LIP'!$D1&gt;'[56]113. Accrued LIP'!#REF!,'[56]113. Accrued LIP'!$D1&lt;'[56]113. Accrued LIP'!#REF!),'[56]113. Accrued LIP'!#REF!*('[56]113. Accrued LIP'!$C1-'[56]113. Accrued LIP'!#REF!+1)/365,'[56]113. Accrued LIP'!XEJ1*(('[56]113. Accrued LIP'!#REF!-'[56]113. Accrued LIP'!#REF!+1)/365)))))</definedName>
    <definedName name="REIMB" localSheetId="16">IF(AND('[56]113. Accrued LIP'!$C1&gt;'[56]113. Accrued LIP'!#REF!,'[56]113. Accrued LIP'!$D1=0),'[56]113. Accrued LIP'!#REF!/365*('[56]113. Accrued LIP'!#REF!-'[56]113. Accrued LIP'!$C1+1-'[56]113. Accrued LIP'!H1),IF('[56]113. Accrued LIP'!H1&gt;0,('[56]113. Accrued LIP'!#REF!-'[56]113. Accrued LIP'!#REF!+1-'[56]113. Accrued LIP'!H1)/365*'[56]113. Accrued LIP'!XEJ1,IF(AND('[56]113. Accrued LIP'!$C1&lt;'[56]113. Accrued LIP'!#REF!,'[56]113. Accrued LIP'!$D1&gt;'[56]113. Accrued LIP'!#REF!,'[56]113. Accrued LIP'!$D1&lt;'[56]113. Accrued LIP'!#REF!),'[56]113. Accrued LIP'!#REF!*('[56]113. Accrued LIP'!$D1-'[56]113. Accrued LIP'!#REF!+1)/365,IF(AND('[56]113. Accrued LIP'!$C1&gt;'[56]113. Accrued LIP'!#REF!,'[56]113. Accrued LIP'!$D1&gt;'[56]113. Accrued LIP'!#REF!,'[56]113. Accrued LIP'!$D1&lt;'[56]113. Accrued LIP'!#REF!),'[56]113. Accrued LIP'!#REF!*('[56]113. Accrued LIP'!$C1-'[56]113. Accrued LIP'!#REF!+1)/365,'[56]113. Accrued LIP'!XEJ1*(('[56]113. Accrued LIP'!#REF!-'[56]113. Accrued LIP'!#REF!+1)/365)))))</definedName>
    <definedName name="REIMB">IF(AND('[56]113. Accrued LIP'!$C1&gt;'[56]113. Accrued LIP'!#REF!,'[56]113. Accrued LIP'!$D1=0),'[56]113. Accrued LIP'!#REF!/365*('[56]113. Accrued LIP'!#REF!-'[56]113. Accrued LIP'!$C1+1-'[56]113. Accrued LIP'!H1),IF('[56]113. Accrued LIP'!H1&gt;0,('[56]113. Accrued LIP'!#REF!-'[56]113. Accrued LIP'!#REF!+1-'[56]113. Accrued LIP'!H1)/365*'[56]113. Accrued LIP'!XEJ1,IF(AND('[56]113. Accrued LIP'!$C1&lt;'[56]113. Accrued LIP'!#REF!,'[56]113. Accrued LIP'!$D1&gt;'[56]113. Accrued LIP'!#REF!,'[56]113. Accrued LIP'!$D1&lt;'[56]113. Accrued LIP'!#REF!),'[56]113. Accrued LIP'!#REF!*('[56]113. Accrued LIP'!$D1-'[56]113. Accrued LIP'!#REF!+1)/365,IF(AND('[56]113. Accrued LIP'!$C1&gt;'[56]113. Accrued LIP'!#REF!,'[56]113. Accrued LIP'!$D1&gt;'[56]113. Accrued LIP'!#REF!,'[56]113. Accrued LIP'!$D1&lt;'[56]113. Accrued LIP'!#REF!),'[56]113. Accrued LIP'!#REF!*('[56]113. Accrued LIP'!$C1-'[56]113. Accrued LIP'!#REF!+1)/365,'[56]113. Accrued LIP'!XEJ1*(('[56]113. Accrued LIP'!#REF!-'[56]113. Accrued LIP'!#REF!+1)/365)))))</definedName>
    <definedName name="RENT" localSheetId="18">#REF!</definedName>
    <definedName name="RENT" localSheetId="16">#REF!</definedName>
    <definedName name="RENT">#REF!</definedName>
    <definedName name="RentElecAlloc" localSheetId="18">#REF!</definedName>
    <definedName name="RentElecAlloc" localSheetId="16">#REF!</definedName>
    <definedName name="RentElecAlloc">#REF!</definedName>
    <definedName name="Repairs_Maintenance" localSheetId="18">#REF!</definedName>
    <definedName name="Repairs_Maintenance" localSheetId="16">#REF!</definedName>
    <definedName name="Repairs_Maintenance">#REF!</definedName>
    <definedName name="RESERVE" localSheetId="18">#REF!</definedName>
    <definedName name="RESERVE" localSheetId="16">#REF!</definedName>
    <definedName name="RESERVE">#REF!</definedName>
    <definedName name="Residual_difference" localSheetId="18">'[10]Excess Calc'!#REF!</definedName>
    <definedName name="Residual_difference" localSheetId="16">'[10]Excess Calc'!#REF!</definedName>
    <definedName name="Residual_difference">'[10]Excess Calc'!#REF!</definedName>
    <definedName name="RESPONSIBILITYAPPLICATIONID1">[11]CRITERIA1!$B$7</definedName>
    <definedName name="RESPONSIBILITYID1">[11]CRITERIA1!$B$8</definedName>
    <definedName name="RESPONSIBILITYNAME1">[11]CRITERIA1!$B$6</definedName>
    <definedName name="Results" localSheetId="0">#REF!</definedName>
    <definedName name="Results" localSheetId="18">#REF!</definedName>
    <definedName name="Results" localSheetId="16">#REF!</definedName>
    <definedName name="Results">#REF!</definedName>
    <definedName name="RETURNS_x_CAUSE" localSheetId="18">#REF!</definedName>
    <definedName name="RETURNS_x_CAUSE" localSheetId="16">#REF!</definedName>
    <definedName name="RETURNS_x_CAUSE">#REF!</definedName>
    <definedName name="Review_Price_Increase">[27]Inflation!$C$57:$M$57</definedName>
    <definedName name="REVLOC" localSheetId="18">#REF!</definedName>
    <definedName name="REVLOC" localSheetId="16">#REF!</definedName>
    <definedName name="REVLOC">#REF!</definedName>
    <definedName name="riya" localSheetId="18">#REF!</definedName>
    <definedName name="riya" localSheetId="16">#REF!</definedName>
    <definedName name="riya">#REF!</definedName>
    <definedName name="RJASSET" localSheetId="18">#REF!</definedName>
    <definedName name="RJASSET" localSheetId="16">#REF!</definedName>
    <definedName name="RJASSET">#REF!</definedName>
    <definedName name="rm" localSheetId="18">#REF!</definedName>
    <definedName name="rm" localSheetId="16">#REF!</definedName>
    <definedName name="rm">#REF!</definedName>
    <definedName name="rmcAccount">2300</definedName>
    <definedName name="RMCOptions">"*000000000000000"</definedName>
    <definedName name="ROWSTOUPLOAD1">[11]CRITERIA1!$B$20</definedName>
    <definedName name="royalties" localSheetId="18">#REF!</definedName>
    <definedName name="royalties" localSheetId="16">#REF!</definedName>
    <definedName name="royalties">#REF!</definedName>
    <definedName name="RR" localSheetId="18">#REF!</definedName>
    <definedName name="RR" localSheetId="16">#REF!</definedName>
    <definedName name="RR">#REF!</definedName>
    <definedName name="S_AcctDes" localSheetId="18">#REF!</definedName>
    <definedName name="S_AcctDes" localSheetId="16">#REF!</definedName>
    <definedName name="S_AcctDes">#REF!</definedName>
    <definedName name="S_Adjust" localSheetId="18">#REF!</definedName>
    <definedName name="S_Adjust" localSheetId="16">#REF!</definedName>
    <definedName name="S_Adjust">#REF!</definedName>
    <definedName name="S_Adjust_Data" localSheetId="18">#REF!</definedName>
    <definedName name="S_Adjust_Data" localSheetId="16">#REF!</definedName>
    <definedName name="S_Adjust_Data">#REF!</definedName>
    <definedName name="S_Adjust_GT" localSheetId="18">#REF!</definedName>
    <definedName name="S_Adjust_GT" localSheetId="16">#REF!</definedName>
    <definedName name="S_Adjust_GT">#REF!</definedName>
    <definedName name="S_AJE_Tot" localSheetId="18">#REF!</definedName>
    <definedName name="S_AJE_Tot" localSheetId="16">#REF!</definedName>
    <definedName name="S_AJE_Tot">#REF!</definedName>
    <definedName name="S_AJE_Tot_Data" localSheetId="18">#REF!</definedName>
    <definedName name="S_AJE_Tot_Data" localSheetId="16">#REF!</definedName>
    <definedName name="S_AJE_Tot_Data">#REF!</definedName>
    <definedName name="S_AJE_Tot_GT" localSheetId="18">#REF!</definedName>
    <definedName name="S_AJE_Tot_GT" localSheetId="16">#REF!</definedName>
    <definedName name="S_AJE_Tot_GT">#REF!</definedName>
    <definedName name="S_CompNum" localSheetId="18">#REF!</definedName>
    <definedName name="S_CompNum" localSheetId="16">#REF!</definedName>
    <definedName name="S_CompNum">#REF!</definedName>
    <definedName name="S_CY_Beg" localSheetId="18">#REF!</definedName>
    <definedName name="S_CY_Beg" localSheetId="16">#REF!</definedName>
    <definedName name="S_CY_Beg">#REF!</definedName>
    <definedName name="S_CY_Beg_Data" localSheetId="18">#REF!</definedName>
    <definedName name="S_CY_Beg_Data" localSheetId="16">#REF!</definedName>
    <definedName name="S_CY_Beg_Data">#REF!</definedName>
    <definedName name="S_CY_Beg_GT" localSheetId="18">#REF!</definedName>
    <definedName name="S_CY_Beg_GT" localSheetId="16">#REF!</definedName>
    <definedName name="S_CY_Beg_GT">#REF!</definedName>
    <definedName name="S_CY_End" localSheetId="18">#REF!</definedName>
    <definedName name="S_CY_End" localSheetId="16">#REF!</definedName>
    <definedName name="S_CY_End">#REF!</definedName>
    <definedName name="S_CY_End_Data" localSheetId="18">#REF!</definedName>
    <definedName name="S_CY_End_Data" localSheetId="16">#REF!</definedName>
    <definedName name="S_CY_End_Data">#REF!</definedName>
    <definedName name="S_CY_End_GT" localSheetId="18">#REF!</definedName>
    <definedName name="S_CY_End_GT" localSheetId="16">#REF!</definedName>
    <definedName name="S_CY_End_GT">#REF!</definedName>
    <definedName name="S_Diff_Amt" localSheetId="18">#REF!</definedName>
    <definedName name="S_Diff_Amt" localSheetId="16">#REF!</definedName>
    <definedName name="S_Diff_Amt">#REF!</definedName>
    <definedName name="S_Diff_Pct" localSheetId="18">#REF!</definedName>
    <definedName name="S_Diff_Pct" localSheetId="16">#REF!</definedName>
    <definedName name="S_Diff_Pct">#REF!</definedName>
    <definedName name="S_GrpNum" localSheetId="18">#REF!</definedName>
    <definedName name="S_GrpNum" localSheetId="16">#REF!</definedName>
    <definedName name="S_GrpNum">#REF!</definedName>
    <definedName name="S_Headings" localSheetId="18">#REF!</definedName>
    <definedName name="S_Headings" localSheetId="16">#REF!</definedName>
    <definedName name="S_Headings">#REF!</definedName>
    <definedName name="S_KeyValue" localSheetId="18">#REF!</definedName>
    <definedName name="S_KeyValue" localSheetId="16">#REF!</definedName>
    <definedName name="S_KeyValue">#REF!</definedName>
    <definedName name="S_PY_End" localSheetId="18">#REF!</definedName>
    <definedName name="S_PY_End" localSheetId="16">#REF!</definedName>
    <definedName name="S_PY_End">#REF!</definedName>
    <definedName name="S_PY_End_Data" localSheetId="18">#REF!</definedName>
    <definedName name="S_PY_End_Data" localSheetId="16">#REF!</definedName>
    <definedName name="S_PY_End_Data">#REF!</definedName>
    <definedName name="S_PY_End_GT" localSheetId="18">#REF!</definedName>
    <definedName name="S_PY_End_GT" localSheetId="16">#REF!</definedName>
    <definedName name="S_PY_End_GT">#REF!</definedName>
    <definedName name="S_RJE_Tot" localSheetId="18">#REF!</definedName>
    <definedName name="S_RJE_Tot" localSheetId="16">#REF!</definedName>
    <definedName name="S_RJE_Tot">#REF!</definedName>
    <definedName name="S_RJE_Tot_Data" localSheetId="18">#REF!</definedName>
    <definedName name="S_RJE_Tot_Data" localSheetId="16">#REF!</definedName>
    <definedName name="S_RJE_Tot_Data">#REF!</definedName>
    <definedName name="S_RJE_Tot_GT" localSheetId="18">#REF!</definedName>
    <definedName name="S_RJE_Tot_GT" localSheetId="16">#REF!</definedName>
    <definedName name="S_RJE_Tot_GT">#REF!</definedName>
    <definedName name="S_RowNum" localSheetId="18">#REF!</definedName>
    <definedName name="S_RowNum" localSheetId="16">#REF!</definedName>
    <definedName name="S_RowNum">#REF!</definedName>
    <definedName name="sa">[62]Testing!$A$1</definedName>
    <definedName name="SAFETY" localSheetId="18">#REF!</definedName>
    <definedName name="SAFETY" localSheetId="16">#REF!</definedName>
    <definedName name="SAFETY">#REF!</definedName>
    <definedName name="SAL" localSheetId="18">#REF!</definedName>
    <definedName name="SAL" localSheetId="16">#REF!</definedName>
    <definedName name="SAL">#REF!</definedName>
    <definedName name="SALAR" localSheetId="18">#REF!</definedName>
    <definedName name="SALAR" localSheetId="16">#REF!</definedName>
    <definedName name="SALAR">#REF!</definedName>
    <definedName name="Salary" localSheetId="18">#REF!</definedName>
    <definedName name="Salary" localSheetId="16">#REF!</definedName>
    <definedName name="Salary">#REF!</definedName>
    <definedName name="sales" localSheetId="18">[15]CBDGT979!#REF!</definedName>
    <definedName name="sales" localSheetId="16">[15]CBDGT979!#REF!</definedName>
    <definedName name="sales">[15]CBDGT979!#REF!</definedName>
    <definedName name="SALES_2" localSheetId="18">'[16]Bal_Sheet-00'!#REF!</definedName>
    <definedName name="SALES_2" localSheetId="16">'[16]Bal_Sheet-00'!#REF!</definedName>
    <definedName name="SALES_2">'[16]Bal_Sheet-00'!#REF!</definedName>
    <definedName name="Sales_PM_1" localSheetId="18">#REF!</definedName>
    <definedName name="Sales_PM_1" localSheetId="16">#REF!</definedName>
    <definedName name="Sales_PM_1">#REF!</definedName>
    <definedName name="sales_pm2" localSheetId="18">#REF!</definedName>
    <definedName name="sales_pm2" localSheetId="16">#REF!</definedName>
    <definedName name="sales_pm2">#REF!</definedName>
    <definedName name="SALES_RETURN" localSheetId="18">'[16]Bal_Sheet-00'!#REF!</definedName>
    <definedName name="SALES_RETURN" localSheetId="16">'[16]Bal_Sheet-00'!#REF!</definedName>
    <definedName name="SALES_RETURN">'[16]Bal_Sheet-00'!#REF!</definedName>
    <definedName name="Sales_Type_Range">OFFSET([26]Masters!$A$2,0,0,COUNTA([26]Masters!$A$2:$A$2005),1)</definedName>
    <definedName name="Sales1" localSheetId="18">#REF!</definedName>
    <definedName name="Sales1" localSheetId="16">#REF!</definedName>
    <definedName name="Sales1">#REF!</definedName>
    <definedName name="Sales2" localSheetId="18">#REF!</definedName>
    <definedName name="Sales2" localSheetId="16">#REF!</definedName>
    <definedName name="Sales2">#REF!</definedName>
    <definedName name="SalesAdj" localSheetId="18">'[34]BS Sch'!#REF!</definedName>
    <definedName name="SalesAdj" localSheetId="16">'[34]BS Sch'!#REF!</definedName>
    <definedName name="SalesAdj">'[34]BS Sch'!#REF!</definedName>
    <definedName name="Sawai_Pulp_export" localSheetId="18">#REF!</definedName>
    <definedName name="Sawai_Pulp_export" localSheetId="16">#REF!</definedName>
    <definedName name="Sawai_Pulp_export">#REF!</definedName>
    <definedName name="scc">[63]PO.Detail!$A:$IV</definedName>
    <definedName name="SCH" localSheetId="18">#REF!</definedName>
    <definedName name="SCH" localSheetId="16">#REF!</definedName>
    <definedName name="SCH">#REF!</definedName>
    <definedName name="SCH_1" localSheetId="18">#REF!</definedName>
    <definedName name="SCH_1" localSheetId="16">#REF!</definedName>
    <definedName name="SCH_1">#REF!</definedName>
    <definedName name="SCH_10_11" localSheetId="18">#REF!</definedName>
    <definedName name="SCH_10_11" localSheetId="16">#REF!</definedName>
    <definedName name="SCH_10_11">#REF!</definedName>
    <definedName name="SCH_12_13" localSheetId="18">#REF!</definedName>
    <definedName name="SCH_12_13" localSheetId="16">#REF!</definedName>
    <definedName name="SCH_12_13">#REF!</definedName>
    <definedName name="SCH_15" localSheetId="18">#REF!</definedName>
    <definedName name="SCH_15" localSheetId="16">#REF!</definedName>
    <definedName name="SCH_15">#REF!</definedName>
    <definedName name="SCH_2" localSheetId="18">#REF!</definedName>
    <definedName name="SCH_2" localSheetId="16">#REF!</definedName>
    <definedName name="SCH_2">#REF!</definedName>
    <definedName name="SCH_3" localSheetId="18">#REF!</definedName>
    <definedName name="SCH_3" localSheetId="16">#REF!</definedName>
    <definedName name="SCH_3">#REF!</definedName>
    <definedName name="SCH_5_6" localSheetId="18">#REF!</definedName>
    <definedName name="SCH_5_6" localSheetId="16">#REF!</definedName>
    <definedName name="SCH_5_6">#REF!</definedName>
    <definedName name="SCH_7_8" localSheetId="18">#REF!</definedName>
    <definedName name="SCH_7_8" localSheetId="16">#REF!</definedName>
    <definedName name="SCH_7_8">#REF!</definedName>
    <definedName name="SCH_9" localSheetId="18">#REF!</definedName>
    <definedName name="SCH_9" localSheetId="16">#REF!</definedName>
    <definedName name="SCH_9">#REF!</definedName>
    <definedName name="Sch_A_Cash_Bank" localSheetId="18">'[39]Balance Sheet'!#REF!</definedName>
    <definedName name="Sch_A_Cash_Bank" localSheetId="16">'[39]Balance Sheet'!#REF!</definedName>
    <definedName name="Sch_A_Cash_Bank">'[39]Balance Sheet'!#REF!</definedName>
    <definedName name="Sch_Adv_Receivable" localSheetId="18">#REF!</definedName>
    <definedName name="Sch_Adv_Receivable" localSheetId="16">#REF!</definedName>
    <definedName name="Sch_Adv_Receivable">#REF!</definedName>
    <definedName name="Sch_B_Receivable" localSheetId="18">'[39]Balance Sheet'!#REF!</definedName>
    <definedName name="Sch_B_Receivable" localSheetId="16">'[39]Balance Sheet'!#REF!</definedName>
    <definedName name="Sch_B_Receivable">'[39]Balance Sheet'!#REF!</definedName>
    <definedName name="Sch_C_Closing_Stock" localSheetId="18">#REF!</definedName>
    <definedName name="Sch_C_Closing_Stock" localSheetId="16">#REF!</definedName>
    <definedName name="Sch_C_Closing_Stock">#REF!</definedName>
    <definedName name="Sch_C_Stock" localSheetId="18">'[39]Balance Sheet'!#REF!</definedName>
    <definedName name="Sch_C_Stock" localSheetId="16">'[39]Balance Sheet'!#REF!</definedName>
    <definedName name="Sch_C_Stock">'[39]Balance Sheet'!#REF!</definedName>
    <definedName name="Sch_D_Depreciation" localSheetId="18">#REF!</definedName>
    <definedName name="Sch_D_Depreciation" localSheetId="16">#REF!</definedName>
    <definedName name="Sch_D_Depreciation">#REF!</definedName>
    <definedName name="Sch_J_Direct_Expenses" localSheetId="18">'[39]Balance Sheet'!#REF!</definedName>
    <definedName name="Sch_J_Direct_Expenses" localSheetId="16">'[39]Balance Sheet'!#REF!</definedName>
    <definedName name="Sch_J_Direct_Expenses">'[39]Balance Sheet'!#REF!</definedName>
    <definedName name="Sch_L_Office_Overhead" localSheetId="18">'[39]Balance Sheet'!#REF!</definedName>
    <definedName name="Sch_L_Office_Overhead" localSheetId="16">'[39]Balance Sheet'!#REF!</definedName>
    <definedName name="Sch_L_Office_Overhead">'[39]Balance Sheet'!#REF!</definedName>
    <definedName name="SCH_WATER_ELECTRICITY" localSheetId="18">'[16]Sched''s-00'!#REF!</definedName>
    <definedName name="SCH_WATER_ELECTRICITY" localSheetId="16">'[16]Sched''s-00'!#REF!</definedName>
    <definedName name="SCH_WATER_ELECTRICITY">'[16]Sched''s-00'!#REF!</definedName>
    <definedName name="Sch3_add">'[19]SCH-3'!$B$4:$I$20,'[19]SCH-3'!$J$36:$R$79</definedName>
    <definedName name="SCHEDA_1.3" localSheetId="18">#REF!</definedName>
    <definedName name="SCHEDA_1.3" localSheetId="16">#REF!</definedName>
    <definedName name="SCHEDA_1.3">#REF!</definedName>
    <definedName name="SCHEDULE__3" localSheetId="18">#REF!</definedName>
    <definedName name="SCHEDULE__3" localSheetId="16">#REF!</definedName>
    <definedName name="SCHEDULE__3">#REF!</definedName>
    <definedName name="Schedule_21" localSheetId="18">#REF!</definedName>
    <definedName name="Schedule_21" localSheetId="16">#REF!</definedName>
    <definedName name="Schedule_21">#REF!</definedName>
    <definedName name="Schedule_4" localSheetId="18">#REF!</definedName>
    <definedName name="Schedule_4" localSheetId="16">#REF!</definedName>
    <definedName name="Schedule_4">#REF!</definedName>
    <definedName name="Schedule_H_I" localSheetId="18">'[64]Balance Sheet'!#REF!</definedName>
    <definedName name="Schedule_H_I" localSheetId="16">'[64]Balance Sheet'!#REF!</definedName>
    <definedName name="Schedule_H_I">'[64]Balance Sheet'!#REF!</definedName>
    <definedName name="Schedule_K" localSheetId="18">'[64]Balance Sheet'!#REF!</definedName>
    <definedName name="Schedule_K" localSheetId="16">'[64]Balance Sheet'!#REF!</definedName>
    <definedName name="Schedule_K">'[64]Balance Sheet'!#REF!</definedName>
    <definedName name="SCL_mps">[1]Sheet1!$D$1924:$K$2082</definedName>
    <definedName name="SCORE_DESIGN" localSheetId="18">#REF!</definedName>
    <definedName name="SCORE_DESIGN" localSheetId="16">#REF!</definedName>
    <definedName name="SCORE_DESIGN">#REF!</definedName>
    <definedName name="SCRAP_x_MACHINE" localSheetId="18">#REF!</definedName>
    <definedName name="SCRAP_x_MACHINE" localSheetId="16">#REF!</definedName>
    <definedName name="SCRAP_x_MACHINE">#REF!</definedName>
    <definedName name="SCRAP_x_PROCESS" localSheetId="18">#REF!</definedName>
    <definedName name="SCRAP_x_PROCESS" localSheetId="16">#REF!</definedName>
    <definedName name="SCRAP_x_PROCESS">#REF!</definedName>
    <definedName name="SCRAP_x_PRODUCT" localSheetId="18">#REF!</definedName>
    <definedName name="SCRAP_x_PRODUCT" localSheetId="16">#REF!</definedName>
    <definedName name="SCRAP_x_PRODUCT">#REF!</definedName>
    <definedName name="SEC_LOAN" localSheetId="18">#REF!</definedName>
    <definedName name="SEC_LOAN" localSheetId="16">#REF!</definedName>
    <definedName name="SEC_LOAN">#REF!</definedName>
    <definedName name="self" localSheetId="18">#REF!</definedName>
    <definedName name="self" localSheetId="16">#REF!</definedName>
    <definedName name="self">#REF!</definedName>
    <definedName name="sellingexp." localSheetId="18">#REF!</definedName>
    <definedName name="sellingexp." localSheetId="16">#REF!</definedName>
    <definedName name="sellingexp.">#REF!</definedName>
    <definedName name="sept" localSheetId="18">#REF!</definedName>
    <definedName name="sept" localSheetId="16">#REF!</definedName>
    <definedName name="sept">#REF!</definedName>
    <definedName name="september" localSheetId="18">#REF!</definedName>
    <definedName name="september" localSheetId="16">#REF!</definedName>
    <definedName name="september">#REF!</definedName>
    <definedName name="SETOFBOOKSID1">[11]CRITERIA1!$B$1</definedName>
    <definedName name="SETOFBOOKSNAME1">[11]CRITERIA1!$B$2</definedName>
    <definedName name="shalini">'[65]tb2002 linked'!$A$2:$C$188</definedName>
    <definedName name="sheet">'[20]Balance Sheet'!$A$2:$I$334</definedName>
    <definedName name="SHT" localSheetId="18">#REF!</definedName>
    <definedName name="SHT" localSheetId="16">#REF!</definedName>
    <definedName name="SHT">#REF!</definedName>
    <definedName name="silver_II" localSheetId="18">#REF!</definedName>
    <definedName name="silver_II" localSheetId="16">#REF!</definedName>
    <definedName name="silver_II">#REF!</definedName>
    <definedName name="SLIP" localSheetId="18">#REF!</definedName>
    <definedName name="SLIP" localSheetId="16">#REF!</definedName>
    <definedName name="SLIP">#REF!</definedName>
    <definedName name="SLRY" localSheetId="18">#REF!</definedName>
    <definedName name="SLRY" localSheetId="16">#REF!</definedName>
    <definedName name="SLRY">#REF!</definedName>
    <definedName name="SLRYTDS" localSheetId="18">#REF!</definedName>
    <definedName name="SLRYTDS" localSheetId="16">#REF!</definedName>
    <definedName name="SLRYTDS">#REF!</definedName>
    <definedName name="Soap" localSheetId="18">#REF!</definedName>
    <definedName name="Soap" localSheetId="16">#REF!</definedName>
    <definedName name="Soap">#REF!</definedName>
    <definedName name="SOBNAME1">[66]CRITERIA1!$B$1</definedName>
    <definedName name="SOEDIFF" localSheetId="18">#REF!</definedName>
    <definedName name="SOEDIFF" localSheetId="16">#REF!</definedName>
    <definedName name="SOEDIFF">#REF!</definedName>
    <definedName name="SPC" localSheetId="18">#REF!</definedName>
    <definedName name="SPC" localSheetId="16">#REF!</definedName>
    <definedName name="SPC">#REF!</definedName>
    <definedName name="SPEED_x_COLOR" localSheetId="18">#REF!</definedName>
    <definedName name="SPEED_x_COLOR" localSheetId="16">#REF!</definedName>
    <definedName name="SPEED_x_COLOR">#REF!</definedName>
    <definedName name="SPEED_x_PRODUCT" localSheetId="18">#REF!</definedName>
    <definedName name="SPEED_x_PRODUCT" localSheetId="16">#REF!</definedName>
    <definedName name="SPEED_x_PRODUCT">#REF!</definedName>
    <definedName name="Splitbs" localSheetId="18">#REF!</definedName>
    <definedName name="Splitbs" localSheetId="16">#REF!</definedName>
    <definedName name="Splitbs">#REF!</definedName>
    <definedName name="SPT" localSheetId="18">#REF!</definedName>
    <definedName name="SPT" localSheetId="16">#REF!</definedName>
    <definedName name="SPT">#REF!</definedName>
    <definedName name="ss" localSheetId="18">#REF!</definedName>
    <definedName name="ss" localSheetId="16">#REF!</definedName>
    <definedName name="ss">#REF!</definedName>
    <definedName name="SSC" localSheetId="18">'[47]BS Rec Control Sheet'!#REF!</definedName>
    <definedName name="SSC" localSheetId="16">'[47]BS Rec Control Sheet'!#REF!</definedName>
    <definedName name="SSC">'[47]BS Rec Control Sheet'!#REF!</definedName>
    <definedName name="sss">[67]PO.Detail!$A$6:$K$540</definedName>
    <definedName name="ssss">[67]PO.Detail!$A$6:$K$540</definedName>
    <definedName name="sssum">'[4]SS data'!$I$1:$I$65536</definedName>
    <definedName name="ST" localSheetId="18">#REF!</definedName>
    <definedName name="ST" localSheetId="16">#REF!</definedName>
    <definedName name="ST">#REF!</definedName>
    <definedName name="STARTJOURNALIMPORT1">[11]CRITERIA1!$B$21</definedName>
    <definedName name="status" localSheetId="18">#REF!</definedName>
    <definedName name="status" localSheetId="16">#REF!</definedName>
    <definedName name="status">#REF!</definedName>
    <definedName name="Stock_Valuation" localSheetId="18">#REF!</definedName>
    <definedName name="Stock_Valuation" localSheetId="16">#REF!</definedName>
    <definedName name="Stock_Valuation">#REF!</definedName>
    <definedName name="subcat">[52]Rates!$B$28:$B$47</definedName>
    <definedName name="SUM" localSheetId="18">#REF!</definedName>
    <definedName name="SUM" localSheetId="16">#REF!</definedName>
    <definedName name="SUM">#REF!</definedName>
    <definedName name="summary" localSheetId="18">#REF!</definedName>
    <definedName name="summary" localSheetId="16">#REF!</definedName>
    <definedName name="summary">#REF!</definedName>
    <definedName name="Summary_per_person" localSheetId="18">#REF!</definedName>
    <definedName name="Summary_per_person" localSheetId="16">#REF!</definedName>
    <definedName name="Summary_per_person">#REF!</definedName>
    <definedName name="Summary_Total" localSheetId="18">#REF!</definedName>
    <definedName name="Summary_Total" localSheetId="16">#REF!</definedName>
    <definedName name="Summary_Total">#REF!</definedName>
    <definedName name="SUMMEW_VC_DW" localSheetId="18">[30]SUMM!#REF!</definedName>
    <definedName name="SUMMEW_VC_DW" localSheetId="16">[30]SUMM!#REF!</definedName>
    <definedName name="SUMMEW_VC_DW">[30]SUMM!#REF!</definedName>
    <definedName name="SUN" localSheetId="18">#REF!</definedName>
    <definedName name="SUN" localSheetId="16">#REF!</definedName>
    <definedName name="SUN">#REF!</definedName>
    <definedName name="SUPP">[68]Sheet1!$A$3:$B$168</definedName>
    <definedName name="Switch" localSheetId="18">#REF!</definedName>
    <definedName name="Switch" localSheetId="16">#REF!</definedName>
    <definedName name="Switch">#REF!</definedName>
    <definedName name="SYSTEM_CONSTRAINTS" localSheetId="18">#REF!</definedName>
    <definedName name="SYSTEM_CONSTRAINTS" localSheetId="16">#REF!</definedName>
    <definedName name="SYSTEM_CONSTRAINTS">#REF!</definedName>
    <definedName name="Tax" localSheetId="18">#REF!</definedName>
    <definedName name="Tax" localSheetId="16">#REF!</definedName>
    <definedName name="Tax">#REF!</definedName>
    <definedName name="TB">[69]TB!$A:$IV</definedName>
    <definedName name="tbb" localSheetId="0" hidden="1">#REF!</definedName>
    <definedName name="tbb" localSheetId="18" hidden="1">#REF!</definedName>
    <definedName name="tbb" localSheetId="16" hidden="1">#REF!</definedName>
    <definedName name="tbb" hidden="1">#REF!</definedName>
    <definedName name="tBL" localSheetId="18">#REF!</definedName>
    <definedName name="tBL" localSheetId="16">#REF!</definedName>
    <definedName name="tBL">#REF!</definedName>
    <definedName name="TCA" localSheetId="18">#REF!</definedName>
    <definedName name="TCA" localSheetId="16">#REF!</definedName>
    <definedName name="TCA">#REF!</definedName>
    <definedName name="TDS" localSheetId="18">#REF!</definedName>
    <definedName name="TDS" localSheetId="16">#REF!</definedName>
    <definedName name="TDS">#REF!</definedName>
    <definedName name="TDSCHAIT" localSheetId="18">#REF!</definedName>
    <definedName name="TDSCHAIT" localSheetId="16">#REF!</definedName>
    <definedName name="TDSCHAIT">#REF!</definedName>
    <definedName name="TDSD" localSheetId="18">#REF!</definedName>
    <definedName name="TDSD" localSheetId="16">#REF!</definedName>
    <definedName name="TDSD">#REF!</definedName>
    <definedName name="TDSSAL" localSheetId="18">#REF!</definedName>
    <definedName name="TDSSAL" localSheetId="16">#REF!</definedName>
    <definedName name="TDSSAL">#REF!</definedName>
    <definedName name="TED">[70]Sheet5!$A$3:$C$174</definedName>
    <definedName name="temp3" localSheetId="18">'[1]#REF'!#REF!</definedName>
    <definedName name="temp3" localSheetId="16">'[1]#REF'!#REF!</definedName>
    <definedName name="temp3">'[1]#REF'!#REF!</definedName>
    <definedName name="temp5" localSheetId="18">[1]Sheet1!#REF!</definedName>
    <definedName name="temp5" localSheetId="16">[1]Sheet1!#REF!</definedName>
    <definedName name="temp5">[1]Sheet1!#REF!</definedName>
    <definedName name="TEMPLATENUMBER1">[11]CRITERIA1!$B$32</definedName>
    <definedName name="TEMPLATESTYLE1">[11]CRITERIA1!$B$31</definedName>
    <definedName name="TEMPLATETYPE1">[11]CRITERIA1!$B$30</definedName>
    <definedName name="TextRefCopy1">'[71]Provision for Tax'!$I$34</definedName>
    <definedName name="TextRefCopy10" localSheetId="18">#REF!</definedName>
    <definedName name="TextRefCopy10" localSheetId="16">#REF!</definedName>
    <definedName name="TextRefCopy10">#REF!</definedName>
    <definedName name="TextRefCopy100" localSheetId="18">#REF!</definedName>
    <definedName name="TextRefCopy100" localSheetId="16">#REF!</definedName>
    <definedName name="TextRefCopy100">#REF!</definedName>
    <definedName name="TextRefCopy11" localSheetId="18">[72]FAR!#REF!</definedName>
    <definedName name="TextRefCopy11" localSheetId="16">[72]FAR!#REF!</definedName>
    <definedName name="TextRefCopy11">[72]FAR!#REF!</definedName>
    <definedName name="TextRefCopy12" localSheetId="18">[72]FAR!#REF!</definedName>
    <definedName name="TextRefCopy12" localSheetId="16">[72]FAR!#REF!</definedName>
    <definedName name="TextRefCopy12">[72]FAR!#REF!</definedName>
    <definedName name="TextRefCopy13" localSheetId="18">#REF!</definedName>
    <definedName name="TextRefCopy13" localSheetId="16">#REF!</definedName>
    <definedName name="TextRefCopy13">#REF!</definedName>
    <definedName name="TextRefCopy17">'[12]Saurabh''s Entries'!$L$28</definedName>
    <definedName name="TextRefCopy18">'[12]Saurabh''s Entries'!$H$60</definedName>
    <definedName name="TextRefCopy19">'[12]Saurabh''s Entries'!$H$64</definedName>
    <definedName name="TextRefCopy2" localSheetId="18">'[73]Last yr schedule'!#REF!</definedName>
    <definedName name="TextRefCopy2" localSheetId="16">'[73]Last yr schedule'!#REF!</definedName>
    <definedName name="TextRefCopy2">'[73]Last yr schedule'!#REF!</definedName>
    <definedName name="TextRefCopy20">'[12]Saurabh''s Entries'!$H$69</definedName>
    <definedName name="TextRefCopy21">'[12]Saurabh''s Entries'!$H$74</definedName>
    <definedName name="TextRefCopy22">'[12]Saurabh''s Entries'!$H$78</definedName>
    <definedName name="TextRefCopy23">'[12]Saurabh''s Entries'!$H$82</definedName>
    <definedName name="TextRefCopy24">'[12]Saurabh''s Entries'!$H$88</definedName>
    <definedName name="TextRefCopy25">'[12]Saurabh''s Entries'!$H$92</definedName>
    <definedName name="TextRefCopy26">'[12]Saurabh''s Entries'!$H$96</definedName>
    <definedName name="TextRefCopy27">'[12]Saurabh''s Entries'!$H$100</definedName>
    <definedName name="TextRefCopy28">'[12]Saurabh''s Entries'!$H$105</definedName>
    <definedName name="TextRefCopy29">'[12]Saurabh''s Entries'!$H$109</definedName>
    <definedName name="TextRefCopy30">'[12]Saurabh''s Entries'!$H$113</definedName>
    <definedName name="TextRefCopy31">'[12]Saurabh''s Entries'!$H$44</definedName>
    <definedName name="TextRefCopy32">'[12]Saurabh''s Entries'!$H$117</definedName>
    <definedName name="TextRefCopy33">'[12]Saurabh''s Entries'!$H$121</definedName>
    <definedName name="TextRefCopy34">'[12]Saurabh''s Entries'!$H$125</definedName>
    <definedName name="TextRefCopy35">'[12]Saurabh''s Entries'!$H$129</definedName>
    <definedName name="TextRefCopy36">'[12]Saurabh''s Entries'!$H$133</definedName>
    <definedName name="TextRefCopy37">'[12]Saurabh''s Entries'!$H$138</definedName>
    <definedName name="TextRefCopy38">'[12]Saurabh''s Entries'!$H$147</definedName>
    <definedName name="TextRefCopy39">'[12]Saurabh''s Entries'!$H$152</definedName>
    <definedName name="TextRefCopy4" localSheetId="18">#REF!</definedName>
    <definedName name="TextRefCopy4" localSheetId="16">#REF!</definedName>
    <definedName name="TextRefCopy4">#REF!</definedName>
    <definedName name="TextRefCopy40">'[12]Saurabh''s Entries'!$H$156</definedName>
    <definedName name="TextRefCopy41">'[12]Saurabh''s Entries'!$H$161</definedName>
    <definedName name="TextRefCopy42">'[12]Saurabh''s Entries'!$H$165</definedName>
    <definedName name="TextRefCopy43">'[12]Saurabh''s Entries'!$H$174</definedName>
    <definedName name="TextRefCopy44">'[12]Saurabh''s Entries'!$H$179</definedName>
    <definedName name="TextRefCopy6" localSheetId="18">#REF!</definedName>
    <definedName name="TextRefCopy6" localSheetId="16">#REF!</definedName>
    <definedName name="TextRefCopy6">#REF!</definedName>
    <definedName name="TextRefCopy8" localSheetId="18">#REF!</definedName>
    <definedName name="TextRefCopy8" localSheetId="16">#REF!</definedName>
    <definedName name="TextRefCopy8">#REF!</definedName>
    <definedName name="TextRefCopy9" localSheetId="18">[72]FAR!#REF!</definedName>
    <definedName name="TextRefCopy9" localSheetId="16">[72]FAR!#REF!</definedName>
    <definedName name="TextRefCopy9">[72]FAR!#REF!</definedName>
    <definedName name="TextRefCopyRangeCount" hidden="1">13</definedName>
    <definedName name="tgt" localSheetId="18">#REF!</definedName>
    <definedName name="tgt" localSheetId="16">#REF!</definedName>
    <definedName name="tgt">#REF!</definedName>
    <definedName name="Threshold" localSheetId="18">'[10]Excess Calc'!#REF!</definedName>
    <definedName name="Threshold" localSheetId="16">'[10]Excess Calc'!#REF!</definedName>
    <definedName name="Threshold">'[10]Excess Calc'!#REF!</definedName>
    <definedName name="TLT" localSheetId="18">#REF!</definedName>
    <definedName name="TLT" localSheetId="16">#REF!</definedName>
    <definedName name="TLT">#REF!</definedName>
    <definedName name="TOOL_MOLD_SHORT" localSheetId="18">#REF!</definedName>
    <definedName name="TOOL_MOLD_SHORT" localSheetId="16">#REF!</definedName>
    <definedName name="TOOL_MOLD_SHORT">#REF!</definedName>
    <definedName name="TOT" localSheetId="18">#REF!</definedName>
    <definedName name="TOT" localSheetId="16">#REF!</definedName>
    <definedName name="TOT">#REF!</definedName>
    <definedName name="Total" localSheetId="18">#REF!</definedName>
    <definedName name="Total" localSheetId="16">#REF!</definedName>
    <definedName name="Total">#REF!</definedName>
    <definedName name="Total___US" localSheetId="18">'[47]BS Rec Control Sheet'!#REF!</definedName>
    <definedName name="Total___US" localSheetId="16">'[47]BS Rec Control Sheet'!#REF!</definedName>
    <definedName name="Total___US">'[47]BS Rec Control Sheet'!#REF!</definedName>
    <definedName name="TotalLocal" localSheetId="18">#REF!</definedName>
    <definedName name="TotalLocal" localSheetId="16">#REF!</definedName>
    <definedName name="TotalLocal">#REF!</definedName>
    <definedName name="TotalUSD" localSheetId="18">#REF!</definedName>
    <definedName name="TotalUSD" localSheetId="16">#REF!</definedName>
    <definedName name="TotalUSD">#REF!</definedName>
    <definedName name="trail" localSheetId="18">#REF!</definedName>
    <definedName name="trail" localSheetId="16">#REF!</definedName>
    <definedName name="trail">#REF!</definedName>
    <definedName name="TRAINING" localSheetId="18">#REF!</definedName>
    <definedName name="TRAINING" localSheetId="16">#REF!</definedName>
    <definedName name="TRAINING">#REF!</definedName>
    <definedName name="trial">'[60]TB CY'!$A$6:$I$1033</definedName>
    <definedName name="Trial1" localSheetId="18">#REF!</definedName>
    <definedName name="Trial1" localSheetId="16">#REF!</definedName>
    <definedName name="Trial1">#REF!</definedName>
    <definedName name="Trial2" localSheetId="18">#REF!</definedName>
    <definedName name="Trial2" localSheetId="16">#REF!</definedName>
    <definedName name="Trial2">#REF!</definedName>
    <definedName name="TrialBAl">[74]TrialBal!$A$1:$D$52</definedName>
    <definedName name="trialbalance">'[75]TB 2003'!$A$2:$Z$285</definedName>
    <definedName name="trl">[76]Sheet2!$A$8:$C$193</definedName>
    <definedName name="TTT" localSheetId="18">#REF!</definedName>
    <definedName name="TTT" localSheetId="16">#REF!</definedName>
    <definedName name="TTT">#REF!</definedName>
    <definedName name="TURNOVER" localSheetId="18">#REF!</definedName>
    <definedName name="TURNOVER" localSheetId="16">#REF!</definedName>
    <definedName name="TURNOVER">#REF!</definedName>
    <definedName name="UDH" localSheetId="18">[13]OZ000105IRS!#REF!</definedName>
    <definedName name="UDH" localSheetId="16">[13]OZ000105IRS!#REF!</definedName>
    <definedName name="UDH">[13]OZ000105IRS!#REF!</definedName>
    <definedName name="UDM" localSheetId="18">[13]OZ000105IRS!#REF!</definedName>
    <definedName name="UDM" localSheetId="16">[13]OZ000105IRS!#REF!</definedName>
    <definedName name="UDM">[13]OZ000105IRS!#REF!</definedName>
    <definedName name="UE" localSheetId="18">[13]OZ000105IRS!#REF!</definedName>
    <definedName name="UE" localSheetId="16">[13]OZ000105IRS!#REF!</definedName>
    <definedName name="UE">[13]OZ000105IRS!#REF!</definedName>
    <definedName name="UER" localSheetId="18">#REF!</definedName>
    <definedName name="UER" localSheetId="16">#REF!</definedName>
    <definedName name="UER">#REF!</definedName>
    <definedName name="UNSEC_LOAN" localSheetId="18">#REF!</definedName>
    <definedName name="UNSEC_LOAN" localSheetId="16">#REF!</definedName>
    <definedName name="UNSEC_LOAN">#REF!</definedName>
    <definedName name="usd" localSheetId="18">#REF!</definedName>
    <definedName name="usd" localSheetId="16">#REF!</definedName>
    <definedName name="usd">#REF!</definedName>
    <definedName name="Utilities" localSheetId="18">#REF!</definedName>
    <definedName name="Utilities" localSheetId="16">#REF!</definedName>
    <definedName name="Utilities">#REF!</definedName>
    <definedName name="UUS" localSheetId="18">[13]OZ000105IRS!#REF!</definedName>
    <definedName name="UUS" localSheetId="16">[13]OZ000105IRS!#REF!</definedName>
    <definedName name="UUS">[13]OZ000105IRS!#REF!</definedName>
    <definedName name="UYE" localSheetId="18">[13]OZ000105IRS!#REF!</definedName>
    <definedName name="UYE" localSheetId="16">[13]OZ000105IRS!#REF!</definedName>
    <definedName name="UYE">[13]OZ000105IRS!#REF!</definedName>
    <definedName name="vAARIANCE" localSheetId="18">'[47]BS Rec Control Sheet'!#REF!</definedName>
    <definedName name="vAARIANCE" localSheetId="16">'[47]BS Rec Control Sheet'!#REF!</definedName>
    <definedName name="vAARIANCE">'[47]BS Rec Control Sheet'!#REF!</definedName>
    <definedName name="Variance" localSheetId="18">'[47]BS Rec Control Sheet'!#REF!</definedName>
    <definedName name="Variance" localSheetId="16">'[47]BS Rec Control Sheet'!#REF!</definedName>
    <definedName name="Variance">'[47]BS Rec Control Sheet'!#REF!</definedName>
    <definedName name="varun" localSheetId="18">[72]FAR!#REF!</definedName>
    <definedName name="varun" localSheetId="16">[72]FAR!#REF!</definedName>
    <definedName name="varun">[72]FAR!#REF!</definedName>
    <definedName name="VBS" localSheetId="18">[77]OZ000105IRS!#REF!</definedName>
    <definedName name="VBS" localSheetId="16">[77]OZ000105IRS!#REF!</definedName>
    <definedName name="VBS">[77]OZ000105IRS!#REF!</definedName>
    <definedName name="VRY">'[78]ASHAR VARRIABLE'!$A$2:$C$55</definedName>
    <definedName name="wdw">'[12]Saurabh''s Entries'!$H$9</definedName>
    <definedName name="WE" localSheetId="18">[2]BS01!#REF!</definedName>
    <definedName name="WE" localSheetId="16">[2]BS01!#REF!</definedName>
    <definedName name="WE">[2]BS01!#REF!</definedName>
    <definedName name="wrn.Aging._.and._.Trend._.Analysis." hidden="1">{#N/A,#N/A,FALSE,"Aging Summary";#N/A,#N/A,FALSE,"Ratio Analysis";#N/A,#N/A,FALSE,"Test 120 Day Accts";#N/A,#N/A,FALSE,"Tickmarks"}</definedName>
    <definedName name="wrn.Balance_Sheet." hidden="1">{#N/A,#N/A,FALSE,"Consolidated"}</definedName>
    <definedName name="wrn.Expenses." hidden="1">{#N/A,#N/A,FALSE,"Consolidated (2)"}</definedName>
    <definedName name="wrn.Income_Statement." hidden="1">{"Income_Statement",#N/A,TRUE,"Consolidated";"Income_statement",#N/A,TRUE,"Consolidated"}</definedName>
    <definedName name="wrn.Selected_Total." hidden="1">{"Total_December",#N/A,FALSE,"Summary"}</definedName>
    <definedName name="wrn.TRAVELLING." hidden="1">{#N/A,#N/A,FALSE,"Sheet3"}</definedName>
    <definedName name="wrn.Vehicle._.Repairs." hidden="1">{#N/A,#N/A,FALSE,"Vehicles"}</definedName>
    <definedName name="WWW" localSheetId="18">#REF!</definedName>
    <definedName name="WWW" localSheetId="16">#REF!</definedName>
    <definedName name="WWW">#REF!</definedName>
    <definedName name="x" localSheetId="18">[79]ASSETS!#REF!</definedName>
    <definedName name="x" localSheetId="16">[79]ASSETS!#REF!</definedName>
    <definedName name="x">[79]ASSETS!#REF!</definedName>
    <definedName name="xa" hidden="1">{#N/A,#N/A,FALSE,"Aging Summary";#N/A,#N/A,FALSE,"Ratio Analysis";#N/A,#N/A,FALSE,"Test 120 Day Accts";#N/A,#N/A,FALSE,"Tickmarks"}</definedName>
    <definedName name="XREF_COLUMN_1" localSheetId="18" hidden="1">#REF!</definedName>
    <definedName name="XREF_COLUMN_1" localSheetId="16" hidden="1">#REF!</definedName>
    <definedName name="XREF_COLUMN_1" hidden="1">#REF!</definedName>
    <definedName name="XREF_COLUMN_2" hidden="1">'[71]Provision for Tax'!$H$1:$H$65536</definedName>
    <definedName name="XREF_COLUMN_3" localSheetId="18" hidden="1">'[80]Office Furniture- client'!#REF!</definedName>
    <definedName name="XREF_COLUMN_3" localSheetId="16" hidden="1">'[80]Office Furniture- client'!#REF!</definedName>
    <definedName name="XREF_COLUMN_3" hidden="1">'[80]Office Furniture- client'!#REF!</definedName>
    <definedName name="XREF_COLUMN_4" localSheetId="18" hidden="1">'[80]Office Equipment-client'!#REF!</definedName>
    <definedName name="XREF_COLUMN_4" localSheetId="16" hidden="1">'[80]Office Equipment-client'!#REF!</definedName>
    <definedName name="XREF_COLUMN_4" hidden="1">'[80]Office Equipment-client'!#REF!</definedName>
    <definedName name="XRefActiveRow" localSheetId="18" hidden="1">#REF!</definedName>
    <definedName name="XRefActiveRow" localSheetId="16" hidden="1">#REF!</definedName>
    <definedName name="XRefActiveRow" hidden="1">#REF!</definedName>
    <definedName name="XRefColumnsCount" hidden="1">3</definedName>
    <definedName name="XRefCopy1" localSheetId="18" hidden="1">#REF!</definedName>
    <definedName name="XRefCopy1" localSheetId="16" hidden="1">#REF!</definedName>
    <definedName name="XRefCopy1" hidden="1">#REF!</definedName>
    <definedName name="XRefCopy14Row" localSheetId="18" hidden="1">[81]XREF!#REF!</definedName>
    <definedName name="XRefCopy14Row" localSheetId="16" hidden="1">[81]XREF!#REF!</definedName>
    <definedName name="XRefCopy14Row" hidden="1">[81]XREF!#REF!</definedName>
    <definedName name="XRefCopy1Row" localSheetId="18" hidden="1">#REF!</definedName>
    <definedName name="XRefCopy1Row" localSheetId="16" hidden="1">#REF!</definedName>
    <definedName name="XRefCopy1Row" hidden="1">#REF!</definedName>
    <definedName name="XRefCopy2" localSheetId="18" hidden="1">#REF!</definedName>
    <definedName name="XRefCopy2" localSheetId="16" hidden="1">#REF!</definedName>
    <definedName name="XRefCopy2" hidden="1">#REF!</definedName>
    <definedName name="XRefCopy2Row" localSheetId="18" hidden="1">[72]XREF!#REF!</definedName>
    <definedName name="XRefCopy2Row" localSheetId="16" hidden="1">[72]XREF!#REF!</definedName>
    <definedName name="XRefCopy2Row" hidden="1">[72]XREF!#REF!</definedName>
    <definedName name="XRefCopy3" localSheetId="18" hidden="1">#REF!</definedName>
    <definedName name="XRefCopy3" localSheetId="16" hidden="1">#REF!</definedName>
    <definedName name="XRefCopy3" hidden="1">#REF!</definedName>
    <definedName name="XRefCopy38Row" localSheetId="18" hidden="1">[72]XREF!#REF!</definedName>
    <definedName name="XRefCopy38Row" localSheetId="16" hidden="1">[72]XREF!#REF!</definedName>
    <definedName name="XRefCopy38Row" hidden="1">[72]XREF!#REF!</definedName>
    <definedName name="XRefCopy3Row" localSheetId="18" hidden="1">#REF!</definedName>
    <definedName name="XRefCopy3Row" localSheetId="16" hidden="1">#REF!</definedName>
    <definedName name="XRefCopy3Row" hidden="1">#REF!</definedName>
    <definedName name="XRefCopy4" localSheetId="18" hidden="1">'[82]Insurance (exp)'!#REF!</definedName>
    <definedName name="XRefCopy4" localSheetId="16" hidden="1">'[82]Insurance (exp)'!#REF!</definedName>
    <definedName name="XRefCopy4" hidden="1">'[82]Insurance (exp)'!#REF!</definedName>
    <definedName name="XRefCopy4Row" localSheetId="18" hidden="1">[83]XREF!#REF!</definedName>
    <definedName name="XRefCopy4Row" localSheetId="16" hidden="1">[83]XREF!#REF!</definedName>
    <definedName name="XRefCopy4Row" hidden="1">[83]XREF!#REF!</definedName>
    <definedName name="XRefCopy5" localSheetId="18" hidden="1">#REF!</definedName>
    <definedName name="XRefCopy5" localSheetId="16" hidden="1">#REF!</definedName>
    <definedName name="XRefCopy5" hidden="1">#REF!</definedName>
    <definedName name="XRefCopy5Row" localSheetId="18" hidden="1">#REF!</definedName>
    <definedName name="XRefCopy5Row" localSheetId="16" hidden="1">#REF!</definedName>
    <definedName name="XRefCopy5Row" hidden="1">#REF!</definedName>
    <definedName name="XRefCopy6" localSheetId="18" hidden="1">#REF!</definedName>
    <definedName name="XRefCopy6" localSheetId="16" hidden="1">#REF!</definedName>
    <definedName name="XRefCopy6" hidden="1">#REF!</definedName>
    <definedName name="XRefCopy6Row" localSheetId="18" hidden="1">#REF!</definedName>
    <definedName name="XRefCopy6Row" localSheetId="16" hidden="1">#REF!</definedName>
    <definedName name="XRefCopy6Row" hidden="1">#REF!</definedName>
    <definedName name="XRefCopy7" localSheetId="18" hidden="1">#REF!</definedName>
    <definedName name="XRefCopy7" localSheetId="16" hidden="1">#REF!</definedName>
    <definedName name="XRefCopy7" hidden="1">#REF!</definedName>
    <definedName name="XRefCopy7Row" localSheetId="18" hidden="1">#REF!</definedName>
    <definedName name="XRefCopy7Row" localSheetId="16" hidden="1">#REF!</definedName>
    <definedName name="XRefCopy7Row" hidden="1">#REF!</definedName>
    <definedName name="XRefCopyRangeCount" hidden="1">7</definedName>
    <definedName name="XRefPaste1" hidden="1">'[71]Provision for Tax'!$G$34</definedName>
    <definedName name="XRefPaste1Row" localSheetId="18" hidden="1">#REF!</definedName>
    <definedName name="XRefPaste1Row" localSheetId="16" hidden="1">#REF!</definedName>
    <definedName name="XRefPaste1Row" hidden="1">#REF!</definedName>
    <definedName name="XRefPaste2" hidden="1">'[71]Provision for Tax'!$G$37</definedName>
    <definedName name="XRefPaste2Row" localSheetId="18" hidden="1">#REF!</definedName>
    <definedName name="XRefPaste2Row" localSheetId="16" hidden="1">#REF!</definedName>
    <definedName name="XRefPaste2Row" hidden="1">#REF!</definedName>
    <definedName name="XRefPaste3Row" localSheetId="18" hidden="1">#REF!</definedName>
    <definedName name="XRefPaste3Row" localSheetId="16" hidden="1">#REF!</definedName>
    <definedName name="XRefPaste3Row" hidden="1">#REF!</definedName>
    <definedName name="XRefPasteRangeCount" hidden="1">1</definedName>
    <definedName name="xx">[62]Testing!$A$1</definedName>
    <definedName name="xxx">[62]Testing!$A$1</definedName>
    <definedName name="xyz" localSheetId="18">#REF!</definedName>
    <definedName name="xyz" localSheetId="16">#REF!</definedName>
    <definedName name="xyz">#REF!</definedName>
    <definedName name="Year_2">[27]Inflation!$E$55:$E$57</definedName>
    <definedName name="z" localSheetId="18">#REF!</definedName>
    <definedName name="z" localSheetId="16">#REF!</definedName>
    <definedName name="z">#REF!</definedName>
  </definedNames>
  <calcPr calcId="181029"/>
  <fileRecoveryPr autoRecover="0"/>
</workbook>
</file>

<file path=xl/calcChain.xml><?xml version="1.0" encoding="utf-8"?>
<calcChain xmlns="http://schemas.openxmlformats.org/spreadsheetml/2006/main">
  <c r="B135" i="2" l="1"/>
  <c r="B146" i="2" s="1"/>
  <c r="E25" i="195"/>
  <c r="P25" i="195" s="1"/>
  <c r="D24" i="195"/>
  <c r="G13" i="14"/>
  <c r="B102" i="2"/>
  <c r="B96" i="2"/>
  <c r="E30" i="195"/>
  <c r="D31" i="195"/>
  <c r="D29" i="195"/>
  <c r="D28" i="195"/>
  <c r="D27" i="195"/>
  <c r="D26" i="195"/>
  <c r="D25" i="195"/>
  <c r="D23" i="195"/>
  <c r="E8" i="195"/>
  <c r="E16" i="195"/>
  <c r="E15" i="195"/>
  <c r="E14" i="195"/>
  <c r="E13" i="195"/>
  <c r="E12" i="195"/>
  <c r="E11" i="195"/>
  <c r="E10" i="195"/>
  <c r="E9" i="195"/>
  <c r="E7" i="195"/>
  <c r="D8" i="195"/>
  <c r="D9" i="195"/>
  <c r="D10" i="195"/>
  <c r="D11" i="195"/>
  <c r="D12" i="195"/>
  <c r="D13" i="195"/>
  <c r="D14" i="195"/>
  <c r="D15" i="195"/>
  <c r="D16" i="195"/>
  <c r="D7" i="195"/>
  <c r="D17" i="195" s="1"/>
  <c r="E11" i="194"/>
  <c r="E9" i="194"/>
  <c r="L15" i="194"/>
  <c r="L14" i="194"/>
  <c r="L13" i="194"/>
  <c r="L12" i="194"/>
  <c r="L10" i="194"/>
  <c r="L8" i="194"/>
  <c r="L7" i="194"/>
  <c r="L6" i="194"/>
  <c r="G6" i="194"/>
  <c r="E6" i="194"/>
  <c r="E26" i="195"/>
  <c r="E28" i="195"/>
  <c r="E23" i="195"/>
  <c r="E24" i="195"/>
  <c r="E29" i="195"/>
  <c r="E27" i="195"/>
  <c r="P10" i="195" l="1"/>
  <c r="P29" i="195"/>
  <c r="P28" i="195"/>
  <c r="P27" i="195"/>
  <c r="P26" i="195"/>
  <c r="P24" i="195"/>
  <c r="J6" i="194"/>
  <c r="F7" i="194"/>
  <c r="J7" i="194" s="1"/>
  <c r="F8" i="194"/>
  <c r="F9" i="194" l="1"/>
  <c r="N13" i="194"/>
  <c r="E12" i="194" l="1"/>
  <c r="J12" i="194" s="1"/>
  <c r="J11" i="194"/>
  <c r="L11" i="194" s="1"/>
  <c r="D7" i="194"/>
  <c r="D16" i="194" s="1"/>
  <c r="G16" i="194"/>
  <c r="F10" i="194"/>
  <c r="J10" i="194" s="1"/>
  <c r="J9" i="194"/>
  <c r="L9" i="194" s="1"/>
  <c r="J8" i="194"/>
  <c r="J15" i="194"/>
  <c r="J14" i="194"/>
  <c r="J13" i="194"/>
  <c r="I16" i="194"/>
  <c r="A14" i="194"/>
  <c r="A15" i="194" s="1"/>
  <c r="A7" i="194"/>
  <c r="A8" i="194" s="1"/>
  <c r="A9" i="194" s="1"/>
  <c r="A10" i="194" s="1"/>
  <c r="A11" i="194" s="1"/>
  <c r="A12" i="194" s="1"/>
  <c r="A13" i="194" s="1"/>
  <c r="L16" i="194" l="1"/>
  <c r="E16" i="194"/>
  <c r="F16" i="194"/>
  <c r="D19" i="193" l="1"/>
  <c r="B19" i="193"/>
  <c r="E17" i="195"/>
  <c r="P8" i="195"/>
  <c r="P9" i="195"/>
  <c r="P11" i="195"/>
  <c r="P12" i="195"/>
  <c r="P13" i="195"/>
  <c r="P14" i="195"/>
  <c r="P15" i="195"/>
  <c r="P16" i="195"/>
  <c r="B8" i="193"/>
  <c r="B9" i="193"/>
  <c r="B10" i="193"/>
  <c r="B11" i="193"/>
  <c r="B12" i="193"/>
  <c r="B13" i="193"/>
  <c r="B14" i="193"/>
  <c r="B15" i="193"/>
  <c r="B16" i="193"/>
  <c r="B17" i="193"/>
  <c r="B18" i="193"/>
  <c r="B7" i="193"/>
  <c r="D8" i="193"/>
  <c r="D9" i="193"/>
  <c r="D11" i="193"/>
  <c r="D12" i="193"/>
  <c r="D13" i="193"/>
  <c r="D14" i="193"/>
  <c r="D15" i="193"/>
  <c r="D16" i="193"/>
  <c r="D17" i="193"/>
  <c r="D18" i="193"/>
  <c r="E20" i="195" l="1"/>
  <c r="B87" i="2"/>
  <c r="D10" i="193"/>
  <c r="E79" i="192" l="1"/>
  <c r="E80" i="192"/>
  <c r="C66" i="2" l="1"/>
  <c r="F10" i="195" l="1"/>
  <c r="F7" i="195"/>
  <c r="A3" i="195"/>
  <c r="A2" i="195"/>
  <c r="A1" i="195"/>
  <c r="A33" i="195"/>
  <c r="H30" i="195"/>
  <c r="G23" i="195"/>
  <c r="G10" i="195"/>
  <c r="G9" i="195"/>
  <c r="G8" i="195"/>
  <c r="G7" i="195"/>
  <c r="A2" i="194"/>
  <c r="A1" i="194"/>
  <c r="F18" i="193"/>
  <c r="R8" i="194"/>
  <c r="S8" i="194" s="1"/>
  <c r="T8" i="194" s="1"/>
  <c r="U8" i="194" s="1"/>
  <c r="M8" i="194"/>
  <c r="R7" i="194"/>
  <c r="S7" i="194" s="1"/>
  <c r="T7" i="194" s="1"/>
  <c r="U7" i="194" s="1"/>
  <c r="V6" i="194"/>
  <c r="M6" i="194"/>
  <c r="J16" i="194"/>
  <c r="M3" i="194"/>
  <c r="A2" i="193"/>
  <c r="A1" i="193"/>
  <c r="A23" i="193"/>
  <c r="G18" i="193"/>
  <c r="G17" i="193"/>
  <c r="G9" i="193"/>
  <c r="G8" i="193"/>
  <c r="G7" i="193"/>
  <c r="B4" i="192"/>
  <c r="B3" i="192"/>
  <c r="E101" i="192"/>
  <c r="D7" i="193" l="1"/>
  <c r="H18" i="193"/>
  <c r="I18" i="193" s="1"/>
  <c r="F8" i="195"/>
  <c r="J10" i="195" s="1"/>
  <c r="K10" i="195" s="1"/>
  <c r="H7" i="195"/>
  <c r="I7" i="195" s="1"/>
  <c r="K31" i="195"/>
  <c r="P7" i="195"/>
  <c r="H8" i="195"/>
  <c r="I8" i="195" s="1"/>
  <c r="H10" i="195"/>
  <c r="I10" i="195" s="1"/>
  <c r="H9" i="195"/>
  <c r="I9" i="195" s="1"/>
  <c r="F9" i="195"/>
  <c r="J18" i="195"/>
  <c r="M5" i="194"/>
  <c r="O16" i="194"/>
  <c r="P16" i="194" s="1"/>
  <c r="N8" i="194"/>
  <c r="M18" i="194"/>
  <c r="M17" i="194"/>
  <c r="F17" i="193"/>
  <c r="H17" i="193" s="1"/>
  <c r="I17" i="193" s="1"/>
  <c r="J17" i="193" s="1"/>
  <c r="M7" i="194"/>
  <c r="M4" i="194"/>
  <c r="N7" i="194"/>
  <c r="J8" i="193"/>
  <c r="F9" i="193"/>
  <c r="H9" i="193" s="1"/>
  <c r="I9" i="193" s="1"/>
  <c r="C146" i="2"/>
  <c r="C103" i="2"/>
  <c r="C42" i="2"/>
  <c r="P23" i="195" l="1"/>
  <c r="F7" i="193" s="1"/>
  <c r="H7" i="193" s="1"/>
  <c r="I7" i="193" s="1"/>
  <c r="L10" i="195"/>
  <c r="J8" i="195"/>
  <c r="K8" i="195" s="1"/>
  <c r="F23" i="195"/>
  <c r="I30" i="195" s="1"/>
  <c r="J30" i="195" s="1"/>
  <c r="E31" i="195"/>
  <c r="B94" i="2" s="1"/>
  <c r="B103" i="2" s="1"/>
  <c r="J9" i="193"/>
  <c r="I17" i="195"/>
  <c r="H17" i="195"/>
  <c r="C73" i="2"/>
  <c r="J21" i="195" l="1"/>
  <c r="K21" i="195" s="1"/>
  <c r="D21" i="193"/>
  <c r="O6" i="194"/>
  <c r="E33" i="1"/>
  <c r="F77" i="2"/>
  <c r="L31" i="14"/>
  <c r="L32" i="14" s="1"/>
  <c r="F138" i="2"/>
  <c r="B9" i="2"/>
  <c r="A4" i="14"/>
  <c r="F8" i="193" l="1"/>
  <c r="H8" i="193" s="1"/>
  <c r="I8" i="193" s="1"/>
  <c r="E21" i="193"/>
  <c r="O8" i="194"/>
  <c r="P8" i="194" s="1"/>
  <c r="O7" i="194"/>
  <c r="P7" i="194" s="1"/>
  <c r="K168" i="190"/>
  <c r="J168" i="190"/>
  <c r="I168" i="190"/>
  <c r="K165" i="190"/>
  <c r="J165" i="190"/>
  <c r="I165" i="190"/>
  <c r="K128" i="190"/>
  <c r="J128" i="190"/>
  <c r="I128" i="190"/>
  <c r="K126" i="190"/>
  <c r="J126" i="190"/>
  <c r="I126" i="190"/>
  <c r="K123" i="190"/>
  <c r="J123" i="190"/>
  <c r="I123" i="190"/>
  <c r="K119" i="190"/>
  <c r="J119" i="190"/>
  <c r="I119" i="190"/>
  <c r="K112" i="190"/>
  <c r="J112" i="190"/>
  <c r="I112" i="190"/>
  <c r="K110" i="190"/>
  <c r="J110" i="190"/>
  <c r="I110" i="190"/>
  <c r="K101" i="190"/>
  <c r="J101" i="190"/>
  <c r="I101" i="190"/>
  <c r="K99" i="190"/>
  <c r="J99" i="190"/>
  <c r="I99" i="190"/>
  <c r="K97" i="190"/>
  <c r="J97" i="190"/>
  <c r="I97" i="190"/>
  <c r="K95" i="190"/>
  <c r="J95" i="190"/>
  <c r="I95" i="190"/>
  <c r="K84" i="190"/>
  <c r="J84" i="190"/>
  <c r="I84" i="190"/>
  <c r="K82" i="190"/>
  <c r="J82" i="190"/>
  <c r="I82" i="190"/>
  <c r="K64" i="190"/>
  <c r="J64" i="190"/>
  <c r="I64" i="190"/>
  <c r="K62" i="190"/>
  <c r="J62" i="190"/>
  <c r="I62" i="190"/>
  <c r="K60" i="190"/>
  <c r="J60" i="190"/>
  <c r="I60" i="190"/>
  <c r="K58" i="190"/>
  <c r="J58" i="190"/>
  <c r="I58" i="190"/>
  <c r="K56" i="190"/>
  <c r="J56" i="190"/>
  <c r="I56" i="190"/>
  <c r="K25" i="190"/>
  <c r="J25" i="190"/>
  <c r="I25" i="190"/>
  <c r="K21" i="190"/>
  <c r="J21" i="190"/>
  <c r="I21" i="190"/>
  <c r="K19" i="190"/>
  <c r="J19" i="190"/>
  <c r="I19" i="190"/>
  <c r="K17" i="190"/>
  <c r="J17" i="190"/>
  <c r="I17" i="190"/>
  <c r="K14" i="190"/>
  <c r="J14" i="190"/>
  <c r="I14" i="190"/>
  <c r="K12" i="190"/>
  <c r="J12" i="190"/>
  <c r="I12" i="190"/>
  <c r="F169" i="190"/>
  <c r="I411" i="191"/>
  <c r="H411" i="191"/>
  <c r="G411" i="191"/>
  <c r="F411" i="191"/>
  <c r="J169" i="190" l="1"/>
  <c r="I169" i="190"/>
  <c r="K169" i="190"/>
  <c r="O17" i="194"/>
  <c r="A61" i="2"/>
  <c r="B65" i="2"/>
  <c r="B64" i="2"/>
  <c r="D19" i="185"/>
  <c r="D28" i="185" l="1"/>
  <c r="B58" i="2"/>
  <c r="I360" i="189"/>
  <c r="C81" i="2"/>
  <c r="B110" i="2"/>
  <c r="D163" i="2"/>
  <c r="E34" i="1" l="1"/>
  <c r="E79" i="2"/>
  <c r="F360" i="189"/>
  <c r="H360" i="189"/>
  <c r="G360" i="189"/>
  <c r="B81" i="2"/>
  <c r="D79" i="2" l="1"/>
  <c r="F79" i="2" s="1"/>
  <c r="D34" i="1"/>
  <c r="I360" i="188" l="1"/>
  <c r="H360" i="188"/>
  <c r="G360" i="188"/>
  <c r="F360" i="188"/>
  <c r="H138" i="187"/>
  <c r="F138" i="187"/>
  <c r="G138" i="187"/>
  <c r="E138" i="187"/>
  <c r="D12" i="186" l="1"/>
  <c r="B69" i="2" l="1"/>
  <c r="F7" i="184"/>
  <c r="F8" i="184"/>
  <c r="F9" i="184"/>
  <c r="F10" i="184"/>
  <c r="F11" i="184"/>
  <c r="F12" i="184"/>
  <c r="F13" i="184"/>
  <c r="F14" i="184"/>
  <c r="F15" i="184"/>
  <c r="F16" i="184"/>
  <c r="F17" i="184"/>
  <c r="F18" i="184"/>
  <c r="F19" i="184"/>
  <c r="F20" i="184"/>
  <c r="F21" i="184"/>
  <c r="F22" i="184"/>
  <c r="F23" i="184"/>
  <c r="F24" i="184"/>
  <c r="F25" i="184"/>
  <c r="F26" i="184"/>
  <c r="F27" i="184"/>
  <c r="F28" i="184"/>
  <c r="F29" i="184"/>
  <c r="F30" i="184"/>
  <c r="F31" i="184"/>
  <c r="F32" i="184"/>
  <c r="F33" i="184"/>
  <c r="F34" i="184"/>
  <c r="F35" i="184"/>
  <c r="F36" i="184"/>
  <c r="F37" i="184"/>
  <c r="F38" i="184"/>
  <c r="F39" i="184"/>
  <c r="F40" i="184"/>
  <c r="F41" i="184"/>
  <c r="F42" i="184"/>
  <c r="F43" i="184"/>
  <c r="F44" i="184"/>
  <c r="F45" i="184"/>
  <c r="F46" i="184"/>
  <c r="F47" i="184"/>
  <c r="F48" i="184"/>
  <c r="F49" i="184"/>
  <c r="F50" i="184"/>
  <c r="F51" i="184"/>
  <c r="F52" i="184"/>
  <c r="F53" i="184"/>
  <c r="F54" i="184"/>
  <c r="F55" i="184"/>
  <c r="F56" i="184"/>
  <c r="F57" i="184"/>
  <c r="F58" i="184"/>
  <c r="F59" i="184"/>
  <c r="F60" i="184"/>
  <c r="F61" i="184"/>
  <c r="F62" i="184"/>
  <c r="F63" i="184"/>
  <c r="F64" i="184"/>
  <c r="F65" i="184"/>
  <c r="F66" i="184"/>
  <c r="F67" i="184"/>
  <c r="F68" i="184"/>
  <c r="F69" i="184"/>
  <c r="F70" i="184"/>
  <c r="F71" i="184"/>
  <c r="F72" i="184"/>
  <c r="F73" i="184"/>
  <c r="F74" i="184"/>
  <c r="G74" i="184" s="1"/>
  <c r="F75" i="184"/>
  <c r="F76" i="184"/>
  <c r="F77" i="184"/>
  <c r="F78" i="184"/>
  <c r="F79" i="184"/>
  <c r="F80" i="184"/>
  <c r="F81" i="184"/>
  <c r="F82" i="184"/>
  <c r="F83" i="184"/>
  <c r="F84" i="184"/>
  <c r="F85" i="184"/>
  <c r="F86" i="184"/>
  <c r="F87" i="184"/>
  <c r="F88" i="184"/>
  <c r="F89" i="184"/>
  <c r="F90" i="184"/>
  <c r="F91" i="184"/>
  <c r="F92" i="184"/>
  <c r="F93" i="184"/>
  <c r="F94" i="184"/>
  <c r="F95" i="184"/>
  <c r="F96" i="184"/>
  <c r="F97" i="184"/>
  <c r="F6" i="184"/>
  <c r="D98" i="184"/>
  <c r="A39" i="10"/>
  <c r="A39" i="14"/>
  <c r="F98" i="184" l="1"/>
  <c r="H94" i="184" s="1"/>
  <c r="E66" i="2"/>
  <c r="I97" i="184" l="1"/>
  <c r="H98" i="184"/>
  <c r="B163" i="2"/>
  <c r="E69" i="2"/>
  <c r="C11" i="2"/>
  <c r="E9" i="1" s="1"/>
  <c r="C27" i="2"/>
  <c r="E14" i="1" s="1"/>
  <c r="F31" i="2" l="1"/>
  <c r="F33" i="2" s="1"/>
  <c r="G37" i="2" s="1"/>
  <c r="C163" i="2" l="1"/>
  <c r="L9" i="14"/>
  <c r="L11" i="14" s="1"/>
  <c r="E170" i="2"/>
  <c r="F176" i="2" s="1"/>
  <c r="F105" i="2"/>
  <c r="G109" i="2" s="1"/>
  <c r="B11" i="2" l="1"/>
  <c r="E12" i="14"/>
  <c r="A2" i="1"/>
  <c r="A2" i="190" s="1"/>
  <c r="A1" i="1"/>
  <c r="A1" i="186" l="1"/>
  <c r="A1" i="185"/>
  <c r="B1" i="184"/>
  <c r="A1" i="190"/>
  <c r="A1" i="187"/>
  <c r="A2" i="148"/>
  <c r="A2" i="187"/>
  <c r="A2" i="191" s="1"/>
  <c r="D9" i="1"/>
  <c r="D8" i="1" s="1"/>
  <c r="B33" i="2"/>
  <c r="B34" i="2" s="1"/>
  <c r="E110" i="2"/>
  <c r="B53" i="2"/>
  <c r="D28" i="1" s="1"/>
  <c r="I30" i="14"/>
  <c r="I31" i="14"/>
  <c r="G31" i="14"/>
  <c r="D50" i="2"/>
  <c r="E55" i="2"/>
  <c r="E58" i="2" s="1"/>
  <c r="E48" i="2"/>
  <c r="E50" i="2" s="1"/>
  <c r="D47" i="2"/>
  <c r="E101" i="2"/>
  <c r="E88" i="2"/>
  <c r="I32" i="14"/>
  <c r="C88" i="2"/>
  <c r="E9" i="14" s="1"/>
  <c r="E10" i="14" s="1"/>
  <c r="E13" i="14" s="1"/>
  <c r="B93" i="2"/>
  <c r="D27" i="14"/>
  <c r="B27" i="2"/>
  <c r="D14" i="1" s="1"/>
  <c r="E32" i="1"/>
  <c r="D50" i="181"/>
  <c r="E25" i="181"/>
  <c r="F25" i="181" s="1"/>
  <c r="E26" i="181"/>
  <c r="F26" i="181" s="1"/>
  <c r="E27" i="181"/>
  <c r="F27" i="181" s="1"/>
  <c r="E28" i="181"/>
  <c r="F28" i="181" s="1"/>
  <c r="E29" i="181"/>
  <c r="F29" i="181" s="1"/>
  <c r="E30" i="181"/>
  <c r="F30" i="181" s="1"/>
  <c r="E31" i="181"/>
  <c r="F31" i="181" s="1"/>
  <c r="E32" i="181"/>
  <c r="F32" i="181" s="1"/>
  <c r="E33" i="181"/>
  <c r="F33" i="181" s="1"/>
  <c r="E34" i="181"/>
  <c r="F34" i="181" s="1"/>
  <c r="E35" i="181"/>
  <c r="F35" i="181" s="1"/>
  <c r="E36" i="181"/>
  <c r="F36" i="181" s="1"/>
  <c r="E37" i="181"/>
  <c r="F37" i="181" s="1"/>
  <c r="E38" i="181"/>
  <c r="F38" i="181" s="1"/>
  <c r="E39" i="181"/>
  <c r="F39" i="181" s="1"/>
  <c r="E40" i="181"/>
  <c r="F40" i="181" s="1"/>
  <c r="E41" i="181"/>
  <c r="F41" i="181" s="1"/>
  <c r="E42" i="181"/>
  <c r="F42" i="181" s="1"/>
  <c r="E43" i="181"/>
  <c r="F43" i="181" s="1"/>
  <c r="E44" i="181"/>
  <c r="F44" i="181" s="1"/>
  <c r="E45" i="181"/>
  <c r="F45" i="181" s="1"/>
  <c r="E46" i="181"/>
  <c r="F46" i="181" s="1"/>
  <c r="E47" i="181"/>
  <c r="F47" i="181" s="1"/>
  <c r="E48" i="181"/>
  <c r="F48" i="181" s="1"/>
  <c r="E49" i="181"/>
  <c r="F49" i="181" s="1"/>
  <c r="E18" i="14"/>
  <c r="E20" i="14" s="1"/>
  <c r="E24" i="181"/>
  <c r="F24" i="181" s="1"/>
  <c r="F50" i="181" s="1"/>
  <c r="F18" i="181"/>
  <c r="F19" i="181"/>
  <c r="E8" i="181"/>
  <c r="F8" i="181" s="1"/>
  <c r="E9" i="181"/>
  <c r="F9" i="181" s="1"/>
  <c r="E10" i="181"/>
  <c r="F10" i="181" s="1"/>
  <c r="E11" i="181"/>
  <c r="F11" i="181" s="1"/>
  <c r="E12" i="181"/>
  <c r="F12" i="181" s="1"/>
  <c r="E13" i="181"/>
  <c r="F13" i="181" s="1"/>
  <c r="E14" i="181"/>
  <c r="F14" i="181" s="1"/>
  <c r="E15" i="181"/>
  <c r="F15" i="181" s="1"/>
  <c r="E16" i="181"/>
  <c r="F16" i="181" s="1"/>
  <c r="E17" i="181"/>
  <c r="F17" i="181" s="1"/>
  <c r="E7" i="181"/>
  <c r="F7" i="181" s="1"/>
  <c r="D24" i="182"/>
  <c r="D19" i="182"/>
  <c r="D20" i="181"/>
  <c r="A4" i="181"/>
  <c r="F12" i="148"/>
  <c r="D12" i="148"/>
  <c r="G28" i="1"/>
  <c r="D61" i="2"/>
  <c r="E53" i="2"/>
  <c r="C33" i="2"/>
  <c r="C34" i="2" s="1"/>
  <c r="E26" i="1" s="1"/>
  <c r="C53" i="2"/>
  <c r="E28" i="1" s="1"/>
  <c r="F113" i="2"/>
  <c r="G8" i="148"/>
  <c r="G9" i="148"/>
  <c r="G10" i="148"/>
  <c r="G11" i="148"/>
  <c r="G7" i="148"/>
  <c r="D66" i="2"/>
  <c r="O11" i="148"/>
  <c r="O10" i="148"/>
  <c r="O9" i="148"/>
  <c r="O8" i="148"/>
  <c r="O7" i="148"/>
  <c r="A8" i="148"/>
  <c r="A9" i="148" s="1"/>
  <c r="A10" i="148" s="1"/>
  <c r="A11" i="148" s="1"/>
  <c r="O54" i="64"/>
  <c r="L54" i="64"/>
  <c r="H54" i="64"/>
  <c r="C54" i="64"/>
  <c r="D119" i="2"/>
  <c r="E119" i="2" s="1"/>
  <c r="F119" i="2"/>
  <c r="E115" i="2"/>
  <c r="F115" i="2" s="1"/>
  <c r="D126" i="2"/>
  <c r="E126" i="2"/>
  <c r="D115" i="2"/>
  <c r="C110" i="2"/>
  <c r="E15" i="14" s="1"/>
  <c r="E16" i="14" s="1"/>
  <c r="E22" i="10"/>
  <c r="C59" i="2"/>
  <c r="E29" i="1" s="1"/>
  <c r="J18" i="64"/>
  <c r="K18" i="64" s="1"/>
  <c r="M18" i="64" s="1"/>
  <c r="J19" i="64"/>
  <c r="K19" i="64" s="1"/>
  <c r="M19" i="64" s="1"/>
  <c r="J20" i="64"/>
  <c r="K20" i="64" s="1"/>
  <c r="M20" i="64" s="1"/>
  <c r="J23" i="64"/>
  <c r="K23" i="64" s="1"/>
  <c r="M23" i="64" s="1"/>
  <c r="G26" i="64"/>
  <c r="I26" i="64" s="1"/>
  <c r="J22" i="64"/>
  <c r="K22" i="64" s="1"/>
  <c r="M22" i="64" s="1"/>
  <c r="J34" i="64"/>
  <c r="K34" i="64" s="1"/>
  <c r="F38" i="64"/>
  <c r="J41" i="64"/>
  <c r="K41" i="64" s="1"/>
  <c r="J42" i="64"/>
  <c r="K42" i="64" s="1"/>
  <c r="M42" i="64" s="1"/>
  <c r="J43" i="64"/>
  <c r="K43" i="64" s="1"/>
  <c r="M43" i="64" s="1"/>
  <c r="J44" i="64"/>
  <c r="K44" i="64" s="1"/>
  <c r="M44" i="64" s="1"/>
  <c r="D13" i="64"/>
  <c r="G18" i="64"/>
  <c r="I18" i="64" s="1"/>
  <c r="G19" i="64"/>
  <c r="I19" i="64" s="1"/>
  <c r="G20" i="64"/>
  <c r="I20" i="64" s="1"/>
  <c r="N20" i="64" s="1"/>
  <c r="G34" i="64"/>
  <c r="I34" i="64" s="1"/>
  <c r="G41" i="64"/>
  <c r="I41" i="64" s="1"/>
  <c r="G42" i="64"/>
  <c r="I42" i="64" s="1"/>
  <c r="G43" i="64"/>
  <c r="I43" i="64" s="1"/>
  <c r="G44" i="64"/>
  <c r="I44" i="64" s="1"/>
  <c r="J7" i="148"/>
  <c r="H8" i="148"/>
  <c r="H9" i="148"/>
  <c r="H10" i="148"/>
  <c r="K10" i="148" s="1"/>
  <c r="N10" i="148" s="1"/>
  <c r="J11" i="148"/>
  <c r="C34" i="10"/>
  <c r="C39" i="1"/>
  <c r="D46" i="64"/>
  <c r="A1" i="181"/>
  <c r="C13" i="64"/>
  <c r="C31" i="64"/>
  <c r="C38" i="64"/>
  <c r="C46" i="64"/>
  <c r="H46" i="64"/>
  <c r="H38" i="64"/>
  <c r="H31" i="64"/>
  <c r="H13" i="64"/>
  <c r="E13" i="64"/>
  <c r="A3" i="64"/>
  <c r="L31" i="64"/>
  <c r="L38" i="64"/>
  <c r="L46" i="64"/>
  <c r="F46" i="64"/>
  <c r="E46" i="64"/>
  <c r="E47" i="14"/>
  <c r="E47" i="10" s="1"/>
  <c r="E46" i="14"/>
  <c r="E46" i="10" s="1"/>
  <c r="E45" i="14"/>
  <c r="E45" i="10" s="1"/>
  <c r="E44" i="14"/>
  <c r="E44" i="10" s="1"/>
  <c r="E40" i="14"/>
  <c r="E40" i="10" s="1"/>
  <c r="E39" i="14"/>
  <c r="E39" i="10" s="1"/>
  <c r="E36" i="14"/>
  <c r="E36" i="10" s="1"/>
  <c r="A44" i="2"/>
  <c r="C46" i="14"/>
  <c r="C45" i="10" s="1"/>
  <c r="A4" i="10"/>
  <c r="A45" i="10"/>
  <c r="A46" i="14"/>
  <c r="E9" i="10"/>
  <c r="J36" i="64"/>
  <c r="K36" i="64" s="1"/>
  <c r="M36" i="64" s="1"/>
  <c r="G36" i="64"/>
  <c r="I36" i="64" s="1"/>
  <c r="J10" i="148"/>
  <c r="J9" i="148"/>
  <c r="I10" i="148"/>
  <c r="I8" i="148"/>
  <c r="G11" i="64"/>
  <c r="I11" i="64" s="1"/>
  <c r="G30" i="64"/>
  <c r="I30" i="64" s="1"/>
  <c r="J49" i="64"/>
  <c r="J8" i="148"/>
  <c r="D15" i="14"/>
  <c r="J52" i="64"/>
  <c r="K52" i="64" s="1"/>
  <c r="M52" i="64" s="1"/>
  <c r="E54" i="64"/>
  <c r="J51" i="64"/>
  <c r="K51" i="64" s="1"/>
  <c r="M51" i="64" s="1"/>
  <c r="D54" i="64"/>
  <c r="J53" i="64"/>
  <c r="F54" i="64"/>
  <c r="G23" i="64"/>
  <c r="I23" i="64" s="1"/>
  <c r="G21" i="64"/>
  <c r="I21" i="64" s="1"/>
  <c r="J30" i="64"/>
  <c r="K30" i="64" s="1"/>
  <c r="M30" i="64" s="1"/>
  <c r="G52" i="64"/>
  <c r="I52" i="64" s="1"/>
  <c r="J16" i="64"/>
  <c r="K16" i="64" s="1"/>
  <c r="M16" i="64" s="1"/>
  <c r="G16" i="64"/>
  <c r="I16" i="64" s="1"/>
  <c r="G17" i="64"/>
  <c r="I17" i="64" s="1"/>
  <c r="F31" i="64"/>
  <c r="G51" i="64"/>
  <c r="I51" i="64" s="1"/>
  <c r="J27" i="64"/>
  <c r="K27" i="64" s="1"/>
  <c r="M27" i="64" s="1"/>
  <c r="G27" i="64"/>
  <c r="I27" i="64" s="1"/>
  <c r="D38" i="64"/>
  <c r="J24" i="64"/>
  <c r="K24" i="64" s="1"/>
  <c r="M24" i="64" s="1"/>
  <c r="G24" i="64"/>
  <c r="I24" i="64" s="1"/>
  <c r="H11" i="148"/>
  <c r="G29" i="64"/>
  <c r="I29" i="64" s="1"/>
  <c r="J29" i="64"/>
  <c r="K29" i="64" s="1"/>
  <c r="M29" i="64" s="1"/>
  <c r="E31" i="64"/>
  <c r="I11" i="148"/>
  <c r="I7" i="148"/>
  <c r="H7" i="148"/>
  <c r="E38" i="64"/>
  <c r="G28" i="64"/>
  <c r="I28" i="64" s="1"/>
  <c r="J28" i="64"/>
  <c r="K28" i="64" s="1"/>
  <c r="M28" i="64" s="1"/>
  <c r="J21" i="64"/>
  <c r="K21" i="64" s="1"/>
  <c r="M21" i="64" s="1"/>
  <c r="I9" i="148"/>
  <c r="G53" i="64"/>
  <c r="I53" i="64" s="1"/>
  <c r="G22" i="64"/>
  <c r="I22" i="64" s="1"/>
  <c r="J26" i="64"/>
  <c r="K26" i="64" s="1"/>
  <c r="M26" i="64" s="1"/>
  <c r="J17" i="64"/>
  <c r="G49" i="64"/>
  <c r="F13" i="64"/>
  <c r="J11" i="64"/>
  <c r="G35" i="64"/>
  <c r="I35" i="64" s="1"/>
  <c r="G25" i="64"/>
  <c r="I25" i="64" s="1"/>
  <c r="D31" i="64"/>
  <c r="J25" i="64"/>
  <c r="K25" i="64" s="1"/>
  <c r="M25" i="64" s="1"/>
  <c r="J35" i="64"/>
  <c r="K35" i="64" s="1"/>
  <c r="M35" i="64" s="1"/>
  <c r="I49" i="64"/>
  <c r="N12" i="148"/>
  <c r="N13" i="148"/>
  <c r="B59" i="2"/>
  <c r="D29" i="1" s="1"/>
  <c r="D58" i="2"/>
  <c r="A2" i="181"/>
  <c r="A2" i="64"/>
  <c r="A2" i="182"/>
  <c r="A2" i="14"/>
  <c r="A2" i="10"/>
  <c r="A1" i="182"/>
  <c r="A1" i="148"/>
  <c r="A1" i="64"/>
  <c r="A1" i="10"/>
  <c r="D25" i="10"/>
  <c r="A1" i="2"/>
  <c r="A1" i="14"/>
  <c r="K53" i="64"/>
  <c r="M53" i="64" s="1"/>
  <c r="I38" i="64" l="1"/>
  <c r="K9" i="148"/>
  <c r="N35" i="64"/>
  <c r="G38" i="64"/>
  <c r="G46" i="64"/>
  <c r="N25" i="64"/>
  <c r="J13" i="64"/>
  <c r="K11" i="64"/>
  <c r="E56" i="64"/>
  <c r="D100" i="2" s="1"/>
  <c r="G13" i="64"/>
  <c r="J38" i="64"/>
  <c r="D56" i="64"/>
  <c r="G54" i="64"/>
  <c r="F20" i="181"/>
  <c r="D93" i="2"/>
  <c r="L9" i="148"/>
  <c r="N9" i="148"/>
  <c r="N14" i="148"/>
  <c r="K7" i="148"/>
  <c r="N7" i="148" s="1"/>
  <c r="N29" i="64"/>
  <c r="K11" i="148"/>
  <c r="N11" i="148" s="1"/>
  <c r="N52" i="64"/>
  <c r="N19" i="64"/>
  <c r="E20" i="181"/>
  <c r="A1" i="191"/>
  <c r="A1" i="189"/>
  <c r="A1" i="188"/>
  <c r="N18" i="64"/>
  <c r="A2" i="189"/>
  <c r="A2" i="188"/>
  <c r="H38" i="1"/>
  <c r="I35" i="1" s="1"/>
  <c r="H16" i="14"/>
  <c r="G119" i="2"/>
  <c r="N36" i="64"/>
  <c r="N51" i="64"/>
  <c r="K8" i="148"/>
  <c r="L8" i="148" s="1"/>
  <c r="N44" i="64"/>
  <c r="J31" i="64"/>
  <c r="N53" i="64"/>
  <c r="H56" i="64"/>
  <c r="J12" i="148"/>
  <c r="I12" i="148"/>
  <c r="N42" i="64"/>
  <c r="G12" i="148"/>
  <c r="N22" i="64"/>
  <c r="F56" i="64"/>
  <c r="J54" i="64"/>
  <c r="K18" i="1"/>
  <c r="K17" i="64"/>
  <c r="M17" i="64" s="1"/>
  <c r="N17" i="64" s="1"/>
  <c r="C56" i="64"/>
  <c r="E21" i="1" s="1"/>
  <c r="E23" i="1" s="1"/>
  <c r="G27" i="14"/>
  <c r="J46" i="64"/>
  <c r="D14" i="10"/>
  <c r="D13" i="10"/>
  <c r="H29" i="1"/>
  <c r="E8" i="1"/>
  <c r="E26" i="10"/>
  <c r="D16" i="14"/>
  <c r="E22" i="14"/>
  <c r="E25" i="14" s="1"/>
  <c r="E28" i="14" s="1"/>
  <c r="E32" i="14" s="1"/>
  <c r="G18" i="14"/>
  <c r="G19" i="14"/>
  <c r="G24" i="14"/>
  <c r="G15" i="14"/>
  <c r="D24" i="10"/>
  <c r="D26" i="10" s="1"/>
  <c r="D26" i="1"/>
  <c r="E102" i="2"/>
  <c r="L7" i="148"/>
  <c r="K46" i="64"/>
  <c r="M41" i="64"/>
  <c r="M46" i="64" s="1"/>
  <c r="D21" i="10"/>
  <c r="H59" i="64"/>
  <c r="N16" i="64"/>
  <c r="I13" i="64"/>
  <c r="N43" i="64"/>
  <c r="I46" i="64"/>
  <c r="K38" i="64"/>
  <c r="M34" i="64"/>
  <c r="D117" i="2"/>
  <c r="I31" i="64"/>
  <c r="I54" i="64"/>
  <c r="N23" i="64"/>
  <c r="N24" i="64"/>
  <c r="N27" i="64"/>
  <c r="N21" i="64"/>
  <c r="N26" i="64"/>
  <c r="N28" i="64"/>
  <c r="N30" i="64"/>
  <c r="H12" i="148"/>
  <c r="G31" i="64"/>
  <c r="L10" i="148"/>
  <c r="K49" i="64"/>
  <c r="E50" i="181"/>
  <c r="J16" i="14"/>
  <c r="L11" i="148" l="1"/>
  <c r="N8" i="148"/>
  <c r="L11" i="64"/>
  <c r="L13" i="64" s="1"/>
  <c r="L56" i="64" s="1"/>
  <c r="K13" i="64"/>
  <c r="E8" i="10"/>
  <c r="J19" i="14"/>
  <c r="N41" i="64"/>
  <c r="N46" i="64"/>
  <c r="K12" i="148"/>
  <c r="B67" i="2" s="1"/>
  <c r="J56" i="64"/>
  <c r="J60" i="64" s="1"/>
  <c r="D103" i="2"/>
  <c r="D102" i="2"/>
  <c r="D12" i="10"/>
  <c r="H32" i="1"/>
  <c r="I33" i="1" s="1"/>
  <c r="K31" i="64"/>
  <c r="M31" i="64"/>
  <c r="C59" i="64"/>
  <c r="D111" i="2"/>
  <c r="F91" i="2"/>
  <c r="B88" i="2"/>
  <c r="B71" i="2" s="1"/>
  <c r="E146" i="2"/>
  <c r="E148" i="2" s="1"/>
  <c r="D18" i="14"/>
  <c r="K54" i="64"/>
  <c r="M49" i="64"/>
  <c r="M38" i="64"/>
  <c r="N34" i="64"/>
  <c r="N38" i="64" s="1"/>
  <c r="N31" i="64"/>
  <c r="G56" i="64"/>
  <c r="I56" i="64"/>
  <c r="G28" i="14"/>
  <c r="M11" i="64" l="1"/>
  <c r="M13" i="64" s="1"/>
  <c r="C17" i="2"/>
  <c r="C19" i="2" s="1"/>
  <c r="B16" i="2" s="1"/>
  <c r="K56" i="64"/>
  <c r="D87" i="2"/>
  <c r="D89" i="2"/>
  <c r="D9" i="14"/>
  <c r="F19" i="14" s="1"/>
  <c r="E10" i="10"/>
  <c r="E17" i="10" s="1"/>
  <c r="E28" i="10" s="1"/>
  <c r="E32" i="10" s="1"/>
  <c r="G20" i="14"/>
  <c r="D20" i="14"/>
  <c r="H27" i="14"/>
  <c r="E83" i="2"/>
  <c r="E107" i="2"/>
  <c r="D19" i="10"/>
  <c r="D22" i="10" s="1"/>
  <c r="G59" i="64"/>
  <c r="E14" i="2"/>
  <c r="E92" i="2"/>
  <c r="F92" i="2" s="1"/>
  <c r="N49" i="64"/>
  <c r="N54" i="64" s="1"/>
  <c r="M54" i="64"/>
  <c r="N11" i="64" l="1"/>
  <c r="N13" i="64" s="1"/>
  <c r="N56" i="64" s="1"/>
  <c r="D21" i="1" s="1"/>
  <c r="D23" i="1" s="1"/>
  <c r="M56" i="64"/>
  <c r="D24" i="14" s="1"/>
  <c r="I24" i="14" s="1"/>
  <c r="I60" i="64"/>
  <c r="I62" i="64" s="1"/>
  <c r="E118" i="2"/>
  <c r="E27" i="1"/>
  <c r="G32" i="10" s="1"/>
  <c r="G33" i="10" s="1"/>
  <c r="E11" i="1"/>
  <c r="E17" i="1" s="1"/>
  <c r="E19" i="2"/>
  <c r="B72" i="2"/>
  <c r="D91" i="2"/>
  <c r="F15" i="14"/>
  <c r="D10" i="14"/>
  <c r="F27" i="14"/>
  <c r="E94" i="2"/>
  <c r="F100" i="2" s="1"/>
  <c r="E86" i="2"/>
  <c r="D12" i="14"/>
  <c r="F18" i="14"/>
  <c r="F9" i="14"/>
  <c r="F24" i="14" l="1"/>
  <c r="D9" i="10"/>
  <c r="G16" i="1"/>
  <c r="E30" i="1"/>
  <c r="G35" i="1" s="1"/>
  <c r="D30" i="10"/>
  <c r="G15" i="1"/>
  <c r="D13" i="14"/>
  <c r="F13" i="14" s="1"/>
  <c r="E35" i="1" l="1"/>
  <c r="E37" i="1" s="1"/>
  <c r="G37" i="1" s="1"/>
  <c r="G17" i="1"/>
  <c r="D22" i="14"/>
  <c r="D25" i="14" s="1"/>
  <c r="D28" i="14" s="1"/>
  <c r="D30" i="14" s="1"/>
  <c r="G22" i="14"/>
  <c r="G16" i="14"/>
  <c r="H12" i="14"/>
  <c r="I13" i="14"/>
  <c r="I6" i="14"/>
  <c r="I14" i="14"/>
  <c r="I17" i="14"/>
  <c r="I16" i="14"/>
  <c r="K22" i="14"/>
  <c r="K24" i="14" s="1"/>
  <c r="F35" i="1" l="1"/>
  <c r="B66" i="2"/>
  <c r="B73" i="2" s="1"/>
  <c r="F30" i="14"/>
  <c r="F28" i="14"/>
  <c r="D32" i="14"/>
  <c r="I27" i="14"/>
  <c r="H25" i="14"/>
  <c r="J27" i="14" s="1"/>
  <c r="B17" i="2" l="1"/>
  <c r="B19" i="2" s="1"/>
  <c r="F32" i="14"/>
  <c r="D8" i="10"/>
  <c r="D10" i="10" s="1"/>
  <c r="D33" i="1" l="1"/>
  <c r="E26" i="185"/>
  <c r="D19" i="2"/>
  <c r="D11" i="1"/>
  <c r="D17" i="1" s="1"/>
  <c r="D32" i="1" l="1"/>
  <c r="D15" i="10" s="1"/>
  <c r="D17" i="10" s="1"/>
  <c r="D28" i="10" s="1"/>
  <c r="D32" i="10" s="1"/>
  <c r="F23" i="1"/>
  <c r="G25" i="1" s="1"/>
  <c r="F38" i="1"/>
  <c r="G41" i="1" s="1"/>
  <c r="F15" i="1"/>
  <c r="B39" i="2" l="1"/>
  <c r="D27" i="1" l="1"/>
  <c r="D30" i="1" s="1"/>
  <c r="D35" i="1" s="1"/>
  <c r="D37" i="1" s="1"/>
  <c r="F37" i="1" s="1"/>
  <c r="B42" i="2"/>
  <c r="F32" i="10" s="1"/>
  <c r="F33" i="10" s="1"/>
  <c r="F89" i="2"/>
  <c r="E89" i="2" s="1"/>
  <c r="D38" i="2"/>
  <c r="E39" i="2"/>
  <c r="D39" i="2"/>
  <c r="E112" i="2"/>
  <c r="D36" i="2"/>
  <c r="G30" i="1" l="1"/>
  <c r="F16" i="1"/>
  <c r="F17" i="1" s="1"/>
  <c r="F41" i="1"/>
  <c r="F44" i="1" s="1"/>
  <c r="D42" i="2"/>
  <c r="E42" i="2" s="1"/>
</calcChain>
</file>

<file path=xl/sharedStrings.xml><?xml version="1.0" encoding="utf-8"?>
<sst xmlns="http://schemas.openxmlformats.org/spreadsheetml/2006/main" count="2850" uniqueCount="797">
  <si>
    <t>Net Current Assets</t>
  </si>
  <si>
    <t>Particulars</t>
  </si>
  <si>
    <t>Current Assets, Loans &amp; Advances:</t>
  </si>
  <si>
    <t>Cash &amp; Bank Balances</t>
  </si>
  <si>
    <t>Cash Flow From Operating Activities:</t>
  </si>
  <si>
    <t>Cash Flow from Investing Activities</t>
  </si>
  <si>
    <t>Cash Flow from Financing Activities</t>
  </si>
  <si>
    <t>Cash Flow Statement</t>
  </si>
  <si>
    <t>Total Cash Flow From All Activities</t>
  </si>
  <si>
    <t xml:space="preserve"> Closing Cash &amp; Bank Balances</t>
  </si>
  <si>
    <t>Audit Fee Payable</t>
  </si>
  <si>
    <t>Net Cash  Flow From Operating Activities</t>
  </si>
  <si>
    <t>Net Cash  Flow From Investing Activities</t>
  </si>
  <si>
    <t>Net Cash  Flow From Financing Activities</t>
  </si>
  <si>
    <t>Opening Cash &amp; Bank Balances</t>
  </si>
  <si>
    <t>As per our attached report of even date</t>
  </si>
  <si>
    <t>Chartered Accountants</t>
  </si>
  <si>
    <t>Balance Sheet</t>
  </si>
  <si>
    <t>Schedules</t>
  </si>
  <si>
    <t>Increase/ (Decrease) in Current Liabilities</t>
  </si>
  <si>
    <t>Administrative &amp; General Expenses</t>
  </si>
  <si>
    <t>Net Profit /(Loss)</t>
  </si>
  <si>
    <t>Cash Flow from Operating activities before changes in W/C</t>
  </si>
  <si>
    <t>Total</t>
  </si>
  <si>
    <t>Profit and Loss Account</t>
  </si>
  <si>
    <t>Significant Accounting Policies &amp; Notes on Accounts</t>
  </si>
  <si>
    <t>Significant accounting policies &amp; Notes to the Accounts</t>
  </si>
  <si>
    <t>Head - Finance &amp; Accounts</t>
  </si>
  <si>
    <t>Schedules forming part of the Financial Statements</t>
  </si>
  <si>
    <t>Schedule 1</t>
  </si>
  <si>
    <t>Schedule 6</t>
  </si>
  <si>
    <t>SOURCES OF FUNDS:</t>
  </si>
  <si>
    <t>Depreciation</t>
  </si>
  <si>
    <t>Up to Poush</t>
  </si>
  <si>
    <t>Magh to Chaitra</t>
  </si>
  <si>
    <t>Add: Depreciation for the Year</t>
  </si>
  <si>
    <t>Fixed Assets :</t>
  </si>
  <si>
    <t>Schedule 7</t>
  </si>
  <si>
    <t>Add: Opening Stock</t>
  </si>
  <si>
    <t>Less: Closing Stock</t>
  </si>
  <si>
    <t>Total Addition during the Year</t>
  </si>
  <si>
    <t>Sundry Debtors</t>
  </si>
  <si>
    <t>Introduction of Share Capital</t>
  </si>
  <si>
    <t>Schedule 5</t>
  </si>
  <si>
    <t>Schedule 8</t>
  </si>
  <si>
    <t xml:space="preserve">                                                       Total</t>
  </si>
  <si>
    <t>Generator</t>
  </si>
  <si>
    <t>Schedule 2</t>
  </si>
  <si>
    <t>Block A</t>
  </si>
  <si>
    <t>Block C</t>
  </si>
  <si>
    <t>Block B</t>
  </si>
  <si>
    <t>Block D</t>
  </si>
  <si>
    <t>Block E</t>
  </si>
  <si>
    <t>Decrease/ (Increase) in Advances</t>
  </si>
  <si>
    <t>Decrease/ (Increase) in Debtors</t>
  </si>
  <si>
    <t>Schedule 11</t>
  </si>
  <si>
    <t>APPLICATION OF FUNDS:</t>
  </si>
  <si>
    <t>Schedule 12</t>
  </si>
  <si>
    <t>Financial Statement</t>
  </si>
  <si>
    <t>Inventories</t>
  </si>
  <si>
    <t>Inventories (As Certified by Management)</t>
  </si>
  <si>
    <t>Less: Current Liabilities &amp; Provisions</t>
  </si>
  <si>
    <t>Secured Loan</t>
  </si>
  <si>
    <t>Long and Mid Term Loans</t>
  </si>
  <si>
    <t>Gross Block</t>
  </si>
  <si>
    <t>Capital Fund:</t>
  </si>
  <si>
    <t>Purchase of Fixed Assets</t>
  </si>
  <si>
    <t>Decrease/ (Increase) in Inventories</t>
  </si>
  <si>
    <t>Sundry Debtors (Unsecured, Considered Good)</t>
  </si>
  <si>
    <t>Schedule 9</t>
  </si>
  <si>
    <t>Advertisement Expenses</t>
  </si>
  <si>
    <t>Cash in Hand (As certified by the Management)</t>
  </si>
  <si>
    <t>Sale/Transfer</t>
  </si>
  <si>
    <t>Gross Profit</t>
  </si>
  <si>
    <t xml:space="preserve">Add: </t>
  </si>
  <si>
    <t>Less:</t>
  </si>
  <si>
    <t>Sub Total</t>
  </si>
  <si>
    <t>Grand Total</t>
  </si>
  <si>
    <t>Less: Accumulated Depreciation</t>
  </si>
  <si>
    <t>Total Property plant &amp; Equipment</t>
  </si>
  <si>
    <t>Total Current Assets</t>
  </si>
  <si>
    <t>Total Other Income</t>
  </si>
  <si>
    <t>Total Expenses</t>
  </si>
  <si>
    <t>Property, Plant &amp; Equipment</t>
  </si>
  <si>
    <t>Earning before Interest, Taxes, Depreciation and Amortization (EBITDA)</t>
  </si>
  <si>
    <t>Earning before Interest &amp; Taxes (EBIT)</t>
  </si>
  <si>
    <t>Earning before Taxes (EBT)</t>
  </si>
  <si>
    <t>Audited</t>
  </si>
  <si>
    <t>Total Sources of Fund</t>
  </si>
  <si>
    <t>Total Application of Fund</t>
  </si>
  <si>
    <t>Current Year NPR</t>
  </si>
  <si>
    <t>Additional Depn as per IT</t>
  </si>
  <si>
    <t>Cost of Goods Sold</t>
  </si>
  <si>
    <t>Indirect Incomes</t>
  </si>
  <si>
    <t xml:space="preserve">Less: </t>
  </si>
  <si>
    <t>Profit/(Loss) After Tax (PAT)</t>
  </si>
  <si>
    <t>Increase/(Decrease) in Loans</t>
  </si>
  <si>
    <t>Decrease/(Increase) of CWIP</t>
  </si>
  <si>
    <t>Direct Expenses</t>
  </si>
  <si>
    <t>Direct Incomes</t>
  </si>
  <si>
    <t>Direct Sales Income</t>
  </si>
  <si>
    <t>Previous Year NPR</t>
  </si>
  <si>
    <t>Profit and Loss account Opening</t>
  </si>
  <si>
    <t>Schedule 3</t>
  </si>
  <si>
    <t>Loan, Advances &amp; Receivable</t>
  </si>
  <si>
    <t xml:space="preserve">Details of sales </t>
  </si>
  <si>
    <t>Add: Profit / (loss) during the year</t>
  </si>
  <si>
    <t>Fuel Expenses</t>
  </si>
  <si>
    <t>Profit &amp; Loss Account</t>
  </si>
  <si>
    <t>Schedule 10</t>
  </si>
  <si>
    <t>Sale of Fixed Assets</t>
  </si>
  <si>
    <t>As on Ashadh 31, 2073</t>
  </si>
  <si>
    <t>Baisakh to Ashadh</t>
  </si>
  <si>
    <t>House Rent</t>
  </si>
  <si>
    <t>Statement of Proprietor Capital Fund</t>
  </si>
  <si>
    <t>Proprietor</t>
  </si>
  <si>
    <t>Proprietor's Capital Fund:</t>
  </si>
  <si>
    <t>Reserve &amp; Surplus</t>
  </si>
  <si>
    <t>Income Tax Provision</t>
  </si>
  <si>
    <t>Postage &amp; Telegram</t>
  </si>
  <si>
    <t>Printing &amp; Stationary</t>
  </si>
  <si>
    <t>Lab Test Expenses</t>
  </si>
  <si>
    <t>Misc. Expenses</t>
  </si>
  <si>
    <t>AMC Charge</t>
  </si>
  <si>
    <t>Repair &amp; Maintenance</t>
  </si>
  <si>
    <t>Stock</t>
  </si>
  <si>
    <t>Table</t>
  </si>
  <si>
    <t>Sofa Set</t>
  </si>
  <si>
    <t>Office Renovation</t>
  </si>
  <si>
    <t>Projector</t>
  </si>
  <si>
    <t>Invertors</t>
  </si>
  <si>
    <t>Delivery Ven</t>
  </si>
  <si>
    <t>Vehicle</t>
  </si>
  <si>
    <t>Others</t>
  </si>
  <si>
    <t>Depreciation Base</t>
  </si>
  <si>
    <t>Depreciation During the Year</t>
  </si>
  <si>
    <t>Total Dep</t>
  </si>
  <si>
    <t>Jitendra Dulal</t>
  </si>
  <si>
    <t>Provision for Income Tax</t>
  </si>
  <si>
    <t>Printer</t>
  </si>
  <si>
    <t>Laptop</t>
  </si>
  <si>
    <t>Account</t>
  </si>
  <si>
    <t>Insurance Expenses</t>
  </si>
  <si>
    <t>Office Expenses</t>
  </si>
  <si>
    <t>Sales</t>
  </si>
  <si>
    <t>CC TV</t>
  </si>
  <si>
    <t>Membership Fee</t>
  </si>
  <si>
    <t>Fine &amp; Penalty Expenses</t>
  </si>
  <si>
    <t>Selling and Distribution Expenses</t>
  </si>
  <si>
    <t>Newspaper and Periodical</t>
  </si>
  <si>
    <t>Travelling Expenses</t>
  </si>
  <si>
    <t>Auditor :</t>
  </si>
  <si>
    <t>Previous Year Tax</t>
  </si>
  <si>
    <t>Purchase</t>
  </si>
  <si>
    <t>Name of the Employee</t>
  </si>
  <si>
    <t>Gross Salary</t>
  </si>
  <si>
    <t>Life Insurance deduction</t>
  </si>
  <si>
    <t>Taxable Salary</t>
  </si>
  <si>
    <t>TDS To be deducted</t>
  </si>
  <si>
    <t>Net Salary</t>
  </si>
  <si>
    <t>TDS to be deducted</t>
  </si>
  <si>
    <t>Indra Mooni Sahoo</t>
  </si>
  <si>
    <t>Khsitiz Paudel</t>
  </si>
  <si>
    <t>as per books</t>
  </si>
  <si>
    <t>Diff</t>
  </si>
  <si>
    <t>excess booked</t>
  </si>
  <si>
    <t>Software</t>
  </si>
  <si>
    <t>WIP Assests</t>
  </si>
  <si>
    <t>Lease Hold Assets</t>
  </si>
  <si>
    <t>Mobile</t>
  </si>
  <si>
    <t>Exide Battery</t>
  </si>
  <si>
    <t>Fan</t>
  </si>
  <si>
    <t>S.No</t>
  </si>
  <si>
    <t>HUAWEI Tab</t>
  </si>
  <si>
    <t>S.K Bhatta &amp; Associates</t>
  </si>
  <si>
    <t>VAT</t>
  </si>
  <si>
    <t xml:space="preserve"> </t>
  </si>
  <si>
    <t>Designation</t>
  </si>
  <si>
    <t>Marketing Head</t>
  </si>
  <si>
    <t xml:space="preserve">Marketing </t>
  </si>
  <si>
    <t>Peon</t>
  </si>
  <si>
    <t>Advance Income Tax 2074-2075</t>
  </si>
  <si>
    <t>Demand Loan NaBIL Bank</t>
  </si>
  <si>
    <t>Additional Capital</t>
  </si>
  <si>
    <t>Guest Reception</t>
  </si>
  <si>
    <t>For S.K Bhatta &amp; Associates</t>
  </si>
  <si>
    <t>CA. Saroj Kumar Bhatta</t>
  </si>
  <si>
    <t>Place:  Simara, Bara</t>
  </si>
  <si>
    <t>Schedule 4</t>
  </si>
  <si>
    <t>Schedule 13 : Property, Plant &amp; Equipment</t>
  </si>
  <si>
    <t>Purchase &amp; Sales Above 1 Lakh</t>
  </si>
  <si>
    <t>S.N</t>
  </si>
  <si>
    <t>Party Name</t>
  </si>
  <si>
    <t>PAN No.</t>
  </si>
  <si>
    <t>Vatable Amount</t>
  </si>
  <si>
    <t>VAT 13%</t>
  </si>
  <si>
    <t>Total Amount</t>
  </si>
  <si>
    <t xml:space="preserve">  Proprietor                                                                                                                                                  Auditor</t>
  </si>
  <si>
    <t>Debtors &amp; Creditors Details</t>
  </si>
  <si>
    <t xml:space="preserve">  Proprietor                                                                                                                        Auditor</t>
  </si>
  <si>
    <t>Creditors</t>
  </si>
  <si>
    <t>Debtors</t>
  </si>
  <si>
    <t>Staff ( Salary)</t>
  </si>
  <si>
    <t>Audit Fees</t>
  </si>
  <si>
    <t xml:space="preserve">TDS on Audit Fee </t>
  </si>
  <si>
    <t>Social Security Tax</t>
  </si>
  <si>
    <t>Sundry Creditors</t>
  </si>
  <si>
    <t>Purchase from various parties</t>
  </si>
  <si>
    <t>Cycle</t>
  </si>
  <si>
    <t>Newspaper &amp; Magazines</t>
  </si>
  <si>
    <t>Rent Expenses</t>
  </si>
  <si>
    <t>Schedule 14</t>
  </si>
  <si>
    <t>Date</t>
  </si>
  <si>
    <t>Previsous Year</t>
  </si>
  <si>
    <t>Propretors Fund</t>
  </si>
  <si>
    <t>Withdrawl During the Period</t>
  </si>
  <si>
    <t>NIC Asia Bank Guarnatee ( Exim Code)</t>
  </si>
  <si>
    <t>Vat Payable</t>
  </si>
  <si>
    <t>Bank Interest (Overdraft Loan) NIC Asia Bank Ltd</t>
  </si>
  <si>
    <t>As on Ashadh 31, 2076</t>
  </si>
  <si>
    <t>Plant &amp; Machinery</t>
  </si>
  <si>
    <t>Vat</t>
  </si>
  <si>
    <t xml:space="preserve">Registerd Capital </t>
  </si>
  <si>
    <t xml:space="preserve"> Registered Capital</t>
  </si>
  <si>
    <t>NRB Margine Deposit</t>
  </si>
  <si>
    <t>Newspaper Expenses</t>
  </si>
  <si>
    <t>Furniture &amp; Fixture</t>
  </si>
  <si>
    <t>Office Equipment</t>
  </si>
  <si>
    <t xml:space="preserve">Tools </t>
  </si>
  <si>
    <t xml:space="preserve">Bank Interest </t>
  </si>
  <si>
    <t>11574131.18 CR</t>
  </si>
  <si>
    <t xml:space="preserve">                 For &amp; On Behalf of the Maa Saraswati General Suppliers</t>
  </si>
  <si>
    <t>Product Name</t>
  </si>
  <si>
    <t>Unit</t>
  </si>
  <si>
    <t>Quantity</t>
  </si>
  <si>
    <t>Rate</t>
  </si>
  <si>
    <t>Value</t>
  </si>
  <si>
    <t>*** TOTAL ***</t>
  </si>
  <si>
    <t>Closing Bal</t>
  </si>
  <si>
    <t>BRIGHT/GYAN JYOTI J.V.</t>
  </si>
  <si>
    <t>D.M ITTA UDHOG (MAHESH ITTA )</t>
  </si>
  <si>
    <t>GAYAN JYOTI BUILDERS PVT LTD</t>
  </si>
  <si>
    <t>NABIN ITTA UDHOG (MAUJELAL ITTA)</t>
  </si>
  <si>
    <t>NEW GADHI MAI CROSER (KRISHANA YADAV)</t>
  </si>
  <si>
    <t>R.B.T.ITTA UDHOG</t>
  </si>
  <si>
    <t>RAUTAHAT ITTA UDHOG</t>
  </si>
  <si>
    <t>SAH NIRMAN SEWA</t>
  </si>
  <si>
    <t>SHIV BABA TREDARS</t>
  </si>
  <si>
    <t>UNIQUE PRISAM BUILDERS PVT.LTD.</t>
  </si>
  <si>
    <t>PAN No</t>
  </si>
  <si>
    <t>NARAYANI CEMENT UDYOG PVT. LTD.</t>
  </si>
  <si>
    <t>NEPAL SHALIMAR CEMENT PVT.LTD</t>
  </si>
  <si>
    <t>RUIDA COMPANY PVT. LTD.</t>
  </si>
  <si>
    <t>SARIYA TRADERS</t>
  </si>
  <si>
    <t>STEEL WOOD ENTERPRISES PVT.LTD</t>
  </si>
  <si>
    <t>TRISHAKTI TRADE LINKS</t>
  </si>
  <si>
    <t>VISHAL HARDWARE</t>
  </si>
  <si>
    <t>S.no</t>
  </si>
  <si>
    <t>Raj Chaudhari</t>
  </si>
  <si>
    <t>Miti</t>
  </si>
  <si>
    <t>Doc.No.</t>
  </si>
  <si>
    <t>PAN/VAT No</t>
  </si>
  <si>
    <t>Taxable</t>
  </si>
  <si>
    <t>Imp.Exempt</t>
  </si>
  <si>
    <t>Imp.VAT</t>
  </si>
  <si>
    <t>75/04/01</t>
  </si>
  <si>
    <t>75/04/02</t>
  </si>
  <si>
    <t>75/04/07</t>
  </si>
  <si>
    <t>75/04/09</t>
  </si>
  <si>
    <t>75/04/12</t>
  </si>
  <si>
    <t>75/04/14</t>
  </si>
  <si>
    <t>75/04/17</t>
  </si>
  <si>
    <t>75/04/20</t>
  </si>
  <si>
    <t>75/04/26</t>
  </si>
  <si>
    <t>75/05/29</t>
  </si>
  <si>
    <t>75/05/30</t>
  </si>
  <si>
    <t>75/05/31</t>
  </si>
  <si>
    <t>TRISHAKTI TRADING HOUSE</t>
  </si>
  <si>
    <t>75/06/07</t>
  </si>
  <si>
    <t>MANOJ INTERNATIONAL TRADERS</t>
  </si>
  <si>
    <t>75/06/24</t>
  </si>
  <si>
    <t>75/06/25</t>
  </si>
  <si>
    <t>75/06/28</t>
  </si>
  <si>
    <t>SHALIMAR STEELS PVT.LTD</t>
  </si>
  <si>
    <t>75/07/08</t>
  </si>
  <si>
    <t>SHREE MANOKAMNA TRADING</t>
  </si>
  <si>
    <t>SIDDHI BINAYAK PVT.LTD</t>
  </si>
  <si>
    <t>75/07/10</t>
  </si>
  <si>
    <t>75/07/11</t>
  </si>
  <si>
    <t>75/07/15</t>
  </si>
  <si>
    <t>KANTIPUR SOAP INDUSTRY</t>
  </si>
  <si>
    <t>75/07/18</t>
  </si>
  <si>
    <t>PAWAN HARDWARE STORE</t>
  </si>
  <si>
    <t>75/07/21</t>
  </si>
  <si>
    <t>75/07/22</t>
  </si>
  <si>
    <t>BHAKTI TRADE CONCERN PVT.LTD.</t>
  </si>
  <si>
    <t>SHRISTI HARDWARE</t>
  </si>
  <si>
    <t>75/08/05</t>
  </si>
  <si>
    <t>75/08/06</t>
  </si>
  <si>
    <t>VANSAR</t>
  </si>
  <si>
    <t>75/08/08</t>
  </si>
  <si>
    <t>ROHIT ENGINEERING UDYOG</t>
  </si>
  <si>
    <t>KAMNA PLASTIC UDYOG</t>
  </si>
  <si>
    <t>75/08/09</t>
  </si>
  <si>
    <t>NEW SHIV SHAKTI HARDWARE</t>
  </si>
  <si>
    <t>75/08/10</t>
  </si>
  <si>
    <t>75/08/11</t>
  </si>
  <si>
    <t>75/08/12</t>
  </si>
  <si>
    <t>75/08/20</t>
  </si>
  <si>
    <t>75/08/21</t>
  </si>
  <si>
    <t>75/08/24</t>
  </si>
  <si>
    <t>SOUTH ASIAN POLYPIPE INDUSTRIES P.LTD.</t>
  </si>
  <si>
    <t>75/08/27</t>
  </si>
  <si>
    <t>TRISHANGA GENERAL SUPPLIERS</t>
  </si>
  <si>
    <t>75/08/28</t>
  </si>
  <si>
    <t>75/09/04</t>
  </si>
  <si>
    <t>75/09/05</t>
  </si>
  <si>
    <t>75/09/08</t>
  </si>
  <si>
    <t>75/09/10</t>
  </si>
  <si>
    <t>75/09/16</t>
  </si>
  <si>
    <t>75/09/18</t>
  </si>
  <si>
    <t>75/09/20</t>
  </si>
  <si>
    <t>75/09/23</t>
  </si>
  <si>
    <t>75/09/24</t>
  </si>
  <si>
    <t>75/09/25</t>
  </si>
  <si>
    <t>75/10/01</t>
  </si>
  <si>
    <t>75/10/07</t>
  </si>
  <si>
    <t>SHRISTI AND SAMRIDHI SUPPLIERS</t>
  </si>
  <si>
    <t>75/10/08</t>
  </si>
  <si>
    <t>75/10/09</t>
  </si>
  <si>
    <t>75/10/10</t>
  </si>
  <si>
    <t>75/10/11</t>
  </si>
  <si>
    <t>75/10/12</t>
  </si>
  <si>
    <t>75/10/20</t>
  </si>
  <si>
    <t>75/10/21</t>
  </si>
  <si>
    <t>75/11/06</t>
  </si>
  <si>
    <t>75/11/08</t>
  </si>
  <si>
    <t>75/11/13</t>
  </si>
  <si>
    <t>75/11/17</t>
  </si>
  <si>
    <t>75/11/21</t>
  </si>
  <si>
    <t>75/11/24</t>
  </si>
  <si>
    <t>75/11/30</t>
  </si>
  <si>
    <t>75/12/05</t>
  </si>
  <si>
    <t>75/12/10</t>
  </si>
  <si>
    <t>75/12/22</t>
  </si>
  <si>
    <t>75/12/25</t>
  </si>
  <si>
    <t>75/12/26</t>
  </si>
  <si>
    <t>75/12/28</t>
  </si>
  <si>
    <t>76/01/03</t>
  </si>
  <si>
    <t>76/01/12</t>
  </si>
  <si>
    <t>76/01/13</t>
  </si>
  <si>
    <t>76/01/16</t>
  </si>
  <si>
    <t>76/01/19</t>
  </si>
  <si>
    <t>76/01/20</t>
  </si>
  <si>
    <t>76/01/21</t>
  </si>
  <si>
    <t>76/01/22</t>
  </si>
  <si>
    <t>76/01/25</t>
  </si>
  <si>
    <t>76/01/26</t>
  </si>
  <si>
    <t>76/01/31</t>
  </si>
  <si>
    <t>76/02/10</t>
  </si>
  <si>
    <t>76/02/13</t>
  </si>
  <si>
    <t>76/02/18</t>
  </si>
  <si>
    <t>76/02/22</t>
  </si>
  <si>
    <t>76/02/26</t>
  </si>
  <si>
    <t>JAY BHOLE BABA SUPPLIERS</t>
  </si>
  <si>
    <t>76/02/27</t>
  </si>
  <si>
    <t>76/02/28</t>
  </si>
  <si>
    <t>76/02/29</t>
  </si>
  <si>
    <t>76/02/30</t>
  </si>
  <si>
    <t>76/03/07</t>
  </si>
  <si>
    <t>76/03/12</t>
  </si>
  <si>
    <t>76/03/13</t>
  </si>
  <si>
    <t>76/03/24</t>
  </si>
  <si>
    <t>76/03/25</t>
  </si>
  <si>
    <t>76/03/31</t>
  </si>
  <si>
    <t>Total Purchase</t>
  </si>
  <si>
    <t>Total Purchase(2075-76)</t>
  </si>
  <si>
    <t>Exempted Purchase</t>
  </si>
  <si>
    <t>Taxable Purchase</t>
  </si>
  <si>
    <t>Bill No</t>
  </si>
  <si>
    <t>VAT/PAN</t>
  </si>
  <si>
    <t>NAMUNA ITTA UDHOG (SEKH SADAR)</t>
  </si>
  <si>
    <t>Cash A/c</t>
  </si>
  <si>
    <t>75/04/03</t>
  </si>
  <si>
    <t>75/04/04</t>
  </si>
  <si>
    <t>75/04/05</t>
  </si>
  <si>
    <t>75/04/06</t>
  </si>
  <si>
    <t>75/04/08</t>
  </si>
  <si>
    <t>75/04/10</t>
  </si>
  <si>
    <t>75/04/11</t>
  </si>
  <si>
    <t>75/04/13</t>
  </si>
  <si>
    <t>75/04/15</t>
  </si>
  <si>
    <t>75/04/16</t>
  </si>
  <si>
    <t>75/04/18</t>
  </si>
  <si>
    <t>75/04/19</t>
  </si>
  <si>
    <t>75/04/21</t>
  </si>
  <si>
    <t>75/04/22</t>
  </si>
  <si>
    <t>75/04/23</t>
  </si>
  <si>
    <t>75/04/24</t>
  </si>
  <si>
    <t>75/04/25</t>
  </si>
  <si>
    <t>75/04/27</t>
  </si>
  <si>
    <t>75/04/28</t>
  </si>
  <si>
    <t>75/04/29</t>
  </si>
  <si>
    <t>75/04/30</t>
  </si>
  <si>
    <t>75/04/31</t>
  </si>
  <si>
    <t>75/05/01</t>
  </si>
  <si>
    <t>75/05/02</t>
  </si>
  <si>
    <t>75/05/03</t>
  </si>
  <si>
    <t>75/05/04</t>
  </si>
  <si>
    <t>75/05/05</t>
  </si>
  <si>
    <t>75/05/06</t>
  </si>
  <si>
    <t>75/05/07</t>
  </si>
  <si>
    <t>75/05/08</t>
  </si>
  <si>
    <t>75/05/09</t>
  </si>
  <si>
    <t>75/05/10</t>
  </si>
  <si>
    <t>75/05/11</t>
  </si>
  <si>
    <t>75/05/12</t>
  </si>
  <si>
    <t>75/05/13</t>
  </si>
  <si>
    <t>75/05/14</t>
  </si>
  <si>
    <t>75/05/15</t>
  </si>
  <si>
    <t>75/05/16</t>
  </si>
  <si>
    <t>75/05/17</t>
  </si>
  <si>
    <t>75/05/18</t>
  </si>
  <si>
    <t>75/05/19</t>
  </si>
  <si>
    <t>75/05/20</t>
  </si>
  <si>
    <t>75/05/21</t>
  </si>
  <si>
    <t>75/05/22</t>
  </si>
  <si>
    <t>75/06/01</t>
  </si>
  <si>
    <t>75/06/02</t>
  </si>
  <si>
    <t>75/06/03</t>
  </si>
  <si>
    <t>75/06/04</t>
  </si>
  <si>
    <t>75/06/05</t>
  </si>
  <si>
    <t>75/06/06</t>
  </si>
  <si>
    <t>75/06/08</t>
  </si>
  <si>
    <t>75/06/09</t>
  </si>
  <si>
    <t>75/06/10</t>
  </si>
  <si>
    <t>75/06/11</t>
  </si>
  <si>
    <t>75/06/12</t>
  </si>
  <si>
    <t>75/06/13</t>
  </si>
  <si>
    <t>75/06/14</t>
  </si>
  <si>
    <t>75/06/15</t>
  </si>
  <si>
    <t>75/06/17</t>
  </si>
  <si>
    <t>75/06/18</t>
  </si>
  <si>
    <t>75/06/20</t>
  </si>
  <si>
    <t>75/06/22</t>
  </si>
  <si>
    <t>75/06/27</t>
  </si>
  <si>
    <t>75/06/30</t>
  </si>
  <si>
    <t>75/06/31</t>
  </si>
  <si>
    <t>75/07/01</t>
  </si>
  <si>
    <t>75/07/02</t>
  </si>
  <si>
    <t>75/07/03</t>
  </si>
  <si>
    <t>75/07/04</t>
  </si>
  <si>
    <t>75/07/05</t>
  </si>
  <si>
    <t>75/07/06</t>
  </si>
  <si>
    <t>75/07/07</t>
  </si>
  <si>
    <t>75/07/09</t>
  </si>
  <si>
    <t>75/07/12</t>
  </si>
  <si>
    <t>75/07/13</t>
  </si>
  <si>
    <t>75/07/16</t>
  </si>
  <si>
    <t>75/07/17</t>
  </si>
  <si>
    <t>75/07/19</t>
  </si>
  <si>
    <t>75/07/20</t>
  </si>
  <si>
    <t>75/07/23</t>
  </si>
  <si>
    <t>75/07/24</t>
  </si>
  <si>
    <t>75/07/25</t>
  </si>
  <si>
    <t>75/07/26</t>
  </si>
  <si>
    <t>75/07/27</t>
  </si>
  <si>
    <t>75/07/28</t>
  </si>
  <si>
    <t>75/07/30</t>
  </si>
  <si>
    <t>75/08/01</t>
  </si>
  <si>
    <t>75/08/03</t>
  </si>
  <si>
    <t>75/08/04</t>
  </si>
  <si>
    <t>TAJ ITTA UDHOG</t>
  </si>
  <si>
    <t>75/08/13</t>
  </si>
  <si>
    <t>75/08/15</t>
  </si>
  <si>
    <t>GOLD ITTA UDYOG (SEKH INTAJ ITTA )</t>
  </si>
  <si>
    <t>75/08/17</t>
  </si>
  <si>
    <t>75/08/18</t>
  </si>
  <si>
    <t>75/08/22</t>
  </si>
  <si>
    <t>75/08/23</t>
  </si>
  <si>
    <t>75/08/29</t>
  </si>
  <si>
    <t>75/09/06</t>
  </si>
  <si>
    <t>75/09/07</t>
  </si>
  <si>
    <t>DAI BHAI ITTA UDHOG</t>
  </si>
  <si>
    <t>75/09/09</t>
  </si>
  <si>
    <t>HIMAL ITTA UDHOG</t>
  </si>
  <si>
    <t>75/09/11</t>
  </si>
  <si>
    <t>75/09/12</t>
  </si>
  <si>
    <t>75/09/14</t>
  </si>
  <si>
    <t>75/09/17</t>
  </si>
  <si>
    <t>75/09/19</t>
  </si>
  <si>
    <t>75/09/21</t>
  </si>
  <si>
    <t>75/09/22</t>
  </si>
  <si>
    <t>75/09/26</t>
  </si>
  <si>
    <t>75/09/28</t>
  </si>
  <si>
    <t>75/09/30</t>
  </si>
  <si>
    <t>75/10/02</t>
  </si>
  <si>
    <t>75/10/04</t>
  </si>
  <si>
    <t>75/10/05</t>
  </si>
  <si>
    <t>75/10/06</t>
  </si>
  <si>
    <t>75/10/13</t>
  </si>
  <si>
    <t>75/10/14</t>
  </si>
  <si>
    <t>75/10/15</t>
  </si>
  <si>
    <t>75/10/16</t>
  </si>
  <si>
    <t>75/10/18</t>
  </si>
  <si>
    <t>75/10/22</t>
  </si>
  <si>
    <t>75/10/23</t>
  </si>
  <si>
    <t>75/10/25</t>
  </si>
  <si>
    <t>75/10/27</t>
  </si>
  <si>
    <t>75/10/28</t>
  </si>
  <si>
    <t>75/10/29</t>
  </si>
  <si>
    <t>75/11/01</t>
  </si>
  <si>
    <t>75/11/02</t>
  </si>
  <si>
    <t>75/11/04</t>
  </si>
  <si>
    <t>75/11/05</t>
  </si>
  <si>
    <t>75/11/09</t>
  </si>
  <si>
    <t>75/11/10</t>
  </si>
  <si>
    <t>75/11/12</t>
  </si>
  <si>
    <t>75/11/16</t>
  </si>
  <si>
    <t>75/11/18</t>
  </si>
  <si>
    <t>75/11/22</t>
  </si>
  <si>
    <t>75/11/25</t>
  </si>
  <si>
    <t>75/11/28</t>
  </si>
  <si>
    <t>75/11/29</t>
  </si>
  <si>
    <t>BIR BINAYAK ITTA UDHOG  (BUDHI DAI) KTM</t>
  </si>
  <si>
    <t>75/12/01</t>
  </si>
  <si>
    <t>75/12/02</t>
  </si>
  <si>
    <t>GANGA ITTA UDHOG</t>
  </si>
  <si>
    <t>75/12/03</t>
  </si>
  <si>
    <t>75/12/04</t>
  </si>
  <si>
    <t>75/12/06</t>
  </si>
  <si>
    <t>75/12/07</t>
  </si>
  <si>
    <t>75/12/08</t>
  </si>
  <si>
    <t>75/12/09</t>
  </si>
  <si>
    <t>75/12/14</t>
  </si>
  <si>
    <t>75/12/17</t>
  </si>
  <si>
    <t>75/12/20</t>
  </si>
  <si>
    <t>SHIV BABA UPBHOKTA SAMITI</t>
  </si>
  <si>
    <t>75/12/21</t>
  </si>
  <si>
    <t>HAND PIPE JADAN U.S. GARUDA NA.PA.7</t>
  </si>
  <si>
    <t>75/12/23</t>
  </si>
  <si>
    <t>75/12/24</t>
  </si>
  <si>
    <t>75/12/27</t>
  </si>
  <si>
    <t>75/12/30</t>
  </si>
  <si>
    <t>76/01/01</t>
  </si>
  <si>
    <t>GADHI MAI NA.PA.CALVERT TATHA NIRMAN</t>
  </si>
  <si>
    <t>76/01/02</t>
  </si>
  <si>
    <t>SANSARI MAI UPBHOKTA SAMITI</t>
  </si>
  <si>
    <t>SHREE RAM JANKI UPBHOKTA SAMITI</t>
  </si>
  <si>
    <t>SHREE SANTOSHI MAI UPBHOKTA SAMITI GARUDA N.P</t>
  </si>
  <si>
    <t>76/01/04</t>
  </si>
  <si>
    <t>76/01/05</t>
  </si>
  <si>
    <t>76/01/06</t>
  </si>
  <si>
    <t>76/01/07</t>
  </si>
  <si>
    <t>76/01/08</t>
  </si>
  <si>
    <t>76/01/10</t>
  </si>
  <si>
    <t>76/01/11</t>
  </si>
  <si>
    <t>76/01/15</t>
  </si>
  <si>
    <t>76/01/18</t>
  </si>
  <si>
    <t>76/01/24</t>
  </si>
  <si>
    <t>76/01/28</t>
  </si>
  <si>
    <t>76/01/30</t>
  </si>
  <si>
    <t>PAKKI NALA NIRMAN TATHA RCC DHALAN</t>
  </si>
  <si>
    <t>76/02/01</t>
  </si>
  <si>
    <t>PAKI SADAK DHALAN U.S.GARUDA NA.PA.-7</t>
  </si>
  <si>
    <t>SHREE SUNAR U.S. GARUDA NA.PA.2</t>
  </si>
  <si>
    <t>76/02/02</t>
  </si>
  <si>
    <t>SAMUDAIYAK BHAWAN NIRMAN U.S. MAULAPUR</t>
  </si>
  <si>
    <t>76/02/05</t>
  </si>
  <si>
    <t>BHAWAN NIRMAN U.S.GARUDA NA.PA.7</t>
  </si>
  <si>
    <t>76/02/06</t>
  </si>
  <si>
    <t>RAMBAHADUR GHAR DEKHI BHARAM SHTHAN MITHUAAWA</t>
  </si>
  <si>
    <t>76/02/07</t>
  </si>
  <si>
    <t>GOUR N.P.DEKHI GOUR AKHA ASPATAL GOUR N.P.5</t>
  </si>
  <si>
    <t>76/02/08</t>
  </si>
  <si>
    <t>HANUMAN MANDIR TATHA COMPUND WALL U.S. GARUDA</t>
  </si>
  <si>
    <t>76/02/09</t>
  </si>
  <si>
    <t>76/02/15</t>
  </si>
  <si>
    <t>SHREE SADAK SUDHAR TATHA PAKKI DHALAN M.N.PA</t>
  </si>
  <si>
    <t>76/02/20</t>
  </si>
  <si>
    <t>ALKAM ITTA UDHOG</t>
  </si>
  <si>
    <t>76/02/21</t>
  </si>
  <si>
    <t>MAHADEV MANDIR SADAK DHALAN U.S.GADIMAI NA.PA</t>
  </si>
  <si>
    <t>76/02/24</t>
  </si>
  <si>
    <t>BHAWAN NIRMAN U.S. GARUDA NA.PA.6</t>
  </si>
  <si>
    <t>PAKKI SADAK DHALAN U.S.GARUDA NA.PA.7</t>
  </si>
  <si>
    <t>76/02/25</t>
  </si>
  <si>
    <t>76/02/32</t>
  </si>
  <si>
    <t>GAURAV AND SAURAV NIRMAN SEWA GAUR-7</t>
  </si>
  <si>
    <t>76/03/01</t>
  </si>
  <si>
    <t>KAMLA MAI UPBHOKTA SAMITI GARUDA NA.PA.-2</t>
  </si>
  <si>
    <t>76/03/02</t>
  </si>
  <si>
    <t>76/03/03</t>
  </si>
  <si>
    <t>SURYA MANDIR NIRMAN U.S.MADHAV NA.PA.-6</t>
  </si>
  <si>
    <t>76/03/04</t>
  </si>
  <si>
    <t>GAJENDRA NARAYAN SINGH SMRITI PRATISTHAN KTM.</t>
  </si>
  <si>
    <t>76/03/10</t>
  </si>
  <si>
    <t>AADHURO DURGA MANDIR NIRMAN SAMITI GARUDA-4</t>
  </si>
  <si>
    <t>76/03/14</t>
  </si>
  <si>
    <t>AAJAD NIRMAN SEWA PVT LTD/DIPU &amp; COMPANI J.V</t>
  </si>
  <si>
    <t>76/03/15</t>
  </si>
  <si>
    <t>POKHARIYA DHEKHI JANE BATO UMESH</t>
  </si>
  <si>
    <t>SAMUDAIK BHAWAN NIRMAN U.S. BARIYARPUR-8</t>
  </si>
  <si>
    <t>76/03/16</t>
  </si>
  <si>
    <t>SHREE SAH HARDWARE,SHIVNAGAR</t>
  </si>
  <si>
    <t>76/03/17</t>
  </si>
  <si>
    <t>76/03/18</t>
  </si>
  <si>
    <t>76/03/19</t>
  </si>
  <si>
    <t>SADAK DHALAN U.S. GARUDA NA.PA.-4</t>
  </si>
  <si>
    <t>CHHATHI GHAT NIRMAN U.S. GARUDA NA.PA.-4</t>
  </si>
  <si>
    <t>76/03/20</t>
  </si>
  <si>
    <t>76/03/21</t>
  </si>
  <si>
    <t>76/03/23</t>
  </si>
  <si>
    <t>76/03/26</t>
  </si>
  <si>
    <t>76/03/29</t>
  </si>
  <si>
    <t>Total Sales (2075-76)</t>
  </si>
  <si>
    <t>Total Sales</t>
  </si>
  <si>
    <t>Exempted Sales</t>
  </si>
  <si>
    <t>Taxable Sales</t>
  </si>
  <si>
    <t>Bank Interest (Demand Loan) NIC Asia Bank Ltd</t>
  </si>
  <si>
    <t>Bank Interest (Overdraft Loan) Sidhhartha Bank Ltd</t>
  </si>
  <si>
    <t>Bank Interest (Working Capital  Loan) Sidhhartha Bank Ltd</t>
  </si>
  <si>
    <t>Bank Interest (Import  Loan) Sidhhartha Bank Ltd</t>
  </si>
  <si>
    <t>Loan Processing Fee(Siddhartha Bank Ltd)</t>
  </si>
  <si>
    <t>Valuation Fee(NIC Asia Bank Ltd)</t>
  </si>
  <si>
    <t>Fee Admin(NIC Asia Bank Ltd )</t>
  </si>
  <si>
    <t>Bank Commission ( Various Banks)</t>
  </si>
  <si>
    <t>Bank Interest(Overdraft Loan) RBB Bank Ltd</t>
  </si>
  <si>
    <t>Financial &amp; Other Expenses</t>
  </si>
  <si>
    <t>Financial  &amp; Other Charges</t>
  </si>
  <si>
    <t>Comission &amp; Incentives</t>
  </si>
  <si>
    <t>RBB Bank Hippo Loan</t>
  </si>
  <si>
    <t>Short Term Bank Loan</t>
  </si>
  <si>
    <t>Advance to Farmers(Agricultural Supplies)</t>
  </si>
  <si>
    <t>Sundry &amp; Other Creditors</t>
  </si>
  <si>
    <t>TDS on Wages</t>
  </si>
  <si>
    <t>TDS on Carriage</t>
  </si>
  <si>
    <t>Schedule 8A</t>
  </si>
  <si>
    <t>8A</t>
  </si>
  <si>
    <t>Financial Year 2076-077</t>
  </si>
  <si>
    <t>As on Ashadh 31, 2077(July 15, 2020)</t>
  </si>
  <si>
    <t>For the Financial Year 2076-077</t>
  </si>
  <si>
    <t>Salary of  staff for the financial Year 2076-077</t>
  </si>
  <si>
    <t xml:space="preserve">DEBTORS SUMMARY From 76/04/01 To 77/03/31 </t>
  </si>
  <si>
    <t xml:space="preserve">Closing Stock (With Valuation) From 76/04/01 To 77/03/31 </t>
  </si>
  <si>
    <t xml:space="preserve">CREDITORS SUMMARY From 76/04/01 To 77/03/31 </t>
  </si>
  <si>
    <t>Total Sales (2076-77)</t>
  </si>
  <si>
    <t>Everest Bank Ltd</t>
  </si>
  <si>
    <t>Telephone Expenses</t>
  </si>
  <si>
    <t>Bank Commission Expenses</t>
  </si>
  <si>
    <t>As on Ashadh 31, 2077</t>
  </si>
  <si>
    <t>Vehicle Loan</t>
  </si>
  <si>
    <t>Date : Ashoj 15, 2077</t>
  </si>
  <si>
    <t>Propreitor's Short Term Advance</t>
  </si>
  <si>
    <t>Add: Loading &amp; Unloading  Expenses</t>
  </si>
  <si>
    <t>Pooja Expenses</t>
  </si>
  <si>
    <t>Building &amp; Trust</t>
  </si>
  <si>
    <t>Rastriya Banijaya Bank</t>
  </si>
  <si>
    <t>Citizen Bank International Ltd. 10CA</t>
  </si>
  <si>
    <t xml:space="preserve">Advance Income Tax </t>
  </si>
  <si>
    <t>Prepaid Tax Credit</t>
  </si>
  <si>
    <t>Sales as per list</t>
  </si>
  <si>
    <t>Add: Dhan Purchase</t>
  </si>
  <si>
    <t>Add: Chiura,Chokar, Gheu  &amp; Makai Purchase</t>
  </si>
  <si>
    <t>Add: Bora &amp; Consumable Purchase</t>
  </si>
  <si>
    <t>Add: Dhago Purchase</t>
  </si>
  <si>
    <t>Add: Add Electricity Expenses</t>
  </si>
  <si>
    <t>Add:Carriage Inward</t>
  </si>
  <si>
    <t>Add: Wages</t>
  </si>
  <si>
    <t>Office Electricity Expenses</t>
  </si>
  <si>
    <t>Cleaness Expenses</t>
  </si>
  <si>
    <t>Staff Welfare Expenses</t>
  </si>
  <si>
    <t>Other Income</t>
  </si>
  <si>
    <t>Bank Loan</t>
  </si>
  <si>
    <t>Withdrawal during the period</t>
  </si>
  <si>
    <t>Sl no.</t>
  </si>
  <si>
    <t xml:space="preserve"> Amount</t>
  </si>
  <si>
    <t>Needed</t>
  </si>
  <si>
    <t xml:space="preserve">    Proprietor                                                                                                    Auditor</t>
  </si>
  <si>
    <t>For The Year Ended 2077</t>
  </si>
  <si>
    <t>Closing Stock Details</t>
  </si>
  <si>
    <t>As at 31st Ashad 2077</t>
  </si>
  <si>
    <t>stock rate</t>
  </si>
  <si>
    <t>sales rate</t>
  </si>
  <si>
    <t>profit margin</t>
  </si>
  <si>
    <t>percetages</t>
  </si>
  <si>
    <t>Sn</t>
  </si>
  <si>
    <t>Details</t>
  </si>
  <si>
    <t>unit</t>
  </si>
  <si>
    <t>Qty</t>
  </si>
  <si>
    <t>Amount</t>
  </si>
  <si>
    <t>Dhan</t>
  </si>
  <si>
    <t>Kg</t>
  </si>
  <si>
    <t>Kanika</t>
  </si>
  <si>
    <t>Packing Materials</t>
  </si>
  <si>
    <t>Purchase,Sales, Consuption &amp; Production Details</t>
  </si>
  <si>
    <t>F.Y 2076-2077</t>
  </si>
  <si>
    <t xml:space="preserve">Units </t>
  </si>
  <si>
    <t>Opening Stock</t>
  </si>
  <si>
    <t>Production</t>
  </si>
  <si>
    <t>Consumption</t>
  </si>
  <si>
    <t xml:space="preserve">Consumption % </t>
  </si>
  <si>
    <t>Balance</t>
  </si>
  <si>
    <t xml:space="preserve">    Proprietor                                                                                                          Auditor</t>
  </si>
  <si>
    <t>Sales of bhus in amount</t>
  </si>
  <si>
    <t>Sales Details</t>
  </si>
  <si>
    <t>Acutal Rate</t>
  </si>
  <si>
    <t>Past Rate</t>
  </si>
  <si>
    <t>Notional Sales</t>
  </si>
  <si>
    <t>Difference</t>
  </si>
  <si>
    <t>Purchase Details</t>
  </si>
  <si>
    <t>rate</t>
  </si>
  <si>
    <t>Bora &amp; Consumable Materials</t>
  </si>
  <si>
    <t>PUJA KHADH UDHYOG</t>
  </si>
  <si>
    <t>Jeetpur ,Bara</t>
  </si>
  <si>
    <t>Rastriya Banijya Bank Ltd(Overdraft Loan)</t>
  </si>
  <si>
    <t>Bal Kanyan Kiran Store Total</t>
  </si>
  <si>
    <t>Sundar Rice Mill Total</t>
  </si>
  <si>
    <t>Ganga Total</t>
  </si>
  <si>
    <t>Sohan Store Total</t>
  </si>
  <si>
    <t>Arik Kirana Pasal Total</t>
  </si>
  <si>
    <t>Paudel Krishi Pasal Total</t>
  </si>
  <si>
    <t>Shree &amp; Brothers Total</t>
  </si>
  <si>
    <t>Pradip Kirana Stores Total</t>
  </si>
  <si>
    <t>Shuvarambha Trading Total</t>
  </si>
  <si>
    <t>Sita Kirana Pasal Total</t>
  </si>
  <si>
    <t>Kalika General Orders Total</t>
  </si>
  <si>
    <t>Chhanga Devi Enterprises Total</t>
  </si>
  <si>
    <t>Om Khadhyan Udhyog  Total</t>
  </si>
  <si>
    <t>Devkota Kirana Store Total</t>
  </si>
  <si>
    <t>Tribeni Spering Total</t>
  </si>
  <si>
    <t>Sindhu Poltry Total</t>
  </si>
  <si>
    <t>Pratap General Order Suppliers Total</t>
  </si>
  <si>
    <t xml:space="preserve"> H.K.Yekrit pashupalan Form Total</t>
  </si>
  <si>
    <t>Pandit Suppliers Total</t>
  </si>
  <si>
    <t>Mahamati Pisani Mill Total</t>
  </si>
  <si>
    <t>Bishal Poltry Form pvt Total</t>
  </si>
  <si>
    <t>J.B.S Stores Total</t>
  </si>
  <si>
    <t>Krishan Kirana Store Total</t>
  </si>
  <si>
    <t>Tribeni Feedsh Pvt Ltd Total</t>
  </si>
  <si>
    <t>Ma Baishnabe Khadhyana Bhandar Total</t>
  </si>
  <si>
    <t>New Kirana Kesari Pasal Total</t>
  </si>
  <si>
    <t>Madhye Bindubabu Udesye Krishi Form Total</t>
  </si>
  <si>
    <t>Shree Ram Gaushala Total</t>
  </si>
  <si>
    <t>Kamdhenu Agro Mill Total</t>
  </si>
  <si>
    <t>Shyam Kirana Pasal Total</t>
  </si>
  <si>
    <t>Ramesh Kirana Store Total</t>
  </si>
  <si>
    <t>Rajana Kirana Store Total</t>
  </si>
  <si>
    <t>New Paudel Poultry Form Total</t>
  </si>
  <si>
    <t>Daman Kirana Store Total</t>
  </si>
  <si>
    <t>Shiv Bhagawati Traders Total</t>
  </si>
  <si>
    <t>Gopali Galla Kirana Strore Total</t>
  </si>
  <si>
    <t>Shyam Baba Rice Mill Total</t>
  </si>
  <si>
    <t>Shrestha Khadhyan Store Total</t>
  </si>
  <si>
    <t>Hetauda Poltry &amp; Hechari pvt Total</t>
  </si>
  <si>
    <t>Hamro Krishi Tatha Pashupalan Total</t>
  </si>
  <si>
    <t>Sampada Store Total</t>
  </si>
  <si>
    <t>New Manisha Polrty Form Total</t>
  </si>
  <si>
    <t>Sintan Stores Total</t>
  </si>
  <si>
    <t>Narayan Dhan Rice Mill Total</t>
  </si>
  <si>
    <t>Januka Agro From pvt ltd Total</t>
  </si>
  <si>
    <t>Naw Pagati Trading Total</t>
  </si>
  <si>
    <t>Shiv Shakti Suppliers Total</t>
  </si>
  <si>
    <t>Hilbag Nepal Brinding Company Total</t>
  </si>
  <si>
    <t>Pagani Sidhi Devi Kirana Pasal Total</t>
  </si>
  <si>
    <t>Chhaimali Kirana Pasal Total</t>
  </si>
  <si>
    <t>Krishna Kirana Pasal Total</t>
  </si>
  <si>
    <t>Shree Kailash kha.Suppliers Total</t>
  </si>
  <si>
    <t>Birgunj Khadh Udhyog Total</t>
  </si>
  <si>
    <t>Jay Shree Basu Dev Investment Total</t>
  </si>
  <si>
    <t>New Mandali Suppliers Total</t>
  </si>
  <si>
    <t>Durga Kirana Pasal Total</t>
  </si>
  <si>
    <t>S.S Kirana Store Total</t>
  </si>
  <si>
    <t>Himansu Kirana &amp; General Strore Total</t>
  </si>
  <si>
    <t>R.K Suppliers Total</t>
  </si>
  <si>
    <t>Dinesh Galla Kirana Store Total</t>
  </si>
  <si>
    <t>Indra Man Waiba  Total</t>
  </si>
  <si>
    <t>Shree Krishan Kirana Store Total</t>
  </si>
  <si>
    <t>Utsab Suppliers Total</t>
  </si>
  <si>
    <t>Saskrit General Store Total</t>
  </si>
  <si>
    <t>Ma Shakti Udyog Total</t>
  </si>
  <si>
    <t>Sai Baba Suppliers Total</t>
  </si>
  <si>
    <t>Tamag Khadh Store Total</t>
  </si>
  <si>
    <t>Amar Sidhi Krishi Udhyog Total</t>
  </si>
  <si>
    <t>New Paudel Dana Udyog Total</t>
  </si>
  <si>
    <t xml:space="preserve">Susma Kirana Tatha Khadhyana Bhandar </t>
  </si>
  <si>
    <t>Sales to Various parties</t>
  </si>
  <si>
    <t>Pina</t>
  </si>
  <si>
    <t>Bhush</t>
  </si>
  <si>
    <t xml:space="preserve">Brand </t>
  </si>
  <si>
    <t>Gahu</t>
  </si>
  <si>
    <t>Makai</t>
  </si>
  <si>
    <t>Jeera Rice</t>
  </si>
  <si>
    <t>Rejection Rice</t>
  </si>
  <si>
    <t>Sona Chamal</t>
  </si>
  <si>
    <t>Closing Stock</t>
  </si>
  <si>
    <t>Average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</si>
</sst>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"/>
    <numFmt numFmtId="168" formatCode="_(* #,##0_);_(* \(#,##0\);_(* &quot;-&quot;??_);_(@_)"/>
    <numFmt numFmtId="169" formatCode="0.00_)"/>
    <numFmt numFmtId="170" formatCode="#,##0\ &quot;DM&quot;;[Red]\-#,##0\ &quot;DM&quot;"/>
    <numFmt numFmtId="171" formatCode="#,##0.00\ &quot;DM&quot;;[Red]\-#,##0.00\ &quot;DM&quot;"/>
    <numFmt numFmtId="172" formatCode="_(* #,##0.000000_);_(* \(#,##0.000000\);_(* &quot;-&quot;??_);_(@_)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Helv"/>
      <charset val="238"/>
    </font>
    <font>
      <sz val="12"/>
      <name val="Times New Roman"/>
      <family val="1"/>
      <charset val="204"/>
    </font>
    <font>
      <sz val="10"/>
      <name val="Geneva"/>
    </font>
    <font>
      <b/>
      <i/>
      <sz val="16"/>
      <name val="Helv"/>
      <charset val="238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Himalb"/>
    </font>
    <font>
      <b/>
      <sz val="36"/>
      <name val="Himalb"/>
    </font>
    <font>
      <sz val="26"/>
      <name val="Himalb"/>
    </font>
    <font>
      <b/>
      <u/>
      <sz val="24"/>
      <name val="Himalb"/>
    </font>
    <font>
      <b/>
      <u/>
      <sz val="20"/>
      <name val="Elephant"/>
      <family val="1"/>
    </font>
    <font>
      <b/>
      <sz val="24"/>
      <name val="Himalb"/>
    </font>
    <font>
      <b/>
      <sz val="20"/>
      <name val="Elephant"/>
      <family val="1"/>
    </font>
    <font>
      <sz val="12.5"/>
      <name val="Himalb"/>
    </font>
    <font>
      <b/>
      <sz val="12.5"/>
      <name val="Himalb"/>
    </font>
    <font>
      <sz val="20"/>
      <name val="Arial"/>
      <family val="2"/>
    </font>
    <font>
      <sz val="14"/>
      <name val="Ebrima"/>
    </font>
    <font>
      <u/>
      <sz val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16"/>
      <name val="Elephant"/>
      <family val="1"/>
    </font>
    <font>
      <sz val="10"/>
      <name val="Elephant"/>
      <family val="1"/>
    </font>
    <font>
      <sz val="12"/>
      <name val="Elephant"/>
      <family val="1"/>
    </font>
    <font>
      <b/>
      <sz val="10"/>
      <name val="Elephant"/>
      <family val="1"/>
    </font>
    <font>
      <sz val="11"/>
      <name val="Elephant"/>
      <family val="1"/>
    </font>
    <font>
      <sz val="12"/>
      <name val="Arial"/>
      <family val="2"/>
    </font>
    <font>
      <b/>
      <sz val="13"/>
      <color indexed="8"/>
      <name val="Gill Sans MT"/>
      <family val="2"/>
    </font>
    <font>
      <b/>
      <sz val="12"/>
      <color indexed="8"/>
      <name val="Gill Sans MT"/>
      <family val="2"/>
    </font>
    <font>
      <b/>
      <sz val="11"/>
      <color indexed="8"/>
      <name val="Gill Sans MT"/>
      <family val="2"/>
    </font>
    <font>
      <b/>
      <sz val="14"/>
      <color indexed="8"/>
      <name val="Gill Sans MT"/>
      <family val="2"/>
    </font>
    <font>
      <sz val="11"/>
      <color indexed="8"/>
      <name val="Gill Sans MT"/>
      <family val="2"/>
    </font>
    <font>
      <sz val="11"/>
      <color indexed="8"/>
      <name val="Gill Sans MT"/>
      <family val="2"/>
    </font>
    <font>
      <b/>
      <sz val="11"/>
      <name val="Gill Sans MT"/>
      <family val="2"/>
    </font>
    <font>
      <sz val="11"/>
      <name val="Gill Sans MT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Gill Sans MT"/>
      <family val="2"/>
    </font>
    <font>
      <sz val="11"/>
      <color rgb="FFFF0000"/>
      <name val="Gill Sans MT"/>
      <family val="2"/>
    </font>
    <font>
      <b/>
      <sz val="18"/>
      <name val="Elephant"/>
      <family val="1"/>
    </font>
    <font>
      <b/>
      <sz val="10"/>
      <name val="Arial"/>
    </font>
    <font>
      <b/>
      <sz val="11"/>
      <color theme="1"/>
      <name val="Calibri"/>
      <family val="2"/>
      <scheme val="minor"/>
    </font>
    <font>
      <u val="singleAccounting"/>
      <sz val="11"/>
      <color indexed="8"/>
      <name val="Gill Sans MT"/>
      <family val="2"/>
    </font>
    <font>
      <sz val="12"/>
      <color indexed="8"/>
      <name val="Gill Sans MT"/>
      <family val="2"/>
    </font>
    <font>
      <sz val="12"/>
      <color theme="1"/>
      <name val="Calibri"/>
      <family val="2"/>
      <scheme val="minor"/>
    </font>
    <font>
      <b/>
      <sz val="15"/>
      <color indexed="8"/>
      <name val="Gill Sans MT"/>
      <family val="2"/>
    </font>
    <font>
      <b/>
      <sz val="16"/>
      <color theme="1"/>
      <name val="Gill Sans MT"/>
      <family val="2"/>
    </font>
    <font>
      <b/>
      <sz val="14"/>
      <color theme="1"/>
      <name val="Gill Sans MT"/>
      <family val="2"/>
    </font>
    <font>
      <b/>
      <sz val="11"/>
      <color theme="1"/>
      <name val="Gill Sans MT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1">
    <xf numFmtId="0" fontId="0" fillId="0" borderId="0"/>
    <xf numFmtId="0" fontId="4" fillId="0" borderId="0" applyNumberFormat="0" applyFont="0" applyBorder="0"/>
    <xf numFmtId="166" fontId="2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6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6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16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3" fillId="0" borderId="0"/>
    <xf numFmtId="169" fontId="14" fillId="0" borderId="0"/>
    <xf numFmtId="0" fontId="48" fillId="0" borderId="0"/>
    <xf numFmtId="0" fontId="7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8" fontId="48" fillId="0" borderId="0"/>
    <xf numFmtId="168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5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0" fillId="0" borderId="0"/>
    <xf numFmtId="0" fontId="48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52" fillId="0" borderId="0" applyNumberForma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</cellStyleXfs>
  <cellXfs count="545">
    <xf numFmtId="0" fontId="0" fillId="0" borderId="0" xfId="0"/>
    <xf numFmtId="0" fontId="18" fillId="0" borderId="0" xfId="75" applyFont="1"/>
    <xf numFmtId="0" fontId="19" fillId="0" borderId="0" xfId="75" applyFont="1" applyAlignment="1"/>
    <xf numFmtId="0" fontId="20" fillId="0" borderId="0" xfId="75" applyFont="1" applyAlignment="1"/>
    <xf numFmtId="0" fontId="21" fillId="0" borderId="0" xfId="75" applyFont="1" applyAlignment="1"/>
    <xf numFmtId="0" fontId="23" fillId="0" borderId="0" xfId="75" applyFont="1" applyAlignment="1"/>
    <xf numFmtId="0" fontId="25" fillId="0" borderId="0" xfId="75" applyFont="1" applyAlignment="1">
      <alignment horizontal="left"/>
    </xf>
    <xf numFmtId="0" fontId="26" fillId="0" borderId="0" xfId="75" applyFont="1" applyAlignment="1">
      <alignment horizontal="left"/>
    </xf>
    <xf numFmtId="0" fontId="27" fillId="0" borderId="0" xfId="75" applyFont="1"/>
    <xf numFmtId="166" fontId="3" fillId="0" borderId="0" xfId="2" applyFont="1" applyFill="1" applyBorder="1"/>
    <xf numFmtId="0" fontId="3" fillId="0" borderId="0" xfId="0" applyFont="1" applyFill="1" applyBorder="1"/>
    <xf numFmtId="166" fontId="3" fillId="0" borderId="0" xfId="2" applyFont="1" applyFill="1" applyBorder="1" applyAlignment="1">
      <alignment horizontal="left"/>
    </xf>
    <xf numFmtId="0" fontId="8" fillId="0" borderId="0" xfId="0" applyFont="1" applyFill="1"/>
    <xf numFmtId="0" fontId="8" fillId="0" borderId="0" xfId="0" applyFont="1" applyFill="1" applyBorder="1"/>
    <xf numFmtId="166" fontId="8" fillId="0" borderId="0" xfId="2" applyFont="1" applyFill="1" applyBorder="1"/>
    <xf numFmtId="0" fontId="3" fillId="0" borderId="0" xfId="98" applyFont="1" applyFill="1" applyBorder="1" applyAlignment="1">
      <alignment vertical="center"/>
    </xf>
    <xf numFmtId="0" fontId="3" fillId="0" borderId="0" xfId="98" applyFont="1" applyFill="1" applyBorder="1" applyAlignment="1">
      <alignment horizontal="left" vertical="center"/>
    </xf>
    <xf numFmtId="166" fontId="3" fillId="0" borderId="0" xfId="2" applyFont="1" applyFill="1" applyBorder="1" applyAlignment="1">
      <alignment vertical="center"/>
    </xf>
    <xf numFmtId="0" fontId="3" fillId="0" borderId="0" xfId="98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/>
    <xf numFmtId="166" fontId="3" fillId="0" borderId="0" xfId="2" applyFont="1" applyFill="1" applyBorder="1" applyAlignment="1">
      <alignment horizontal="right"/>
    </xf>
    <xf numFmtId="166" fontId="7" fillId="0" borderId="0" xfId="2" applyFont="1" applyFill="1" applyBorder="1" applyAlignment="1">
      <alignment horizontal="center"/>
    </xf>
    <xf numFmtId="166" fontId="3" fillId="0" borderId="0" xfId="2" applyFont="1" applyFill="1" applyBorder="1" applyAlignment="1">
      <alignment horizontal="center"/>
    </xf>
    <xf numFmtId="166" fontId="3" fillId="0" borderId="1" xfId="32" applyFont="1" applyFill="1" applyBorder="1" applyAlignment="1">
      <alignment vertical="center"/>
    </xf>
    <xf numFmtId="0" fontId="3" fillId="0" borderId="0" xfId="98" applyNumberFormat="1" applyFont="1" applyFill="1" applyBorder="1" applyAlignment="1">
      <alignment vertical="center"/>
    </xf>
    <xf numFmtId="166" fontId="3" fillId="0" borderId="0" xfId="32" applyFont="1" applyFill="1" applyBorder="1" applyAlignment="1">
      <alignment vertical="center"/>
    </xf>
    <xf numFmtId="166" fontId="3" fillId="0" borderId="0" xfId="0" applyNumberFormat="1" applyFont="1" applyFill="1" applyBorder="1"/>
    <xf numFmtId="166" fontId="3" fillId="0" borderId="0" xfId="2" applyFont="1" applyFill="1" applyBorder="1" applyAlignment="1">
      <alignment horizontal="right" vertical="top"/>
    </xf>
    <xf numFmtId="166" fontId="3" fillId="0" borderId="0" xfId="2" applyFont="1" applyFill="1" applyBorder="1" applyAlignment="1">
      <alignment horizontal="left" vertical="top"/>
    </xf>
    <xf numFmtId="166" fontId="3" fillId="0" borderId="0" xfId="2" applyFont="1" applyFill="1" applyBorder="1" applyAlignment="1">
      <alignment horizontal="centerContinuous"/>
    </xf>
    <xf numFmtId="166" fontId="3" fillId="0" borderId="0" xfId="32" applyFont="1" applyFill="1" applyBorder="1"/>
    <xf numFmtId="166" fontId="8" fillId="0" borderId="0" xfId="32" applyFont="1" applyFill="1" applyBorder="1"/>
    <xf numFmtId="0" fontId="31" fillId="0" borderId="0" xfId="0" applyFont="1" applyFill="1" applyBorder="1"/>
    <xf numFmtId="166" fontId="31" fillId="0" borderId="0" xfId="0" applyNumberFormat="1" applyFont="1" applyFill="1" applyBorder="1"/>
    <xf numFmtId="0" fontId="32" fillId="0" borderId="0" xfId="0" applyFont="1" applyFill="1" applyBorder="1"/>
    <xf numFmtId="166" fontId="31" fillId="0" borderId="0" xfId="2" applyFont="1" applyFill="1" applyBorder="1"/>
    <xf numFmtId="0" fontId="31" fillId="0" borderId="0" xfId="0" applyFont="1" applyFill="1" applyAlignment="1">
      <alignment wrapText="1"/>
    </xf>
    <xf numFmtId="0" fontId="33" fillId="0" borderId="0" xfId="75" applyFont="1" applyFill="1" applyBorder="1" applyAlignment="1">
      <alignment vertical="center" wrapText="1"/>
    </xf>
    <xf numFmtId="0" fontId="32" fillId="0" borderId="0" xfId="75" applyFont="1" applyFill="1" applyBorder="1" applyAlignment="1">
      <alignment horizontal="center" vertical="center" wrapText="1"/>
    </xf>
    <xf numFmtId="166" fontId="31" fillId="0" borderId="0" xfId="32" applyFont="1" applyFill="1" applyBorder="1" applyAlignment="1">
      <alignment vertical="center" wrapText="1"/>
    </xf>
    <xf numFmtId="166" fontId="32" fillId="0" borderId="0" xfId="32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wrapText="1"/>
    </xf>
    <xf numFmtId="0" fontId="33" fillId="0" borderId="0" xfId="75" applyFont="1" applyFill="1" applyBorder="1" applyAlignment="1">
      <alignment vertical="center"/>
    </xf>
    <xf numFmtId="9" fontId="32" fillId="0" borderId="0" xfId="75" applyNumberFormat="1" applyFont="1" applyFill="1" applyBorder="1" applyAlignment="1">
      <alignment horizontal="center" vertical="center"/>
    </xf>
    <xf numFmtId="166" fontId="31" fillId="0" borderId="0" xfId="32" applyFont="1" applyFill="1" applyBorder="1" applyAlignment="1">
      <alignment vertical="center"/>
    </xf>
    <xf numFmtId="166" fontId="32" fillId="0" borderId="0" xfId="32" applyFont="1" applyFill="1" applyBorder="1" applyAlignment="1">
      <alignment horizontal="center" vertical="center"/>
    </xf>
    <xf numFmtId="166" fontId="32" fillId="0" borderId="0" xfId="2" applyFont="1" applyFill="1" applyBorder="1" applyAlignment="1">
      <alignment horizontal="center" vertical="center"/>
    </xf>
    <xf numFmtId="0" fontId="31" fillId="0" borderId="0" xfId="75" applyFont="1" applyFill="1" applyBorder="1" applyAlignment="1">
      <alignment vertical="center"/>
    </xf>
    <xf numFmtId="166" fontId="31" fillId="0" borderId="0" xfId="32" applyFont="1" applyFill="1" applyBorder="1" applyAlignment="1">
      <alignment horizontal="center" vertical="center" wrapText="1"/>
    </xf>
    <xf numFmtId="166" fontId="31" fillId="0" borderId="0" xfId="32" applyFont="1" applyFill="1" applyBorder="1" applyAlignment="1">
      <alignment horizontal="center" vertical="center"/>
    </xf>
    <xf numFmtId="166" fontId="31" fillId="0" borderId="0" xfId="2" applyFont="1" applyFill="1" applyBorder="1" applyAlignment="1">
      <alignment horizontal="center" vertical="center"/>
    </xf>
    <xf numFmtId="166" fontId="31" fillId="0" borderId="0" xfId="75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/>
    </xf>
    <xf numFmtId="166" fontId="31" fillId="0" borderId="0" xfId="2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9" fontId="32" fillId="0" borderId="1" xfId="75" applyNumberFormat="1" applyFont="1" applyFill="1" applyBorder="1" applyAlignment="1">
      <alignment horizontal="center" vertical="center"/>
    </xf>
    <xf numFmtId="166" fontId="32" fillId="0" borderId="1" xfId="32" applyFont="1" applyFill="1" applyBorder="1" applyAlignment="1">
      <alignment vertical="center"/>
    </xf>
    <xf numFmtId="0" fontId="31" fillId="0" borderId="0" xfId="0" applyFont="1" applyFill="1"/>
    <xf numFmtId="0" fontId="32" fillId="0" borderId="0" xfId="0" applyFont="1" applyFill="1" applyBorder="1" applyAlignment="1">
      <alignment vertical="center"/>
    </xf>
    <xf numFmtId="166" fontId="32" fillId="0" borderId="0" xfId="32" applyFont="1" applyFill="1" applyBorder="1" applyAlignment="1">
      <alignment vertical="center"/>
    </xf>
    <xf numFmtId="0" fontId="32" fillId="0" borderId="1" xfId="75" applyFont="1" applyFill="1" applyBorder="1" applyAlignment="1">
      <alignment vertical="center"/>
    </xf>
    <xf numFmtId="166" fontId="32" fillId="0" borderId="1" xfId="32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9" fontId="32" fillId="0" borderId="0" xfId="0" applyNumberFormat="1" applyFont="1" applyFill="1" applyBorder="1" applyAlignment="1">
      <alignment horizontal="center" vertical="center"/>
    </xf>
    <xf numFmtId="9" fontId="32" fillId="0" borderId="1" xfId="0" applyNumberFormat="1" applyFont="1" applyFill="1" applyBorder="1" applyAlignment="1">
      <alignment horizontal="center" vertical="center"/>
    </xf>
    <xf numFmtId="166" fontId="32" fillId="2" borderId="2" xfId="2" applyFont="1" applyFill="1" applyBorder="1" applyAlignment="1">
      <alignment vertical="center"/>
    </xf>
    <xf numFmtId="166" fontId="32" fillId="2" borderId="2" xfId="2" applyFont="1" applyFill="1" applyBorder="1"/>
    <xf numFmtId="166" fontId="32" fillId="0" borderId="0" xfId="2" applyFont="1" applyFill="1"/>
    <xf numFmtId="166" fontId="32" fillId="0" borderId="0" xfId="0" applyNumberFormat="1" applyFont="1" applyFill="1" applyBorder="1"/>
    <xf numFmtId="4" fontId="31" fillId="0" borderId="0" xfId="0" applyNumberFormat="1" applyFont="1" applyFill="1" applyBorder="1"/>
    <xf numFmtId="166" fontId="3" fillId="0" borderId="1" xfId="2" applyFont="1" applyFill="1" applyBorder="1" applyAlignment="1">
      <alignment vertical="center"/>
    </xf>
    <xf numFmtId="0" fontId="5" fillId="0" borderId="0" xfId="0" applyFont="1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/>
    <xf numFmtId="166" fontId="3" fillId="0" borderId="0" xfId="2" applyFont="1" applyFill="1" applyBorder="1" applyAlignment="1">
      <alignment horizontal="right" vertical="center"/>
    </xf>
    <xf numFmtId="0" fontId="3" fillId="0" borderId="0" xfId="0" applyFont="1" applyFill="1" applyBorder="1" applyAlignment="1"/>
    <xf numFmtId="166" fontId="31" fillId="3" borderId="0" xfId="2" applyFont="1" applyFill="1" applyBorder="1" applyAlignment="1">
      <alignment horizontal="center" vertical="center" wrapText="1"/>
    </xf>
    <xf numFmtId="166" fontId="31" fillId="3" borderId="0" xfId="75" applyNumberFormat="1" applyFont="1" applyFill="1" applyBorder="1" applyAlignment="1">
      <alignment horizontal="center" vertical="center" wrapText="1"/>
    </xf>
    <xf numFmtId="166" fontId="32" fillId="3" borderId="0" xfId="32" applyFont="1" applyFill="1" applyBorder="1" applyAlignment="1">
      <alignment vertical="center"/>
    </xf>
    <xf numFmtId="0" fontId="9" fillId="0" borderId="0" xfId="0" applyFont="1" applyFill="1" applyBorder="1" applyAlignment="1"/>
    <xf numFmtId="0" fontId="4" fillId="0" borderId="0" xfId="0" applyFont="1" applyFill="1" applyBorder="1" applyAlignment="1"/>
    <xf numFmtId="166" fontId="3" fillId="0" borderId="0" xfId="32" applyFont="1" applyFill="1" applyBorder="1" applyAlignment="1">
      <alignment horizontal="right" vertical="center"/>
    </xf>
    <xf numFmtId="166" fontId="5" fillId="0" borderId="0" xfId="0" applyNumberFormat="1" applyFont="1" applyFill="1" applyBorder="1"/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2" xfId="2" applyFont="1" applyFill="1" applyBorder="1" applyAlignment="1">
      <alignment horizontal="left"/>
    </xf>
    <xf numFmtId="166" fontId="5" fillId="0" borderId="0" xfId="0" applyNumberFormat="1" applyFont="1" applyFill="1"/>
    <xf numFmtId="166" fontId="3" fillId="0" borderId="0" xfId="98" applyNumberFormat="1" applyFont="1" applyFill="1" applyBorder="1" applyAlignment="1">
      <alignment horizontal="left" vertical="center"/>
    </xf>
    <xf numFmtId="0" fontId="31" fillId="4" borderId="0" xfId="0" applyFont="1" applyFill="1" applyBorder="1"/>
    <xf numFmtId="0" fontId="32" fillId="4" borderId="0" xfId="0" applyFont="1" applyFill="1" applyBorder="1"/>
    <xf numFmtId="166" fontId="31" fillId="4" borderId="0" xfId="0" applyNumberFormat="1" applyFont="1" applyFill="1" applyBorder="1"/>
    <xf numFmtId="2" fontId="31" fillId="4" borderId="0" xfId="0" applyNumberFormat="1" applyFont="1" applyFill="1" applyBorder="1"/>
    <xf numFmtId="166" fontId="31" fillId="0" borderId="0" xfId="75" applyNumberFormat="1" applyFont="1" applyFill="1" applyBorder="1" applyAlignment="1">
      <alignment horizontal="center" vertical="top" wrapText="1"/>
    </xf>
    <xf numFmtId="166" fontId="31" fillId="4" borderId="0" xfId="0" applyNumberFormat="1" applyFont="1" applyFill="1" applyBorder="1" applyAlignment="1">
      <alignment horizontal="center" wrapText="1"/>
    </xf>
    <xf numFmtId="166" fontId="32" fillId="4" borderId="0" xfId="0" applyNumberFormat="1" applyFont="1" applyFill="1" applyBorder="1"/>
    <xf numFmtId="166" fontId="31" fillId="0" borderId="0" xfId="32" applyNumberFormat="1" applyFont="1" applyFill="1" applyBorder="1" applyAlignment="1">
      <alignment vertical="center"/>
    </xf>
    <xf numFmtId="0" fontId="32" fillId="4" borderId="0" xfId="75" applyFont="1" applyFill="1" applyBorder="1" applyAlignment="1">
      <alignment horizontal="center" vertical="center" wrapText="1"/>
    </xf>
    <xf numFmtId="0" fontId="2" fillId="0" borderId="0" xfId="0" applyFont="1"/>
    <xf numFmtId="166" fontId="31" fillId="0" borderId="0" xfId="2" applyFont="1" applyFill="1" applyAlignment="1">
      <alignment wrapText="1"/>
    </xf>
    <xf numFmtId="166" fontId="31" fillId="0" borderId="0" xfId="2" applyFont="1" applyFill="1" applyBorder="1" applyAlignment="1">
      <alignment wrapText="1"/>
    </xf>
    <xf numFmtId="166" fontId="31" fillId="0" borderId="0" xfId="2" applyFont="1" applyFill="1"/>
    <xf numFmtId="12" fontId="32" fillId="0" borderId="0" xfId="0" applyNumberFormat="1" applyFont="1" applyFill="1" applyBorder="1" applyAlignment="1">
      <alignment horizontal="center" vertical="center"/>
    </xf>
    <xf numFmtId="166" fontId="2" fillId="0" borderId="0" xfId="2" applyFont="1" applyFill="1" applyBorder="1"/>
    <xf numFmtId="166" fontId="2" fillId="0" borderId="0" xfId="2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/>
    <xf numFmtId="166" fontId="3" fillId="0" borderId="0" xfId="0" applyNumberFormat="1" applyFont="1" applyFill="1" applyBorder="1" applyAlignment="1">
      <alignment vertical="center"/>
    </xf>
    <xf numFmtId="166" fontId="3" fillId="0" borderId="1" xfId="32" applyNumberFormat="1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166" fontId="3" fillId="0" borderId="1" xfId="32" applyNumberFormat="1" applyFont="1" applyFill="1" applyBorder="1" applyAlignment="1">
      <alignment horizontal="right" vertical="center"/>
    </xf>
    <xf numFmtId="166" fontId="3" fillId="0" borderId="0" xfId="2" applyNumberFormat="1" applyFont="1" applyFill="1" applyBorder="1" applyAlignment="1">
      <alignment horizontal="right" vertical="center"/>
    </xf>
    <xf numFmtId="166" fontId="30" fillId="0" borderId="3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166" fontId="3" fillId="0" borderId="0" xfId="33" applyFont="1" applyFill="1" applyAlignment="1">
      <alignment horizontal="right" vertical="center"/>
    </xf>
    <xf numFmtId="0" fontId="3" fillId="2" borderId="3" xfId="0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11" applyNumberFormat="1" applyFont="1" applyFill="1" applyBorder="1" applyAlignment="1">
      <alignment horizontal="center" vertical="center"/>
    </xf>
    <xf numFmtId="0" fontId="3" fillId="2" borderId="3" xfId="98" applyFont="1" applyFill="1" applyBorder="1" applyAlignment="1">
      <alignment horizontal="left" vertical="center"/>
    </xf>
    <xf numFmtId="0" fontId="3" fillId="2" borderId="3" xfId="98" applyNumberFormat="1" applyFont="1" applyFill="1" applyBorder="1" applyAlignment="1">
      <alignment horizontal="center" vertical="center"/>
    </xf>
    <xf numFmtId="166" fontId="3" fillId="0" borderId="3" xfId="32" applyFont="1" applyFill="1" applyBorder="1" applyAlignment="1">
      <alignment vertical="center"/>
    </xf>
    <xf numFmtId="166" fontId="3" fillId="2" borderId="3" xfId="32" applyFont="1" applyFill="1" applyBorder="1" applyAlignment="1">
      <alignment vertical="center"/>
    </xf>
    <xf numFmtId="166" fontId="3" fillId="0" borderId="3" xfId="32" applyNumberFormat="1" applyFont="1" applyFill="1" applyBorder="1" applyAlignment="1">
      <alignment vertical="center"/>
    </xf>
    <xf numFmtId="166" fontId="3" fillId="0" borderId="0" xfId="2" applyFont="1" applyFill="1" applyBorder="1" applyAlignment="1">
      <alignment horizontal="left" vertical="top" indent="1"/>
    </xf>
    <xf numFmtId="9" fontId="31" fillId="0" borderId="0" xfId="75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166" fontId="2" fillId="0" borderId="0" xfId="2" applyFont="1" applyFill="1" applyBorder="1" applyAlignment="1">
      <alignment horizontal="left"/>
    </xf>
    <xf numFmtId="0" fontId="32" fillId="4" borderId="0" xfId="0" applyFont="1" applyFill="1" applyBorder="1" applyAlignment="1">
      <alignment horizontal="center" wrapText="1"/>
    </xf>
    <xf numFmtId="166" fontId="32" fillId="4" borderId="0" xfId="0" applyNumberFormat="1" applyFont="1" applyFill="1" applyBorder="1" applyAlignment="1">
      <alignment horizontal="center" wrapText="1"/>
    </xf>
    <xf numFmtId="0" fontId="32" fillId="4" borderId="0" xfId="0" applyFont="1" applyFill="1" applyBorder="1" applyAlignment="1">
      <alignment horizontal="center" vertical="center" wrapText="1"/>
    </xf>
    <xf numFmtId="0" fontId="32" fillId="3" borderId="0" xfId="75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indent="1"/>
    </xf>
    <xf numFmtId="0" fontId="32" fillId="2" borderId="2" xfId="75" applyFont="1" applyFill="1" applyBorder="1" applyAlignment="1">
      <alignment horizontal="center" vertical="center" wrapText="1"/>
    </xf>
    <xf numFmtId="166" fontId="32" fillId="2" borderId="2" xfId="32" applyFont="1" applyFill="1" applyBorder="1" applyAlignment="1">
      <alignment horizontal="center" vertical="center" wrapText="1"/>
    </xf>
    <xf numFmtId="0" fontId="32" fillId="3" borderId="2" xfId="75" applyFont="1" applyFill="1" applyBorder="1" applyAlignment="1">
      <alignment horizontal="center" vertical="center" wrapText="1"/>
    </xf>
    <xf numFmtId="166" fontId="2" fillId="0" borderId="0" xfId="2" applyFont="1"/>
    <xf numFmtId="166" fontId="3" fillId="0" borderId="0" xfId="2" applyFont="1" applyFill="1" applyBorder="1" applyAlignment="1">
      <alignment horizontal="left" indent="1"/>
    </xf>
    <xf numFmtId="166" fontId="3" fillId="2" borderId="3" xfId="2" applyFont="1" applyFill="1" applyBorder="1" applyAlignment="1">
      <alignment horizontal="left" vertical="center" indent="1"/>
    </xf>
    <xf numFmtId="166" fontId="8" fillId="0" borderId="0" xfId="2" applyFont="1" applyFill="1" applyBorder="1" applyAlignment="1">
      <alignment horizontal="left" indent="1"/>
    </xf>
    <xf numFmtId="166" fontId="2" fillId="0" borderId="0" xfId="2" applyFont="1" applyFill="1" applyBorder="1" applyAlignment="1">
      <alignment horizontal="left" indent="1"/>
    </xf>
    <xf numFmtId="166" fontId="3" fillId="2" borderId="2" xfId="2" applyFont="1" applyFill="1" applyBorder="1" applyAlignment="1">
      <alignment horizontal="left" indent="1"/>
    </xf>
    <xf numFmtId="166" fontId="3" fillId="0" borderId="0" xfId="2" applyFont="1" applyFill="1" applyAlignment="1">
      <alignment horizontal="left" indent="1"/>
    </xf>
    <xf numFmtId="166" fontId="2" fillId="0" borderId="0" xfId="2" applyFont="1" applyAlignment="1">
      <alignment vertical="center"/>
    </xf>
    <xf numFmtId="0" fontId="2" fillId="0" borderId="0" xfId="70" applyFont="1"/>
    <xf numFmtId="166" fontId="3" fillId="0" borderId="0" xfId="2" applyFont="1" applyFill="1"/>
    <xf numFmtId="166" fontId="2" fillId="0" borderId="0" xfId="2" applyFont="1" applyFill="1"/>
    <xf numFmtId="166" fontId="3" fillId="5" borderId="1" xfId="2" applyNumberFormat="1" applyFont="1" applyFill="1" applyBorder="1" applyAlignment="1">
      <alignment vertical="center"/>
    </xf>
    <xf numFmtId="166" fontId="3" fillId="5" borderId="1" xfId="32" applyNumberFormat="1" applyFont="1" applyFill="1" applyBorder="1" applyAlignment="1">
      <alignment vertical="center"/>
    </xf>
    <xf numFmtId="166" fontId="3" fillId="5" borderId="2" xfId="2" applyFont="1" applyFill="1" applyBorder="1" applyAlignment="1">
      <alignment horizontal="left"/>
    </xf>
    <xf numFmtId="166" fontId="30" fillId="5" borderId="3" xfId="2" applyFont="1" applyFill="1" applyBorder="1" applyAlignment="1">
      <alignment horizontal="center" vertical="center"/>
    </xf>
    <xf numFmtId="166" fontId="7" fillId="5" borderId="0" xfId="2" applyFont="1" applyFill="1" applyBorder="1" applyAlignment="1">
      <alignment horizontal="center"/>
    </xf>
    <xf numFmtId="166" fontId="3" fillId="5" borderId="2" xfId="2" applyFont="1" applyFill="1" applyBorder="1" applyAlignment="1"/>
    <xf numFmtId="166" fontId="2" fillId="5" borderId="0" xfId="2" applyFont="1" applyFill="1" applyBorder="1" applyAlignment="1"/>
    <xf numFmtId="0" fontId="2" fillId="0" borderId="0" xfId="98" applyFont="1" applyFill="1" applyBorder="1"/>
    <xf numFmtId="166" fontId="2" fillId="0" borderId="0" xfId="98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98" applyNumberFormat="1" applyFont="1" applyFill="1" applyBorder="1" applyAlignment="1">
      <alignment vertical="center"/>
    </xf>
    <xf numFmtId="0" fontId="2" fillId="0" borderId="0" xfId="98" applyFont="1" applyFill="1" applyBorder="1" applyAlignment="1">
      <alignment vertical="center"/>
    </xf>
    <xf numFmtId="4" fontId="2" fillId="0" borderId="0" xfId="98" applyNumberFormat="1" applyFont="1" applyFill="1" applyBorder="1" applyAlignment="1">
      <alignment horizontal="left" vertical="center"/>
    </xf>
    <xf numFmtId="166" fontId="2" fillId="0" borderId="0" xfId="2" applyFont="1" applyFill="1" applyBorder="1" applyAlignment="1">
      <alignment horizontal="center" vertical="center"/>
    </xf>
    <xf numFmtId="166" fontId="2" fillId="0" borderId="0" xfId="98" applyNumberFormat="1" applyFont="1" applyFill="1" applyBorder="1" applyAlignment="1">
      <alignment horizontal="right" vertical="center"/>
    </xf>
    <xf numFmtId="166" fontId="2" fillId="0" borderId="0" xfId="2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166" fontId="2" fillId="0" borderId="0" xfId="0" applyNumberFormat="1" applyFont="1" applyFill="1"/>
    <xf numFmtId="166" fontId="2" fillId="0" borderId="0" xfId="2" applyFont="1" applyFill="1" applyAlignment="1">
      <alignment horizontal="right"/>
    </xf>
    <xf numFmtId="166" fontId="2" fillId="0" borderId="0" xfId="2" applyFont="1" applyFill="1" applyBorder="1" applyAlignment="1">
      <alignment horizontal="centerContinuous"/>
    </xf>
    <xf numFmtId="166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/>
    <xf numFmtId="0" fontId="36" fillId="0" borderId="0" xfId="75" applyFont="1"/>
    <xf numFmtId="0" fontId="37" fillId="0" borderId="0" xfId="75" applyFont="1" applyAlignment="1">
      <alignment horizontal="left"/>
    </xf>
    <xf numFmtId="0" fontId="2" fillId="0" borderId="0" xfId="75" applyFont="1"/>
    <xf numFmtId="0" fontId="38" fillId="0" borderId="0" xfId="75" applyFont="1" applyAlignment="1">
      <alignment horizontal="left"/>
    </xf>
    <xf numFmtId="0" fontId="3" fillId="0" borderId="0" xfId="75" applyFont="1" applyAlignment="1">
      <alignment horizontal="left"/>
    </xf>
    <xf numFmtId="166" fontId="3" fillId="5" borderId="2" xfId="0" applyNumberFormat="1" applyFont="1" applyFill="1" applyBorder="1" applyAlignment="1"/>
    <xf numFmtId="166" fontId="3" fillId="0" borderId="2" xfId="0" applyNumberFormat="1" applyFont="1" applyFill="1" applyBorder="1" applyAlignment="1"/>
    <xf numFmtId="166" fontId="2" fillId="0" borderId="0" xfId="2" applyFont="1" applyFill="1" applyBorder="1" applyAlignment="1"/>
    <xf numFmtId="166" fontId="3" fillId="5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vertical="center"/>
    </xf>
    <xf numFmtId="166" fontId="3" fillId="5" borderId="0" xfId="2" applyNumberFormat="1" applyFont="1" applyFill="1" applyBorder="1" applyAlignment="1">
      <alignment vertical="center"/>
    </xf>
    <xf numFmtId="166" fontId="3" fillId="5" borderId="3" xfId="2" applyNumberFormat="1" applyFont="1" applyFill="1" applyBorder="1" applyAlignment="1">
      <alignment vertical="center"/>
    </xf>
    <xf numFmtId="0" fontId="3" fillId="5" borderId="0" xfId="98" applyNumberFormat="1" applyFont="1" applyFill="1" applyBorder="1" applyAlignment="1">
      <alignment vertical="center"/>
    </xf>
    <xf numFmtId="166" fontId="3" fillId="5" borderId="1" xfId="32" applyFont="1" applyFill="1" applyBorder="1" applyAlignment="1">
      <alignment vertical="center"/>
    </xf>
    <xf numFmtId="0" fontId="3" fillId="5" borderId="0" xfId="98" applyNumberFormat="1" applyFont="1" applyFill="1" applyBorder="1" applyAlignment="1">
      <alignment horizontal="center" vertical="center"/>
    </xf>
    <xf numFmtId="166" fontId="3" fillId="5" borderId="1" xfId="2" applyFont="1" applyFill="1" applyBorder="1" applyAlignment="1">
      <alignment vertical="center"/>
    </xf>
    <xf numFmtId="166" fontId="3" fillId="5" borderId="3" xfId="32" applyFont="1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166" fontId="3" fillId="5" borderId="1" xfId="32" applyNumberFormat="1" applyFont="1" applyFill="1" applyBorder="1" applyAlignment="1">
      <alignment horizontal="right" vertical="center"/>
    </xf>
    <xf numFmtId="166" fontId="2" fillId="5" borderId="0" xfId="2" applyNumberFormat="1" applyFont="1" applyFill="1" applyBorder="1" applyAlignment="1">
      <alignment horizontal="right" vertical="center"/>
    </xf>
    <xf numFmtId="166" fontId="3" fillId="5" borderId="0" xfId="2" applyNumberFormat="1" applyFont="1" applyFill="1" applyBorder="1" applyAlignment="1">
      <alignment horizontal="right" vertical="center"/>
    </xf>
    <xf numFmtId="166" fontId="3" fillId="5" borderId="3" xfId="32" applyNumberFormat="1" applyFont="1" applyFill="1" applyBorder="1" applyAlignment="1">
      <alignment vertical="center"/>
    </xf>
    <xf numFmtId="0" fontId="29" fillId="5" borderId="0" xfId="0" applyFont="1" applyFill="1" applyBorder="1" applyAlignment="1"/>
    <xf numFmtId="166" fontId="2" fillId="5" borderId="0" xfId="2" applyFont="1" applyFill="1" applyBorder="1" applyAlignment="1">
      <alignment horizontal="right" vertical="center"/>
    </xf>
    <xf numFmtId="0" fontId="35" fillId="0" borderId="0" xfId="75" applyFont="1" applyAlignment="1">
      <alignment horizontal="right"/>
    </xf>
    <xf numFmtId="0" fontId="38" fillId="0" borderId="0" xfId="75" applyFont="1" applyAlignment="1">
      <alignment horizontal="right"/>
    </xf>
    <xf numFmtId="0" fontId="3" fillId="0" borderId="0" xfId="75" applyFont="1" applyAlignment="1">
      <alignment horizontal="right"/>
    </xf>
    <xf numFmtId="10" fontId="9" fillId="0" borderId="0" xfId="99" applyNumberFormat="1" applyFont="1" applyFill="1" applyBorder="1" applyAlignment="1">
      <alignment horizontal="center" vertical="center"/>
    </xf>
    <xf numFmtId="10" fontId="3" fillId="0" borderId="0" xfId="99" applyNumberFormat="1" applyFont="1" applyFill="1" applyBorder="1" applyAlignment="1">
      <alignment horizontal="center"/>
    </xf>
    <xf numFmtId="10" fontId="3" fillId="0" borderId="0" xfId="99" applyNumberFormat="1" applyFont="1" applyFill="1" applyBorder="1" applyAlignment="1">
      <alignment horizontal="center" vertical="center"/>
    </xf>
    <xf numFmtId="10" fontId="3" fillId="0" borderId="0" xfId="99" applyNumberFormat="1" applyFont="1" applyFill="1" applyBorder="1" applyAlignment="1">
      <alignment vertical="center"/>
    </xf>
    <xf numFmtId="10" fontId="2" fillId="0" borderId="0" xfId="99" applyNumberFormat="1" applyFont="1" applyFill="1" applyBorder="1" applyAlignment="1">
      <alignment vertical="center"/>
    </xf>
    <xf numFmtId="10" fontId="2" fillId="0" borderId="0" xfId="99" applyNumberFormat="1" applyFont="1" applyFill="1" applyBorder="1" applyAlignment="1">
      <alignment horizontal="center" vertical="center"/>
    </xf>
    <xf numFmtId="10" fontId="2" fillId="0" borderId="0" xfId="99" applyNumberFormat="1" applyFont="1" applyFill="1" applyBorder="1" applyAlignment="1">
      <alignment horizontal="right" vertical="center"/>
    </xf>
    <xf numFmtId="10" fontId="2" fillId="0" borderId="0" xfId="99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2" fillId="0" borderId="0" xfId="98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3" fillId="5" borderId="2" xfId="11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6" fontId="2" fillId="5" borderId="0" xfId="2" applyNumberFormat="1" applyFont="1" applyFill="1" applyBorder="1" applyAlignment="1">
      <alignment horizontal="center" vertical="center"/>
    </xf>
    <xf numFmtId="166" fontId="2" fillId="0" borderId="0" xfId="2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10" fontId="4" fillId="0" borderId="0" xfId="99" applyNumberFormat="1" applyFont="1" applyFill="1" applyBorder="1" applyAlignment="1">
      <alignment horizontal="center" vertical="center"/>
    </xf>
    <xf numFmtId="0" fontId="3" fillId="5" borderId="2" xfId="11" applyNumberFormat="1" applyFont="1" applyFill="1" applyBorder="1" applyAlignment="1">
      <alignment horizontal="center" vertical="center" wrapText="1"/>
    </xf>
    <xf numFmtId="0" fontId="3" fillId="0" borderId="2" xfId="11" applyNumberFormat="1" applyFont="1" applyFill="1" applyBorder="1" applyAlignment="1">
      <alignment horizontal="center" vertical="center" wrapText="1"/>
    </xf>
    <xf numFmtId="10" fontId="3" fillId="2" borderId="0" xfId="99" applyNumberFormat="1" applyFont="1" applyFill="1" applyBorder="1" applyAlignment="1">
      <alignment horizontal="center" vertical="center" wrapText="1"/>
    </xf>
    <xf numFmtId="166" fontId="2" fillId="5" borderId="0" xfId="98" applyNumberFormat="1" applyFont="1" applyFill="1" applyBorder="1" applyAlignment="1">
      <alignment horizontal="center" vertical="center"/>
    </xf>
    <xf numFmtId="166" fontId="2" fillId="0" borderId="0" xfId="98" applyNumberFormat="1" applyFont="1" applyFill="1" applyBorder="1" applyAlignment="1">
      <alignment horizontal="center" vertical="center"/>
    </xf>
    <xf numFmtId="166" fontId="2" fillId="0" borderId="0" xfId="2" applyFont="1" applyFill="1" applyBorder="1" applyAlignment="1">
      <alignment vertical="center"/>
    </xf>
    <xf numFmtId="0" fontId="2" fillId="5" borderId="0" xfId="98" applyNumberFormat="1" applyFont="1" applyFill="1" applyBorder="1" applyAlignment="1">
      <alignment horizontal="center" vertical="center"/>
    </xf>
    <xf numFmtId="166" fontId="2" fillId="5" borderId="0" xfId="2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/>
    </xf>
    <xf numFmtId="11" fontId="2" fillId="0" borderId="0" xfId="0" applyNumberFormat="1" applyFont="1" applyFill="1" applyBorder="1"/>
    <xf numFmtId="172" fontId="2" fillId="0" borderId="0" xfId="0" applyNumberFormat="1" applyFont="1" applyFill="1" applyBorder="1"/>
    <xf numFmtId="43" fontId="2" fillId="0" borderId="0" xfId="0" applyNumberFormat="1" applyFont="1" applyFill="1" applyBorder="1"/>
    <xf numFmtId="0" fontId="2" fillId="0" borderId="0" xfId="0" applyFont="1" applyFill="1" applyAlignment="1"/>
    <xf numFmtId="0" fontId="3" fillId="5" borderId="3" xfId="11" applyNumberFormat="1" applyFont="1" applyFill="1" applyBorder="1" applyAlignment="1">
      <alignment horizontal="center" vertical="center"/>
    </xf>
    <xf numFmtId="0" fontId="3" fillId="0" borderId="3" xfId="1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166" fontId="2" fillId="5" borderId="0" xfId="2" applyFont="1" applyFill="1" applyBorder="1" applyAlignment="1">
      <alignment horizontal="left"/>
    </xf>
    <xf numFmtId="166" fontId="2" fillId="0" borderId="0" xfId="2" applyFont="1" applyBorder="1" applyAlignment="1">
      <alignment horizontal="left" vertical="top" indent="1"/>
    </xf>
    <xf numFmtId="166" fontId="2" fillId="5" borderId="0" xfId="2" applyFont="1" applyFill="1" applyBorder="1" applyAlignment="1">
      <alignment horizontal="center"/>
    </xf>
    <xf numFmtId="166" fontId="2" fillId="0" borderId="0" xfId="2" applyFont="1" applyFill="1" applyBorder="1" applyAlignment="1">
      <alignment horizontal="center"/>
    </xf>
    <xf numFmtId="166" fontId="2" fillId="5" borderId="0" xfId="0" applyNumberFormat="1" applyFont="1" applyFill="1" applyBorder="1" applyAlignment="1"/>
    <xf numFmtId="166" fontId="2" fillId="0" borderId="0" xfId="0" applyNumberFormat="1" applyFont="1" applyFill="1" applyBorder="1" applyAlignment="1"/>
    <xf numFmtId="166" fontId="2" fillId="0" borderId="0" xfId="2" applyFont="1" applyFill="1" applyBorder="1" applyAlignment="1">
      <alignment horizontal="center" wrapText="1"/>
    </xf>
    <xf numFmtId="166" fontId="2" fillId="5" borderId="4" xfId="2" applyFont="1" applyFill="1" applyBorder="1" applyAlignment="1"/>
    <xf numFmtId="166" fontId="2" fillId="0" borderId="0" xfId="2" applyFont="1" applyFill="1" applyBorder="1" applyAlignment="1">
      <alignment horizontal="right" wrapText="1"/>
    </xf>
    <xf numFmtId="4" fontId="2" fillId="0" borderId="0" xfId="0" applyNumberFormat="1" applyFont="1" applyFill="1" applyBorder="1" applyAlignment="1"/>
    <xf numFmtId="166" fontId="2" fillId="0" borderId="0" xfId="22" applyFont="1"/>
    <xf numFmtId="0" fontId="6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2"/>
    </xf>
    <xf numFmtId="0" fontId="3" fillId="2" borderId="3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indent="1"/>
    </xf>
    <xf numFmtId="0" fontId="2" fillId="0" borderId="0" xfId="0" applyFont="1" applyFill="1" applyAlignment="1">
      <alignment horizontal="left" indent="1"/>
    </xf>
    <xf numFmtId="0" fontId="2" fillId="0" borderId="0" xfId="98" applyFont="1" applyFill="1" applyBorder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left" indent="1"/>
    </xf>
    <xf numFmtId="0" fontId="2" fillId="0" borderId="0" xfId="98" applyFont="1" applyFill="1" applyBorder="1" applyAlignment="1">
      <alignment horizontal="left" vertical="center" indent="2"/>
    </xf>
    <xf numFmtId="0" fontId="3" fillId="0" borderId="0" xfId="98" applyFont="1" applyFill="1" applyBorder="1" applyAlignment="1">
      <alignment horizontal="left" vertical="center" indent="2"/>
    </xf>
    <xf numFmtId="0" fontId="2" fillId="0" borderId="0" xfId="98" applyFont="1" applyFill="1" applyBorder="1" applyAlignment="1">
      <alignment horizontal="left" vertical="center" indent="3"/>
    </xf>
    <xf numFmtId="0" fontId="3" fillId="2" borderId="3" xfId="98" applyFont="1" applyFill="1" applyBorder="1" applyAlignment="1">
      <alignment horizontal="left" vertical="center" indent="2"/>
    </xf>
    <xf numFmtId="0" fontId="2" fillId="0" borderId="0" xfId="0" applyFont="1" applyFill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93" applyFont="1" applyFill="1" applyBorder="1" applyAlignment="1">
      <alignment horizontal="left" vertical="center" indent="1"/>
    </xf>
    <xf numFmtId="0" fontId="2" fillId="0" borderId="0" xfId="93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2"/>
    </xf>
    <xf numFmtId="0" fontId="32" fillId="0" borderId="0" xfId="75" applyFont="1" applyFill="1" applyBorder="1" applyAlignment="1">
      <alignment vertical="center"/>
    </xf>
    <xf numFmtId="166" fontId="3" fillId="0" borderId="0" xfId="2" applyFont="1" applyFill="1" applyAlignment="1"/>
    <xf numFmtId="166" fontId="53" fillId="0" borderId="0" xfId="0" applyNumberFormat="1" applyFont="1" applyFill="1" applyBorder="1"/>
    <xf numFmtId="0" fontId="54" fillId="0" borderId="0" xfId="98" applyFont="1" applyFill="1" applyBorder="1" applyAlignment="1">
      <alignment vertical="center"/>
    </xf>
    <xf numFmtId="0" fontId="55" fillId="7" borderId="10" xfId="0" applyFont="1" applyFill="1" applyBorder="1" applyAlignment="1">
      <alignment horizontal="right" wrapText="1"/>
    </xf>
    <xf numFmtId="166" fontId="2" fillId="0" borderId="0" xfId="98" applyNumberFormat="1" applyFont="1" applyFill="1" applyBorder="1" applyAlignment="1">
      <alignment vertical="center"/>
    </xf>
    <xf numFmtId="166" fontId="2" fillId="5" borderId="2" xfId="2" applyNumberFormat="1" applyFont="1" applyFill="1" applyBorder="1" applyAlignment="1">
      <alignment vertical="center"/>
    </xf>
    <xf numFmtId="166" fontId="2" fillId="0" borderId="2" xfId="2" applyNumberFormat="1" applyFont="1" applyFill="1" applyBorder="1" applyAlignment="1">
      <alignment vertical="center"/>
    </xf>
    <xf numFmtId="166" fontId="3" fillId="0" borderId="0" xfId="0" applyNumberFormat="1" applyFont="1" applyFill="1" applyBorder="1" applyAlignment="1"/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55" fillId="3" borderId="5" xfId="0" applyFont="1" applyFill="1" applyBorder="1" applyAlignment="1">
      <alignment wrapText="1"/>
    </xf>
    <xf numFmtId="0" fontId="55" fillId="3" borderId="6" xfId="0" applyFont="1" applyFill="1" applyBorder="1" applyAlignment="1">
      <alignment wrapText="1"/>
    </xf>
    <xf numFmtId="0" fontId="2" fillId="0" borderId="0" xfId="70" applyFont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166" fontId="2" fillId="0" borderId="7" xfId="2" applyFont="1" applyFill="1" applyBorder="1" applyAlignment="1">
      <alignment vertical="center"/>
    </xf>
    <xf numFmtId="0" fontId="2" fillId="0" borderId="0" xfId="70" applyFont="1" applyAlignment="1">
      <alignment vertical="center"/>
    </xf>
    <xf numFmtId="166" fontId="2" fillId="0" borderId="5" xfId="2" applyFont="1" applyFill="1" applyBorder="1" applyAlignment="1">
      <alignment vertical="center"/>
    </xf>
    <xf numFmtId="0" fontId="2" fillId="0" borderId="0" xfId="70" applyFont="1" applyAlignment="1">
      <alignment horizontal="center" vertical="center"/>
    </xf>
    <xf numFmtId="166" fontId="2" fillId="0" borderId="0" xfId="22" applyFont="1" applyAlignment="1">
      <alignment vertical="center"/>
    </xf>
    <xf numFmtId="0" fontId="2" fillId="0" borderId="5" xfId="70" applyFont="1" applyFill="1" applyBorder="1" applyAlignment="1">
      <alignment horizontal="center" vertical="center"/>
    </xf>
    <xf numFmtId="0" fontId="2" fillId="0" borderId="0" xfId="70" applyFont="1" applyFill="1" applyAlignment="1">
      <alignment vertical="center"/>
    </xf>
    <xf numFmtId="0" fontId="2" fillId="0" borderId="0" xfId="70" applyFont="1" applyFill="1" applyAlignment="1">
      <alignment horizontal="center" vertical="center"/>
    </xf>
    <xf numFmtId="0" fontId="50" fillId="0" borderId="0" xfId="0" applyFont="1" applyFill="1" applyAlignment="1">
      <alignment vertical="center"/>
    </xf>
    <xf numFmtId="166" fontId="50" fillId="0" borderId="0" xfId="2" applyFont="1" applyFill="1" applyAlignment="1">
      <alignment vertical="center"/>
    </xf>
    <xf numFmtId="0" fontId="55" fillId="0" borderId="0" xfId="70" applyFont="1" applyFill="1" applyAlignment="1">
      <alignment vertical="center"/>
    </xf>
    <xf numFmtId="166" fontId="2" fillId="0" borderId="0" xfId="2" applyFont="1" applyFill="1" applyAlignment="1">
      <alignment vertical="center"/>
    </xf>
    <xf numFmtId="0" fontId="3" fillId="0" borderId="0" xfId="7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0" fontId="3" fillId="0" borderId="0" xfId="70" applyFont="1" applyFill="1" applyAlignment="1">
      <alignment vertical="center"/>
    </xf>
    <xf numFmtId="0" fontId="55" fillId="0" borderId="5" xfId="0" applyFont="1" applyFill="1" applyBorder="1" applyAlignment="1">
      <alignment vertical="center"/>
    </xf>
    <xf numFmtId="166" fontId="55" fillId="0" borderId="5" xfId="2" applyFont="1" applyFill="1" applyBorder="1" applyAlignment="1">
      <alignment vertical="center"/>
    </xf>
    <xf numFmtId="166" fontId="2" fillId="0" borderId="0" xfId="22" applyFont="1" applyFill="1" applyAlignment="1">
      <alignment vertical="center"/>
    </xf>
    <xf numFmtId="166" fontId="3" fillId="0" borderId="0" xfId="2" applyFont="1" applyFill="1" applyAlignment="1">
      <alignment vertical="center"/>
    </xf>
    <xf numFmtId="166" fontId="2" fillId="0" borderId="0" xfId="2" applyFont="1" applyFill="1" applyAlignment="1">
      <alignment horizontal="right" vertical="center"/>
    </xf>
    <xf numFmtId="0" fontId="55" fillId="3" borderId="8" xfId="0" applyFont="1" applyFill="1" applyBorder="1" applyAlignment="1">
      <alignment wrapText="1"/>
    </xf>
    <xf numFmtId="0" fontId="55" fillId="3" borderId="9" xfId="0" applyFont="1" applyFill="1" applyBorder="1" applyAlignment="1">
      <alignment wrapText="1"/>
    </xf>
    <xf numFmtId="166" fontId="32" fillId="0" borderId="0" xfId="2" applyFont="1" applyFill="1" applyBorder="1" applyAlignment="1">
      <alignment horizontal="center"/>
    </xf>
    <xf numFmtId="166" fontId="32" fillId="2" borderId="2" xfId="2" applyFont="1" applyFill="1" applyBorder="1" applyAlignment="1">
      <alignment horizontal="center" vertical="center"/>
    </xf>
    <xf numFmtId="166" fontId="32" fillId="0" borderId="0" xfId="2" applyFont="1" applyFill="1" applyBorder="1" applyAlignment="1">
      <alignment horizontal="center" vertical="center" wrapText="1"/>
    </xf>
    <xf numFmtId="166" fontId="32" fillId="0" borderId="1" xfId="2" applyFont="1" applyFill="1" applyBorder="1" applyAlignment="1">
      <alignment vertical="center"/>
    </xf>
    <xf numFmtId="166" fontId="32" fillId="0" borderId="0" xfId="2" applyFont="1" applyFill="1" applyBorder="1" applyAlignment="1">
      <alignment vertical="center"/>
    </xf>
    <xf numFmtId="166" fontId="32" fillId="0" borderId="1" xfId="2" applyFont="1" applyFill="1" applyBorder="1" applyAlignment="1">
      <alignment horizontal="center" vertical="center" wrapText="1"/>
    </xf>
    <xf numFmtId="166" fontId="31" fillId="4" borderId="0" xfId="2" applyFont="1" applyFill="1" applyBorder="1"/>
    <xf numFmtId="0" fontId="3" fillId="2" borderId="2" xfId="0" applyFont="1" applyFill="1" applyBorder="1" applyAlignment="1">
      <alignment vertical="center"/>
    </xf>
    <xf numFmtId="0" fontId="3" fillId="0" borderId="0" xfId="98" applyFont="1" applyFill="1" applyBorder="1" applyAlignment="1">
      <alignment horizontal="left" vertical="top" indent="2"/>
    </xf>
    <xf numFmtId="166" fontId="55" fillId="3" borderId="6" xfId="2" applyFont="1" applyFill="1" applyBorder="1" applyAlignment="1">
      <alignment wrapText="1"/>
    </xf>
    <xf numFmtId="0" fontId="50" fillId="0" borderId="0" xfId="0" applyFont="1" applyFill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166" fontId="3" fillId="0" borderId="0" xfId="98" applyNumberFormat="1" applyFont="1" applyFill="1" applyBorder="1" applyAlignment="1">
      <alignment vertical="center"/>
    </xf>
    <xf numFmtId="166" fontId="3" fillId="0" borderId="0" xfId="99" applyNumberFormat="1" applyFont="1" applyFill="1" applyBorder="1" applyAlignment="1">
      <alignment vertical="center"/>
    </xf>
    <xf numFmtId="166" fontId="0" fillId="0" borderId="0" xfId="2" applyFont="1"/>
    <xf numFmtId="166" fontId="0" fillId="0" borderId="0" xfId="2" applyFont="1" applyFill="1"/>
    <xf numFmtId="166" fontId="42" fillId="5" borderId="5" xfId="2" applyFont="1" applyFill="1" applyBorder="1" applyAlignment="1">
      <alignment horizontal="center"/>
    </xf>
    <xf numFmtId="166" fontId="45" fillId="0" borderId="5" xfId="2" applyFont="1" applyFill="1" applyBorder="1" applyAlignment="1"/>
    <xf numFmtId="166" fontId="44" fillId="0" borderId="5" xfId="2" applyFont="1" applyFill="1" applyBorder="1"/>
    <xf numFmtId="166" fontId="48" fillId="0" borderId="5" xfId="2" applyFont="1" applyBorder="1"/>
    <xf numFmtId="166" fontId="42" fillId="5" borderId="5" xfId="2" applyFont="1" applyFill="1" applyBorder="1"/>
    <xf numFmtId="166" fontId="47" fillId="0" borderId="0" xfId="2" applyFont="1" applyFill="1"/>
    <xf numFmtId="166" fontId="46" fillId="5" borderId="5" xfId="2" applyFont="1" applyFill="1" applyBorder="1" applyAlignment="1">
      <alignment horizontal="center"/>
    </xf>
    <xf numFmtId="166" fontId="56" fillId="0" borderId="5" xfId="2" applyFont="1" applyBorder="1"/>
    <xf numFmtId="166" fontId="47" fillId="4" borderId="5" xfId="2" applyFont="1" applyFill="1" applyBorder="1" applyAlignment="1">
      <alignment horizontal="right" vertical="center"/>
    </xf>
    <xf numFmtId="166" fontId="46" fillId="5" borderId="5" xfId="2" applyFont="1" applyFill="1" applyBorder="1" applyAlignment="1">
      <alignment vertical="center" wrapText="1"/>
    </xf>
    <xf numFmtId="166" fontId="46" fillId="5" borderId="5" xfId="2" applyFont="1" applyFill="1" applyBorder="1" applyAlignment="1">
      <alignment horizontal="right" vertical="center"/>
    </xf>
    <xf numFmtId="0" fontId="42" fillId="0" borderId="0" xfId="2" applyNumberFormat="1" applyFont="1" applyFill="1"/>
    <xf numFmtId="0" fontId="42" fillId="5" borderId="5" xfId="2" applyNumberFormat="1" applyFont="1" applyFill="1" applyBorder="1" applyAlignment="1">
      <alignment horizontal="center"/>
    </xf>
    <xf numFmtId="0" fontId="44" fillId="0" borderId="5" xfId="2" applyNumberFormat="1" applyFont="1" applyFill="1" applyBorder="1" applyAlignment="1">
      <alignment horizontal="center"/>
    </xf>
    <xf numFmtId="0" fontId="45" fillId="5" borderId="5" xfId="2" applyNumberFormat="1" applyFont="1" applyFill="1" applyBorder="1" applyAlignment="1">
      <alignment horizontal="center"/>
    </xf>
    <xf numFmtId="0" fontId="0" fillId="0" borderId="0" xfId="2" applyNumberFormat="1" applyFont="1" applyFill="1"/>
    <xf numFmtId="0" fontId="46" fillId="0" borderId="0" xfId="2" applyNumberFormat="1" applyFont="1" applyFill="1"/>
    <xf numFmtId="0" fontId="45" fillId="0" borderId="5" xfId="2" applyNumberFormat="1" applyFont="1" applyFill="1" applyBorder="1" applyAlignment="1">
      <alignment horizontal="center"/>
    </xf>
    <xf numFmtId="0" fontId="0" fillId="0" borderId="0" xfId="2" applyNumberFormat="1" applyFont="1"/>
    <xf numFmtId="0" fontId="45" fillId="5" borderId="5" xfId="2" applyNumberFormat="1" applyFont="1" applyFill="1" applyBorder="1"/>
    <xf numFmtId="0" fontId="47" fillId="0" borderId="0" xfId="2" applyNumberFormat="1" applyFont="1" applyFill="1"/>
    <xf numFmtId="0" fontId="46" fillId="5" borderId="5" xfId="2" applyNumberFormat="1" applyFont="1" applyFill="1" applyBorder="1" applyAlignment="1">
      <alignment horizontal="center"/>
    </xf>
    <xf numFmtId="0" fontId="47" fillId="0" borderId="5" xfId="2" applyNumberFormat="1" applyFont="1" applyFill="1" applyBorder="1" applyAlignment="1">
      <alignment horizontal="right" vertical="center"/>
    </xf>
    <xf numFmtId="0" fontId="47" fillId="5" borderId="5" xfId="2" applyNumberFormat="1" applyFont="1" applyFill="1" applyBorder="1" applyAlignment="1">
      <alignment horizontal="right" vertical="center"/>
    </xf>
    <xf numFmtId="0" fontId="47" fillId="0" borderId="5" xfId="2" applyNumberFormat="1" applyFont="1" applyFill="1" applyBorder="1" applyAlignment="1">
      <alignment horizontal="center" vertical="center"/>
    </xf>
    <xf numFmtId="166" fontId="57" fillId="0" borderId="5" xfId="2" applyFont="1" applyFill="1" applyBorder="1"/>
    <xf numFmtId="166" fontId="47" fillId="0" borderId="5" xfId="2" applyFont="1" applyFill="1" applyBorder="1" applyAlignment="1">
      <alignment horizontal="right" vertical="center"/>
    </xf>
    <xf numFmtId="166" fontId="2" fillId="8" borderId="0" xfId="2" applyFont="1" applyFill="1" applyBorder="1"/>
    <xf numFmtId="0" fontId="0" fillId="0" borderId="0" xfId="0" applyBorder="1"/>
    <xf numFmtId="166" fontId="0" fillId="0" borderId="0" xfId="0" applyNumberFormat="1"/>
    <xf numFmtId="166" fontId="3" fillId="0" borderId="0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2" fillId="0" borderId="0" xfId="98" applyNumberFormat="1" applyFont="1" applyFill="1" applyBorder="1" applyAlignment="1">
      <alignment horizontal="center" vertical="center"/>
    </xf>
    <xf numFmtId="166" fontId="2" fillId="6" borderId="0" xfId="0" applyNumberFormat="1" applyFont="1" applyFill="1" applyAlignment="1">
      <alignment vertical="center"/>
    </xf>
    <xf numFmtId="166" fontId="3" fillId="0" borderId="3" xfId="2" applyNumberFormat="1" applyFont="1" applyFill="1" applyBorder="1" applyAlignment="1">
      <alignment vertical="center"/>
    </xf>
    <xf numFmtId="166" fontId="2" fillId="0" borderId="4" xfId="2" applyFont="1" applyFill="1" applyBorder="1" applyAlignment="1"/>
    <xf numFmtId="166" fontId="3" fillId="0" borderId="1" xfId="2" applyNumberFormat="1" applyFont="1" applyFill="1" applyBorder="1" applyAlignment="1">
      <alignment vertical="center"/>
    </xf>
    <xf numFmtId="166" fontId="2" fillId="5" borderId="0" xfId="2" applyFont="1" applyFill="1" applyBorder="1"/>
    <xf numFmtId="0" fontId="0" fillId="0" borderId="5" xfId="0" applyBorder="1"/>
    <xf numFmtId="0" fontId="0" fillId="9" borderId="5" xfId="0" applyFill="1" applyBorder="1"/>
    <xf numFmtId="2" fontId="0" fillId="0" borderId="0" xfId="0" applyNumberFormat="1"/>
    <xf numFmtId="0" fontId="0" fillId="9" borderId="0" xfId="0" applyFill="1"/>
    <xf numFmtId="0" fontId="3" fillId="0" borderId="5" xfId="0" applyFont="1" applyBorder="1"/>
    <xf numFmtId="0" fontId="2" fillId="9" borderId="0" xfId="0" applyFont="1" applyFill="1"/>
    <xf numFmtId="166" fontId="0" fillId="0" borderId="5" xfId="2" applyFont="1" applyBorder="1"/>
    <xf numFmtId="0" fontId="2" fillId="9" borderId="5" xfId="0" applyFont="1" applyFill="1" applyBorder="1"/>
    <xf numFmtId="0" fontId="2" fillId="0" borderId="5" xfId="0" applyFont="1" applyBorder="1"/>
    <xf numFmtId="2" fontId="0" fillId="0" borderId="5" xfId="0" applyNumberFormat="1" applyBorder="1"/>
    <xf numFmtId="0" fontId="5" fillId="0" borderId="5" xfId="0" applyFont="1" applyBorder="1"/>
    <xf numFmtId="0" fontId="3" fillId="0" borderId="5" xfId="0" applyFont="1" applyFill="1" applyBorder="1"/>
    <xf numFmtId="166" fontId="3" fillId="0" borderId="5" xfId="0" applyNumberFormat="1" applyFont="1" applyBorder="1"/>
    <xf numFmtId="0" fontId="5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166" fontId="3" fillId="0" borderId="5" xfId="2" applyFont="1" applyBorder="1"/>
    <xf numFmtId="166" fontId="3" fillId="2" borderId="0" xfId="2" applyFont="1" applyFill="1" applyBorder="1" applyAlignment="1">
      <alignment horizontal="left" indent="1"/>
    </xf>
    <xf numFmtId="166" fontId="3" fillId="5" borderId="0" xfId="2" applyFont="1" applyFill="1" applyBorder="1" applyAlignment="1">
      <alignment horizontal="left"/>
    </xf>
    <xf numFmtId="0" fontId="3" fillId="9" borderId="5" xfId="0" applyFont="1" applyFill="1" applyBorder="1"/>
    <xf numFmtId="166" fontId="3" fillId="9" borderId="5" xfId="2" applyFont="1" applyFill="1" applyBorder="1"/>
    <xf numFmtId="166" fontId="0" fillId="4" borderId="5" xfId="2" applyFont="1" applyFill="1" applyBorder="1"/>
    <xf numFmtId="166" fontId="4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59" fillId="0" borderId="5" xfId="0" applyFont="1" applyBorder="1"/>
    <xf numFmtId="166" fontId="2" fillId="0" borderId="5" xfId="2" applyFont="1" applyBorder="1"/>
    <xf numFmtId="0" fontId="3" fillId="9" borderId="5" xfId="0" applyFont="1" applyFill="1" applyBorder="1" applyAlignment="1">
      <alignment wrapText="1"/>
    </xf>
    <xf numFmtId="166" fontId="2" fillId="9" borderId="5" xfId="2" applyFont="1" applyFill="1" applyBorder="1"/>
    <xf numFmtId="0" fontId="31" fillId="0" borderId="5" xfId="0" applyFont="1" applyBorder="1"/>
    <xf numFmtId="166" fontId="3" fillId="0" borderId="2" xfId="2" applyFont="1" applyFill="1" applyBorder="1" applyAlignment="1"/>
    <xf numFmtId="0" fontId="0" fillId="4" borderId="0" xfId="0" applyFill="1"/>
    <xf numFmtId="0" fontId="0" fillId="0" borderId="0" xfId="0" applyFill="1"/>
    <xf numFmtId="166" fontId="61" fillId="0" borderId="5" xfId="26" applyFont="1" applyFill="1" applyBorder="1"/>
    <xf numFmtId="166" fontId="1" fillId="0" borderId="0" xfId="26" applyFont="1"/>
    <xf numFmtId="166" fontId="1" fillId="0" borderId="0" xfId="26" applyFont="1" applyFill="1" applyBorder="1"/>
    <xf numFmtId="0" fontId="42" fillId="0" borderId="0" xfId="0" applyFont="1" applyFill="1"/>
    <xf numFmtId="0" fontId="42" fillId="10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166" fontId="56" fillId="0" borderId="5" xfId="0" applyNumberFormat="1" applyFont="1" applyFill="1" applyBorder="1"/>
    <xf numFmtId="0" fontId="62" fillId="0" borderId="5" xfId="0" applyFont="1" applyFill="1" applyBorder="1"/>
    <xf numFmtId="166" fontId="44" fillId="4" borderId="5" xfId="26" applyFont="1" applyFill="1" applyBorder="1"/>
    <xf numFmtId="166" fontId="0" fillId="0" borderId="0" xfId="0" applyNumberFormat="1" applyFill="1"/>
    <xf numFmtId="0" fontId="63" fillId="0" borderId="5" xfId="0" applyFont="1" applyBorder="1"/>
    <xf numFmtId="0" fontId="62" fillId="0" borderId="5" xfId="0" applyNumberFormat="1" applyFont="1" applyFill="1" applyBorder="1"/>
    <xf numFmtId="0" fontId="56" fillId="0" borderId="5" xfId="0" applyFont="1" applyFill="1" applyBorder="1"/>
    <xf numFmtId="0" fontId="44" fillId="0" borderId="5" xfId="0" applyFont="1" applyFill="1" applyBorder="1"/>
    <xf numFmtId="0" fontId="44" fillId="9" borderId="5" xfId="0" applyFont="1" applyFill="1" applyBorder="1" applyAlignment="1">
      <alignment horizontal="center"/>
    </xf>
    <xf numFmtId="0" fontId="42" fillId="9" borderId="5" xfId="0" applyFont="1" applyFill="1" applyBorder="1"/>
    <xf numFmtId="0" fontId="44" fillId="9" borderId="5" xfId="0" applyFont="1" applyFill="1" applyBorder="1"/>
    <xf numFmtId="166" fontId="42" fillId="9" borderId="5" xfId="26" applyFont="1" applyFill="1" applyBorder="1"/>
    <xf numFmtId="0" fontId="44" fillId="0" borderId="0" xfId="0" applyFont="1" applyFill="1" applyBorder="1" applyAlignment="1">
      <alignment horizontal="center"/>
    </xf>
    <xf numFmtId="0" fontId="42" fillId="0" borderId="0" xfId="0" applyFont="1" applyFill="1" applyBorder="1"/>
    <xf numFmtId="0" fontId="44" fillId="0" borderId="0" xfId="0" applyFont="1" applyFill="1" applyBorder="1"/>
    <xf numFmtId="166" fontId="42" fillId="0" borderId="0" xfId="26" applyFont="1" applyFill="1" applyBorder="1"/>
    <xf numFmtId="0" fontId="46" fillId="0" borderId="0" xfId="0" applyFont="1" applyFill="1"/>
    <xf numFmtId="0" fontId="47" fillId="0" borderId="0" xfId="0" applyFont="1" applyFill="1"/>
    <xf numFmtId="166" fontId="0" fillId="0" borderId="0" xfId="0" applyNumberFormat="1" applyFill="1" applyBorder="1"/>
    <xf numFmtId="0" fontId="46" fillId="10" borderId="5" xfId="0" applyFont="1" applyFill="1" applyBorder="1" applyAlignment="1">
      <alignment horizontal="center"/>
    </xf>
    <xf numFmtId="166" fontId="60" fillId="0" borderId="0" xfId="0" applyNumberFormat="1" applyFont="1" applyFill="1"/>
    <xf numFmtId="166" fontId="60" fillId="0" borderId="0" xfId="0" applyNumberFormat="1" applyFont="1"/>
    <xf numFmtId="0" fontId="46" fillId="9" borderId="5" xfId="0" applyFont="1" applyFill="1" applyBorder="1" applyAlignment="1">
      <alignment vertical="center" wrapText="1"/>
    </xf>
    <xf numFmtId="0" fontId="47" fillId="9" borderId="5" xfId="0" applyFont="1" applyFill="1" applyBorder="1" applyAlignment="1">
      <alignment horizontal="right" vertical="center"/>
    </xf>
    <xf numFmtId="166" fontId="46" fillId="9" borderId="5" xfId="26" applyFont="1" applyFill="1" applyBorder="1" applyAlignment="1">
      <alignment horizontal="right" vertical="center"/>
    </xf>
    <xf numFmtId="166" fontId="1" fillId="0" borderId="0" xfId="26" applyFont="1" applyFill="1"/>
    <xf numFmtId="166" fontId="41" fillId="0" borderId="0" xfId="0" applyNumberFormat="1" applyFont="1" applyFill="1" applyAlignment="1"/>
    <xf numFmtId="166" fontId="1" fillId="0" borderId="0" xfId="26" applyFont="1" applyAlignment="1">
      <alignment horizontal="center"/>
    </xf>
    <xf numFmtId="166" fontId="1" fillId="6" borderId="0" xfId="26" applyFont="1" applyFill="1"/>
    <xf numFmtId="0" fontId="41" fillId="0" borderId="0" xfId="0" applyFont="1" applyAlignment="1"/>
    <xf numFmtId="0" fontId="41" fillId="0" borderId="0" xfId="0" applyFont="1" applyFill="1" applyAlignment="1"/>
    <xf numFmtId="166" fontId="0" fillId="6" borderId="0" xfId="0" applyNumberFormat="1" applyFill="1"/>
    <xf numFmtId="0" fontId="40" fillId="0" borderId="0" xfId="0" applyFont="1" applyFill="1" applyBorder="1" applyAlignment="1">
      <alignment horizontal="center"/>
    </xf>
    <xf numFmtId="0" fontId="64" fillId="0" borderId="0" xfId="0" applyFont="1" applyFill="1" applyBorder="1" applyAlignment="1">
      <alignment horizontal="center"/>
    </xf>
    <xf numFmtId="0" fontId="40" fillId="0" borderId="0" xfId="0" applyFont="1" applyFill="1" applyAlignment="1">
      <alignment horizontal="center"/>
    </xf>
    <xf numFmtId="166" fontId="1" fillId="0" borderId="4" xfId="26" applyFont="1" applyBorder="1" applyAlignment="1"/>
    <xf numFmtId="0" fontId="0" fillId="0" borderId="4" xfId="0" applyBorder="1" applyAlignment="1"/>
    <xf numFmtId="0" fontId="0" fillId="0" borderId="0" xfId="0" applyBorder="1" applyAlignment="1"/>
    <xf numFmtId="0" fontId="60" fillId="9" borderId="5" xfId="0" applyFont="1" applyFill="1" applyBorder="1"/>
    <xf numFmtId="166" fontId="60" fillId="9" borderId="5" xfId="26" applyFont="1" applyFill="1" applyBorder="1"/>
    <xf numFmtId="166" fontId="60" fillId="9" borderId="0" xfId="26" applyFont="1" applyFill="1" applyBorder="1"/>
    <xf numFmtId="166" fontId="56" fillId="0" borderId="5" xfId="26" applyFont="1" applyBorder="1"/>
    <xf numFmtId="166" fontId="1" fillId="0" borderId="5" xfId="26" applyFont="1" applyBorder="1"/>
    <xf numFmtId="166" fontId="1" fillId="0" borderId="0" xfId="26" applyFont="1" applyBorder="1"/>
    <xf numFmtId="0" fontId="60" fillId="0" borderId="0" xfId="0" applyFont="1"/>
    <xf numFmtId="0" fontId="67" fillId="9" borderId="5" xfId="26" applyNumberFormat="1" applyFont="1" applyFill="1" applyBorder="1" applyAlignment="1">
      <alignment horizontal="center" vertical="center" wrapText="1"/>
    </xf>
    <xf numFmtId="166" fontId="67" fillId="9" borderId="5" xfId="26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0" borderId="0" xfId="26" applyFont="1" applyAlignment="1">
      <alignment horizontal="center" vertical="center"/>
    </xf>
    <xf numFmtId="166" fontId="56" fillId="0" borderId="5" xfId="26" applyFont="1" applyBorder="1" applyAlignment="1">
      <alignment horizontal="center"/>
    </xf>
    <xf numFmtId="166" fontId="56" fillId="0" borderId="5" xfId="26" applyFont="1" applyBorder="1" applyAlignment="1">
      <alignment vertical="center"/>
    </xf>
    <xf numFmtId="166" fontId="56" fillId="0" borderId="5" xfId="26" applyFont="1" applyBorder="1" applyAlignment="1"/>
    <xf numFmtId="166" fontId="56" fillId="0" borderId="5" xfId="26" applyFont="1" applyFill="1" applyBorder="1" applyAlignment="1">
      <alignment horizontal="center"/>
    </xf>
    <xf numFmtId="0" fontId="67" fillId="9" borderId="5" xfId="26" applyNumberFormat="1" applyFont="1" applyFill="1" applyBorder="1" applyAlignment="1"/>
    <xf numFmtId="166" fontId="67" fillId="9" borderId="5" xfId="26" applyFont="1" applyFill="1" applyBorder="1"/>
    <xf numFmtId="166" fontId="67" fillId="0" borderId="11" xfId="26" applyFont="1" applyFill="1" applyBorder="1"/>
    <xf numFmtId="166" fontId="67" fillId="0" borderId="0" xfId="26" applyFont="1" applyFill="1" applyBorder="1"/>
    <xf numFmtId="0" fontId="56" fillId="0" borderId="0" xfId="26" applyNumberFormat="1" applyFont="1" applyBorder="1" applyAlignment="1"/>
    <xf numFmtId="166" fontId="56" fillId="0" borderId="0" xfId="26" applyFont="1" applyBorder="1"/>
    <xf numFmtId="166" fontId="56" fillId="0" borderId="0" xfId="26" applyFont="1" applyBorder="1" applyAlignment="1">
      <alignment horizontal="center"/>
    </xf>
    <xf numFmtId="166" fontId="56" fillId="0" borderId="0" xfId="26" applyFont="1" applyBorder="1" applyAlignment="1">
      <alignment vertical="center"/>
    </xf>
    <xf numFmtId="166" fontId="56" fillId="0" borderId="0" xfId="26" applyFont="1" applyBorder="1" applyAlignment="1"/>
    <xf numFmtId="0" fontId="0" fillId="0" borderId="0" xfId="0" applyNumberFormat="1" applyAlignment="1"/>
    <xf numFmtId="0" fontId="0" fillId="6" borderId="0" xfId="0" applyFill="1"/>
    <xf numFmtId="0" fontId="60" fillId="0" borderId="5" xfId="0" applyFont="1" applyFill="1" applyBorder="1"/>
    <xf numFmtId="166" fontId="0" fillId="0" borderId="5" xfId="0" applyNumberFormat="1" applyBorder="1"/>
    <xf numFmtId="166" fontId="1" fillId="4" borderId="5" xfId="26" applyFont="1" applyFill="1" applyBorder="1"/>
    <xf numFmtId="0" fontId="0" fillId="0" borderId="5" xfId="0" applyBorder="1" applyAlignment="1">
      <alignment horizontal="center"/>
    </xf>
    <xf numFmtId="0" fontId="56" fillId="0" borderId="5" xfId="26" applyNumberFormat="1" applyFont="1" applyBorder="1" applyAlignment="1">
      <alignment horizontal="center"/>
    </xf>
    <xf numFmtId="166" fontId="56" fillId="6" borderId="5" xfId="26" applyFont="1" applyFill="1" applyBorder="1" applyAlignment="1">
      <alignment horizontal="center"/>
    </xf>
    <xf numFmtId="166" fontId="56" fillId="6" borderId="5" xfId="26" applyFont="1" applyFill="1" applyBorder="1"/>
    <xf numFmtId="166" fontId="41" fillId="0" borderId="0" xfId="26" applyFont="1" applyFill="1" applyAlignment="1">
      <alignment horizontal="center"/>
    </xf>
    <xf numFmtId="166" fontId="65" fillId="0" borderId="0" xfId="26" applyFont="1" applyAlignment="1">
      <alignment horizontal="center"/>
    </xf>
    <xf numFmtId="166" fontId="66" fillId="0" borderId="0" xfId="26" applyFont="1" applyAlignment="1">
      <alignment horizontal="center"/>
    </xf>
    <xf numFmtId="166" fontId="67" fillId="9" borderId="0" xfId="26" applyFont="1" applyFill="1" applyBorder="1" applyAlignment="1">
      <alignment horizontal="center" vertical="center" wrapText="1"/>
    </xf>
    <xf numFmtId="166" fontId="67" fillId="9" borderId="11" xfId="26" applyFont="1" applyFill="1" applyBorder="1"/>
    <xf numFmtId="1" fontId="0" fillId="0" borderId="0" xfId="0" applyNumberFormat="1"/>
    <xf numFmtId="168" fontId="60" fillId="9" borderId="5" xfId="26" applyNumberFormat="1" applyFont="1" applyFill="1" applyBorder="1"/>
    <xf numFmtId="1" fontId="2" fillId="0" borderId="0" xfId="0" applyNumberFormat="1" applyFont="1"/>
    <xf numFmtId="0" fontId="24" fillId="0" borderId="0" xfId="75" applyFont="1" applyAlignment="1">
      <alignment horizontal="center"/>
    </xf>
    <xf numFmtId="166" fontId="58" fillId="0" borderId="0" xfId="75" applyNumberFormat="1" applyFont="1" applyAlignment="1">
      <alignment horizontal="center"/>
    </xf>
    <xf numFmtId="0" fontId="58" fillId="0" borderId="0" xfId="75" applyFont="1" applyAlignment="1">
      <alignment horizontal="center"/>
    </xf>
    <xf numFmtId="166" fontId="34" fillId="0" borderId="0" xfId="75" applyNumberFormat="1" applyFont="1" applyAlignment="1">
      <alignment horizontal="center"/>
    </xf>
    <xf numFmtId="0" fontId="34" fillId="0" borderId="0" xfId="75" applyFont="1" applyAlignment="1">
      <alignment horizontal="center"/>
    </xf>
    <xf numFmtId="166" fontId="28" fillId="0" borderId="0" xfId="75" applyNumberFormat="1" applyFont="1" applyFill="1" applyAlignment="1">
      <alignment horizontal="center"/>
    </xf>
    <xf numFmtId="0" fontId="28" fillId="0" borderId="0" xfId="75" applyFont="1" applyFill="1" applyAlignment="1">
      <alignment horizontal="center"/>
    </xf>
    <xf numFmtId="0" fontId="22" fillId="0" borderId="0" xfId="75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98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indent="1"/>
    </xf>
    <xf numFmtId="166" fontId="4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3" fillId="0" borderId="0" xfId="98" applyFont="1" applyFill="1" applyBorder="1" applyAlignment="1">
      <alignment horizontal="center" vertical="center"/>
    </xf>
    <xf numFmtId="0" fontId="3" fillId="0" borderId="0" xfId="98" applyFont="1" applyFill="1" applyBorder="1" applyAlignment="1">
      <alignment horizontal="left" vertical="center" wrapText="1" indent="1"/>
    </xf>
    <xf numFmtId="0" fontId="4" fillId="0" borderId="0" xfId="98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9" fillId="0" borderId="0" xfId="98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1" fillId="4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55" fillId="3" borderId="8" xfId="0" applyFont="1" applyFill="1" applyBorder="1" applyAlignment="1">
      <alignment horizontal="center" vertical="center" wrapText="1"/>
    </xf>
    <xf numFmtId="0" fontId="55" fillId="3" borderId="9" xfId="0" applyFont="1" applyFill="1" applyBorder="1" applyAlignment="1">
      <alignment horizontal="center" vertical="center" wrapText="1"/>
    </xf>
    <xf numFmtId="0" fontId="3" fillId="0" borderId="0" xfId="70" applyFont="1" applyAlignment="1">
      <alignment horizontal="center"/>
    </xf>
    <xf numFmtId="166" fontId="55" fillId="3" borderId="8" xfId="2" applyFont="1" applyFill="1" applyBorder="1" applyAlignment="1">
      <alignment horizontal="center" vertical="center" wrapText="1"/>
    </xf>
    <xf numFmtId="166" fontId="55" fillId="3" borderId="9" xfId="2" applyFont="1" applyFill="1" applyBorder="1" applyAlignment="1">
      <alignment horizontal="center" vertical="center" wrapText="1"/>
    </xf>
    <xf numFmtId="166" fontId="55" fillId="3" borderId="5" xfId="2" applyFont="1" applyFill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0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166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41" fillId="0" borderId="0" xfId="26" applyFont="1" applyFill="1" applyAlignment="1">
      <alignment horizontal="center"/>
    </xf>
    <xf numFmtId="166" fontId="65" fillId="0" borderId="0" xfId="26" applyFont="1" applyAlignment="1">
      <alignment horizontal="center"/>
    </xf>
    <xf numFmtId="166" fontId="66" fillId="0" borderId="0" xfId="26" applyFont="1" applyAlignment="1">
      <alignment horizontal="center"/>
    </xf>
    <xf numFmtId="0" fontId="40" fillId="0" borderId="4" xfId="0" applyFont="1" applyFill="1" applyBorder="1" applyAlignment="1">
      <alignment horizontal="center"/>
    </xf>
    <xf numFmtId="166" fontId="40" fillId="0" borderId="0" xfId="2" applyFont="1" applyFill="1" applyAlignment="1">
      <alignment horizontal="center"/>
    </xf>
    <xf numFmtId="166" fontId="43" fillId="0" borderId="0" xfId="2" applyFont="1" applyFill="1" applyAlignment="1">
      <alignment horizontal="center"/>
    </xf>
  </cellXfs>
  <cellStyles count="111">
    <cellStyle name="1" xfId="1" xr:uid="{00000000-0005-0000-0000-000000000000}"/>
    <cellStyle name="Comma" xfId="2" builtinId="3"/>
    <cellStyle name="Comma  - Style1" xfId="3" xr:uid="{00000000-0005-0000-0000-000002000000}"/>
    <cellStyle name="Comma  - Style2" xfId="4" xr:uid="{00000000-0005-0000-0000-000003000000}"/>
    <cellStyle name="Comma  - Style3" xfId="5" xr:uid="{00000000-0005-0000-0000-000004000000}"/>
    <cellStyle name="Comma  - Style4" xfId="6" xr:uid="{00000000-0005-0000-0000-000005000000}"/>
    <cellStyle name="Comma  - Style5" xfId="7" xr:uid="{00000000-0005-0000-0000-000006000000}"/>
    <cellStyle name="Comma  - Style6" xfId="8" xr:uid="{00000000-0005-0000-0000-000007000000}"/>
    <cellStyle name="Comma  - Style7" xfId="9" xr:uid="{00000000-0005-0000-0000-000008000000}"/>
    <cellStyle name="Comma  - Style8" xfId="10" xr:uid="{00000000-0005-0000-0000-000009000000}"/>
    <cellStyle name="Comma 10" xfId="11" xr:uid="{00000000-0005-0000-0000-00000A000000}"/>
    <cellStyle name="Comma 11" xfId="12" xr:uid="{00000000-0005-0000-0000-00000B000000}"/>
    <cellStyle name="Comma 12" xfId="13" xr:uid="{00000000-0005-0000-0000-00000C000000}"/>
    <cellStyle name="Comma 13" xfId="14" xr:uid="{00000000-0005-0000-0000-00000D000000}"/>
    <cellStyle name="Comma 14" xfId="15" xr:uid="{00000000-0005-0000-0000-00000E000000}"/>
    <cellStyle name="Comma 15" xfId="16" xr:uid="{00000000-0005-0000-0000-00000F000000}"/>
    <cellStyle name="Comma 16" xfId="17" xr:uid="{00000000-0005-0000-0000-000010000000}"/>
    <cellStyle name="Comma 16 2" xfId="18" xr:uid="{00000000-0005-0000-0000-000011000000}"/>
    <cellStyle name="Comma 16 2 2" xfId="19" xr:uid="{00000000-0005-0000-0000-000012000000}"/>
    <cellStyle name="Comma 16 3" xfId="20" xr:uid="{00000000-0005-0000-0000-000013000000}"/>
    <cellStyle name="Comma 17" xfId="21" xr:uid="{00000000-0005-0000-0000-000014000000}"/>
    <cellStyle name="Comma 18" xfId="22" xr:uid="{00000000-0005-0000-0000-000015000000}"/>
    <cellStyle name="Comma 19" xfId="23" xr:uid="{00000000-0005-0000-0000-000016000000}"/>
    <cellStyle name="Comma 19 2" xfId="24" xr:uid="{00000000-0005-0000-0000-000017000000}"/>
    <cellStyle name="Comma 2" xfId="25" xr:uid="{00000000-0005-0000-0000-000018000000}"/>
    <cellStyle name="Comma 2 2" xfId="26" xr:uid="{00000000-0005-0000-0000-000019000000}"/>
    <cellStyle name="Comma 2 2 2" xfId="27" xr:uid="{00000000-0005-0000-0000-00001A000000}"/>
    <cellStyle name="Comma 2 2 2 2" xfId="28" xr:uid="{00000000-0005-0000-0000-00001B000000}"/>
    <cellStyle name="Comma 2 2 3" xfId="29" xr:uid="{00000000-0005-0000-0000-00001C000000}"/>
    <cellStyle name="Comma 2 2 3 2" xfId="30" xr:uid="{00000000-0005-0000-0000-00001D000000}"/>
    <cellStyle name="Comma 2 2 4" xfId="31" xr:uid="{00000000-0005-0000-0000-00001E000000}"/>
    <cellStyle name="Comma 2 3" xfId="32" xr:uid="{00000000-0005-0000-0000-00001F000000}"/>
    <cellStyle name="Comma 2 3 2" xfId="33" xr:uid="{00000000-0005-0000-0000-000020000000}"/>
    <cellStyle name="Comma 2 4" xfId="34" xr:uid="{00000000-0005-0000-0000-000021000000}"/>
    <cellStyle name="Comma 2 5" xfId="35" xr:uid="{00000000-0005-0000-0000-000022000000}"/>
    <cellStyle name="Comma 20" xfId="36" xr:uid="{00000000-0005-0000-0000-000023000000}"/>
    <cellStyle name="Comma 21" xfId="37" xr:uid="{00000000-0005-0000-0000-000024000000}"/>
    <cellStyle name="Comma 22" xfId="38" xr:uid="{00000000-0005-0000-0000-000025000000}"/>
    <cellStyle name="Comma 23" xfId="39" xr:uid="{00000000-0005-0000-0000-000026000000}"/>
    <cellStyle name="Comma 24" xfId="40" xr:uid="{00000000-0005-0000-0000-000027000000}"/>
    <cellStyle name="Comma 25" xfId="41" xr:uid="{00000000-0005-0000-0000-000028000000}"/>
    <cellStyle name="Comma 26" xfId="42" xr:uid="{00000000-0005-0000-0000-000029000000}"/>
    <cellStyle name="Comma 27" xfId="43" xr:uid="{00000000-0005-0000-0000-00002A000000}"/>
    <cellStyle name="Comma 28" xfId="44" xr:uid="{00000000-0005-0000-0000-00002B000000}"/>
    <cellStyle name="Comma 3" xfId="45" xr:uid="{00000000-0005-0000-0000-00002C000000}"/>
    <cellStyle name="Comma 3 2" xfId="46" xr:uid="{00000000-0005-0000-0000-00002D000000}"/>
    <cellStyle name="Comma 4" xfId="47" xr:uid="{00000000-0005-0000-0000-00002E000000}"/>
    <cellStyle name="Comma 5" xfId="48" xr:uid="{00000000-0005-0000-0000-00002F000000}"/>
    <cellStyle name="Comma 6" xfId="49" xr:uid="{00000000-0005-0000-0000-000030000000}"/>
    <cellStyle name="Comma 7" xfId="50" xr:uid="{00000000-0005-0000-0000-000031000000}"/>
    <cellStyle name="Comma 8" xfId="51" xr:uid="{00000000-0005-0000-0000-000032000000}"/>
    <cellStyle name="Comma 9" xfId="52" xr:uid="{00000000-0005-0000-0000-000033000000}"/>
    <cellStyle name="Currency 2" xfId="53" xr:uid="{00000000-0005-0000-0000-000034000000}"/>
    <cellStyle name="Currency 3" xfId="54" xr:uid="{00000000-0005-0000-0000-000035000000}"/>
    <cellStyle name="Dezimal [0]_Pr.Ev. CCC" xfId="55" xr:uid="{00000000-0005-0000-0000-000036000000}"/>
    <cellStyle name="Dezimal_Pr.Ev. CCC" xfId="56" xr:uid="{00000000-0005-0000-0000-000037000000}"/>
    <cellStyle name="Jun" xfId="57" xr:uid="{00000000-0005-0000-0000-000038000000}"/>
    <cellStyle name="Normal" xfId="0" builtinId="0"/>
    <cellStyle name="Normal - Style1" xfId="58" xr:uid="{00000000-0005-0000-0000-00003A000000}"/>
    <cellStyle name="Normal 10" xfId="59" xr:uid="{00000000-0005-0000-0000-00003B000000}"/>
    <cellStyle name="Normal 10 10" xfId="60" xr:uid="{00000000-0005-0000-0000-00003C000000}"/>
    <cellStyle name="Normal 10 10 2" xfId="61" xr:uid="{00000000-0005-0000-0000-00003D000000}"/>
    <cellStyle name="Normal 10 4" xfId="62" xr:uid="{00000000-0005-0000-0000-00003E000000}"/>
    <cellStyle name="Normal 11" xfId="63" xr:uid="{00000000-0005-0000-0000-00003F000000}"/>
    <cellStyle name="Normal 12" xfId="64" xr:uid="{00000000-0005-0000-0000-000040000000}"/>
    <cellStyle name="Normal 13" xfId="65" xr:uid="{00000000-0005-0000-0000-000041000000}"/>
    <cellStyle name="Normal 14" xfId="66" xr:uid="{00000000-0005-0000-0000-000042000000}"/>
    <cellStyle name="Normal 15" xfId="67" xr:uid="{00000000-0005-0000-0000-000043000000}"/>
    <cellStyle name="Normal 15 2" xfId="68" xr:uid="{00000000-0005-0000-0000-000044000000}"/>
    <cellStyle name="Normal 15 3" xfId="69" xr:uid="{00000000-0005-0000-0000-000045000000}"/>
    <cellStyle name="Normal 16" xfId="70" xr:uid="{00000000-0005-0000-0000-000046000000}"/>
    <cellStyle name="Normal 17" xfId="71" xr:uid="{00000000-0005-0000-0000-000047000000}"/>
    <cellStyle name="Normal 18" xfId="72" xr:uid="{00000000-0005-0000-0000-000048000000}"/>
    <cellStyle name="Normal 18 7" xfId="73" xr:uid="{00000000-0005-0000-0000-000049000000}"/>
    <cellStyle name="Normal 19" xfId="74" xr:uid="{00000000-0005-0000-0000-00004A000000}"/>
    <cellStyle name="Normal 2" xfId="75" xr:uid="{00000000-0005-0000-0000-00004B000000}"/>
    <cellStyle name="Normal 2 2" xfId="76" xr:uid="{00000000-0005-0000-0000-00004C000000}"/>
    <cellStyle name="Normal 2 2 2" xfId="77" xr:uid="{00000000-0005-0000-0000-00004D000000}"/>
    <cellStyle name="Normal 2 2 2 2" xfId="78" xr:uid="{00000000-0005-0000-0000-00004E000000}"/>
    <cellStyle name="Normal 2 2 3" xfId="79" xr:uid="{00000000-0005-0000-0000-00004F000000}"/>
    <cellStyle name="Normal 2 3" xfId="80" xr:uid="{00000000-0005-0000-0000-000050000000}"/>
    <cellStyle name="Normal 2 4" xfId="81" xr:uid="{00000000-0005-0000-0000-000051000000}"/>
    <cellStyle name="Normal 2 5" xfId="82" xr:uid="{00000000-0005-0000-0000-000052000000}"/>
    <cellStyle name="Normal 20" xfId="83" xr:uid="{00000000-0005-0000-0000-000053000000}"/>
    <cellStyle name="Normal 21" xfId="84" xr:uid="{00000000-0005-0000-0000-000054000000}"/>
    <cellStyle name="Normal 22" xfId="85" xr:uid="{00000000-0005-0000-0000-000055000000}"/>
    <cellStyle name="Normal 23" xfId="86" xr:uid="{00000000-0005-0000-0000-000056000000}"/>
    <cellStyle name="Normal 24" xfId="87" xr:uid="{00000000-0005-0000-0000-000057000000}"/>
    <cellStyle name="Normal 25" xfId="88" xr:uid="{00000000-0005-0000-0000-000058000000}"/>
    <cellStyle name="Normal 26" xfId="89" xr:uid="{00000000-0005-0000-0000-000059000000}"/>
    <cellStyle name="Normal 27" xfId="90" xr:uid="{00000000-0005-0000-0000-00005A000000}"/>
    <cellStyle name="Normal 3" xfId="91" xr:uid="{00000000-0005-0000-0000-00005B000000}"/>
    <cellStyle name="Normal 4" xfId="92" xr:uid="{00000000-0005-0000-0000-00005C000000}"/>
    <cellStyle name="Normal 5" xfId="93" xr:uid="{00000000-0005-0000-0000-00005D000000}"/>
    <cellStyle name="Normal 6" xfId="94" xr:uid="{00000000-0005-0000-0000-00005E000000}"/>
    <cellStyle name="Normal 7" xfId="95" xr:uid="{00000000-0005-0000-0000-00005F000000}"/>
    <cellStyle name="Normal 8" xfId="96" xr:uid="{00000000-0005-0000-0000-000060000000}"/>
    <cellStyle name="Normal 9" xfId="97" xr:uid="{00000000-0005-0000-0000-000061000000}"/>
    <cellStyle name="Normal_ACNielsen (BS March 2007)-FINAL" xfId="98" xr:uid="{00000000-0005-0000-0000-000062000000}"/>
    <cellStyle name="Percent" xfId="99" builtinId="5"/>
    <cellStyle name="Percent 2" xfId="100" xr:uid="{00000000-0005-0000-0000-000064000000}"/>
    <cellStyle name="Percent 2 2" xfId="101" xr:uid="{00000000-0005-0000-0000-000065000000}"/>
    <cellStyle name="Percent 3" xfId="102" xr:uid="{00000000-0005-0000-0000-000066000000}"/>
    <cellStyle name="Percent 3 2" xfId="103" xr:uid="{00000000-0005-0000-0000-000067000000}"/>
    <cellStyle name="Percent 4" xfId="104" xr:uid="{00000000-0005-0000-0000-000068000000}"/>
    <cellStyle name="Percent 5" xfId="105" xr:uid="{00000000-0005-0000-0000-000069000000}"/>
    <cellStyle name="Percent 6" xfId="106" xr:uid="{00000000-0005-0000-0000-00006A000000}"/>
    <cellStyle name="Percent 7" xfId="107" xr:uid="{00000000-0005-0000-0000-00006B000000}"/>
    <cellStyle name="Title 2" xfId="108" xr:uid="{00000000-0005-0000-0000-00006C000000}"/>
    <cellStyle name="W?rung [0]_Pr.Ev. CCC" xfId="109" xr:uid="{00000000-0005-0000-0000-00006D000000}"/>
    <cellStyle name="W?rung_Pr.Ev. CCC" xfId="110" xr:uid="{00000000-0005-0000-0000-00006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5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1.xml"/><Relationship Id="rId47" Type="http://schemas.openxmlformats.org/officeDocument/2006/relationships/externalLink" Target="externalLinks/externalLink26.xml"/><Relationship Id="rId63" Type="http://schemas.openxmlformats.org/officeDocument/2006/relationships/externalLink" Target="externalLinks/externalLink42.xml"/><Relationship Id="rId68" Type="http://schemas.openxmlformats.org/officeDocument/2006/relationships/externalLink" Target="externalLinks/externalLink47.xml"/><Relationship Id="rId84" Type="http://schemas.openxmlformats.org/officeDocument/2006/relationships/externalLink" Target="externalLinks/externalLink63.xml"/><Relationship Id="rId89" Type="http://schemas.openxmlformats.org/officeDocument/2006/relationships/externalLink" Target="externalLinks/externalLink68.xml"/><Relationship Id="rId112" Type="http://schemas.openxmlformats.org/officeDocument/2006/relationships/externalLink" Target="externalLinks/externalLink91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8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53" Type="http://schemas.openxmlformats.org/officeDocument/2006/relationships/externalLink" Target="externalLinks/externalLink32.xml"/><Relationship Id="rId58" Type="http://schemas.openxmlformats.org/officeDocument/2006/relationships/externalLink" Target="externalLinks/externalLink37.xml"/><Relationship Id="rId74" Type="http://schemas.openxmlformats.org/officeDocument/2006/relationships/externalLink" Target="externalLinks/externalLink53.xml"/><Relationship Id="rId79" Type="http://schemas.openxmlformats.org/officeDocument/2006/relationships/externalLink" Target="externalLinks/externalLink58.xml"/><Relationship Id="rId102" Type="http://schemas.openxmlformats.org/officeDocument/2006/relationships/externalLink" Target="externalLinks/externalLink8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69.xml"/><Relationship Id="rId95" Type="http://schemas.openxmlformats.org/officeDocument/2006/relationships/externalLink" Target="externalLinks/externalLink7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43" Type="http://schemas.openxmlformats.org/officeDocument/2006/relationships/externalLink" Target="externalLinks/externalLink22.xml"/><Relationship Id="rId48" Type="http://schemas.openxmlformats.org/officeDocument/2006/relationships/externalLink" Target="externalLinks/externalLink27.xml"/><Relationship Id="rId64" Type="http://schemas.openxmlformats.org/officeDocument/2006/relationships/externalLink" Target="externalLinks/externalLink43.xml"/><Relationship Id="rId69" Type="http://schemas.openxmlformats.org/officeDocument/2006/relationships/externalLink" Target="externalLinks/externalLink48.xml"/><Relationship Id="rId113" Type="http://schemas.openxmlformats.org/officeDocument/2006/relationships/externalLink" Target="externalLinks/externalLink92.xml"/><Relationship Id="rId80" Type="http://schemas.openxmlformats.org/officeDocument/2006/relationships/externalLink" Target="externalLinks/externalLink59.xml"/><Relationship Id="rId85" Type="http://schemas.openxmlformats.org/officeDocument/2006/relationships/externalLink" Target="externalLinks/externalLink64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59" Type="http://schemas.openxmlformats.org/officeDocument/2006/relationships/externalLink" Target="externalLinks/externalLink38.xml"/><Relationship Id="rId103" Type="http://schemas.openxmlformats.org/officeDocument/2006/relationships/externalLink" Target="externalLinks/externalLink82.xml"/><Relationship Id="rId108" Type="http://schemas.openxmlformats.org/officeDocument/2006/relationships/externalLink" Target="externalLinks/externalLink87.xml"/><Relationship Id="rId54" Type="http://schemas.openxmlformats.org/officeDocument/2006/relationships/externalLink" Target="externalLinks/externalLink33.xml"/><Relationship Id="rId70" Type="http://schemas.openxmlformats.org/officeDocument/2006/relationships/externalLink" Target="externalLinks/externalLink49.xml"/><Relationship Id="rId75" Type="http://schemas.openxmlformats.org/officeDocument/2006/relationships/externalLink" Target="externalLinks/externalLink54.xml"/><Relationship Id="rId91" Type="http://schemas.openxmlformats.org/officeDocument/2006/relationships/externalLink" Target="externalLinks/externalLink70.xml"/><Relationship Id="rId96" Type="http://schemas.openxmlformats.org/officeDocument/2006/relationships/externalLink" Target="externalLinks/externalLink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49" Type="http://schemas.openxmlformats.org/officeDocument/2006/relationships/externalLink" Target="externalLinks/externalLink28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52" Type="http://schemas.openxmlformats.org/officeDocument/2006/relationships/externalLink" Target="externalLinks/externalLink31.xml"/><Relationship Id="rId60" Type="http://schemas.openxmlformats.org/officeDocument/2006/relationships/externalLink" Target="externalLinks/externalLink39.xml"/><Relationship Id="rId65" Type="http://schemas.openxmlformats.org/officeDocument/2006/relationships/externalLink" Target="externalLinks/externalLink44.xml"/><Relationship Id="rId73" Type="http://schemas.openxmlformats.org/officeDocument/2006/relationships/externalLink" Target="externalLinks/externalLink52.xml"/><Relationship Id="rId78" Type="http://schemas.openxmlformats.org/officeDocument/2006/relationships/externalLink" Target="externalLinks/externalLink57.xml"/><Relationship Id="rId81" Type="http://schemas.openxmlformats.org/officeDocument/2006/relationships/externalLink" Target="externalLinks/externalLink60.xml"/><Relationship Id="rId86" Type="http://schemas.openxmlformats.org/officeDocument/2006/relationships/externalLink" Target="externalLinks/externalLink65.xml"/><Relationship Id="rId94" Type="http://schemas.openxmlformats.org/officeDocument/2006/relationships/externalLink" Target="externalLinks/externalLink73.xml"/><Relationship Id="rId99" Type="http://schemas.openxmlformats.org/officeDocument/2006/relationships/externalLink" Target="externalLinks/externalLink78.xml"/><Relationship Id="rId101" Type="http://schemas.openxmlformats.org/officeDocument/2006/relationships/externalLink" Target="externalLinks/externalLink8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8.xml"/><Relationship Id="rId109" Type="http://schemas.openxmlformats.org/officeDocument/2006/relationships/externalLink" Target="externalLinks/externalLink88.xml"/><Relationship Id="rId34" Type="http://schemas.openxmlformats.org/officeDocument/2006/relationships/externalLink" Target="externalLinks/externalLink13.xml"/><Relationship Id="rId50" Type="http://schemas.openxmlformats.org/officeDocument/2006/relationships/externalLink" Target="externalLinks/externalLink29.xml"/><Relationship Id="rId55" Type="http://schemas.openxmlformats.org/officeDocument/2006/relationships/externalLink" Target="externalLinks/externalLink34.xml"/><Relationship Id="rId76" Type="http://schemas.openxmlformats.org/officeDocument/2006/relationships/externalLink" Target="externalLinks/externalLink55.xml"/><Relationship Id="rId97" Type="http://schemas.openxmlformats.org/officeDocument/2006/relationships/externalLink" Target="externalLinks/externalLink76.xml"/><Relationship Id="rId104" Type="http://schemas.openxmlformats.org/officeDocument/2006/relationships/externalLink" Target="externalLinks/externalLink8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0.xml"/><Relationship Id="rId92" Type="http://schemas.openxmlformats.org/officeDocument/2006/relationships/externalLink" Target="externalLinks/externalLink7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8.xml"/><Relationship Id="rId24" Type="http://schemas.openxmlformats.org/officeDocument/2006/relationships/externalLink" Target="externalLinks/externalLink3.xml"/><Relationship Id="rId40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24.xml"/><Relationship Id="rId66" Type="http://schemas.openxmlformats.org/officeDocument/2006/relationships/externalLink" Target="externalLinks/externalLink45.xml"/><Relationship Id="rId87" Type="http://schemas.openxmlformats.org/officeDocument/2006/relationships/externalLink" Target="externalLinks/externalLink66.xml"/><Relationship Id="rId110" Type="http://schemas.openxmlformats.org/officeDocument/2006/relationships/externalLink" Target="externalLinks/externalLink89.xml"/><Relationship Id="rId115" Type="http://schemas.openxmlformats.org/officeDocument/2006/relationships/styles" Target="styles.xml"/><Relationship Id="rId61" Type="http://schemas.openxmlformats.org/officeDocument/2006/relationships/externalLink" Target="externalLinks/externalLink40.xml"/><Relationship Id="rId82" Type="http://schemas.openxmlformats.org/officeDocument/2006/relationships/externalLink" Target="externalLinks/externalLink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56" Type="http://schemas.openxmlformats.org/officeDocument/2006/relationships/externalLink" Target="externalLinks/externalLink35.xml"/><Relationship Id="rId77" Type="http://schemas.openxmlformats.org/officeDocument/2006/relationships/externalLink" Target="externalLinks/externalLink56.xml"/><Relationship Id="rId100" Type="http://schemas.openxmlformats.org/officeDocument/2006/relationships/externalLink" Target="externalLinks/externalLink79.xml"/><Relationship Id="rId105" Type="http://schemas.openxmlformats.org/officeDocument/2006/relationships/externalLink" Target="externalLinks/externalLink8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0.xml"/><Relationship Id="rId72" Type="http://schemas.openxmlformats.org/officeDocument/2006/relationships/externalLink" Target="externalLinks/externalLink51.xml"/><Relationship Id="rId93" Type="http://schemas.openxmlformats.org/officeDocument/2006/relationships/externalLink" Target="externalLinks/externalLink72.xml"/><Relationship Id="rId98" Type="http://schemas.openxmlformats.org/officeDocument/2006/relationships/externalLink" Target="externalLinks/externalLink7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4.xml"/><Relationship Id="rId46" Type="http://schemas.openxmlformats.org/officeDocument/2006/relationships/externalLink" Target="externalLinks/externalLink25.xml"/><Relationship Id="rId67" Type="http://schemas.openxmlformats.org/officeDocument/2006/relationships/externalLink" Target="externalLinks/externalLink46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Relationship Id="rId62" Type="http://schemas.openxmlformats.org/officeDocument/2006/relationships/externalLink" Target="externalLinks/externalLink41.xml"/><Relationship Id="rId83" Type="http://schemas.openxmlformats.org/officeDocument/2006/relationships/externalLink" Target="externalLinks/externalLink62.xml"/><Relationship Id="rId88" Type="http://schemas.openxmlformats.org/officeDocument/2006/relationships/externalLink" Target="externalLinks/externalLink67.xml"/><Relationship Id="rId111" Type="http://schemas.openxmlformats.org/officeDocument/2006/relationships/externalLink" Target="externalLinks/externalLink90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15.xml"/><Relationship Id="rId57" Type="http://schemas.openxmlformats.org/officeDocument/2006/relationships/externalLink" Target="externalLinks/externalLink36.xml"/><Relationship Id="rId106" Type="http://schemas.openxmlformats.org/officeDocument/2006/relationships/externalLink" Target="externalLinks/externalLink8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28575</xdr:rowOff>
    </xdr:from>
    <xdr:to>
      <xdr:col>0</xdr:col>
      <xdr:colOff>247650</xdr:colOff>
      <xdr:row>5</xdr:row>
      <xdr:rowOff>209550</xdr:rowOff>
    </xdr:to>
    <xdr:sp macro="" textlink="">
      <xdr:nvSpPr>
        <xdr:cNvPr id="2059" name="Line 2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ShapeType="1"/>
        </xdr:cNvSpPr>
      </xdr:nvSpPr>
      <xdr:spPr bwMode="auto">
        <a:xfrm>
          <a:off x="247650" y="28575"/>
          <a:ext cx="0" cy="1724025"/>
        </a:xfrm>
        <a:prstGeom prst="line">
          <a:avLst/>
        </a:prstGeom>
        <a:noFill/>
        <a:ln w="889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37</xdr:row>
      <xdr:rowOff>57150</xdr:rowOff>
    </xdr:from>
    <xdr:to>
      <xdr:col>10</xdr:col>
      <xdr:colOff>9525</xdr:colOff>
      <xdr:row>37</xdr:row>
      <xdr:rowOff>57150</xdr:rowOff>
    </xdr:to>
    <xdr:sp macro="" textlink="">
      <xdr:nvSpPr>
        <xdr:cNvPr id="2060" name="Line 3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ShapeType="1"/>
        </xdr:cNvSpPr>
      </xdr:nvSpPr>
      <xdr:spPr bwMode="auto">
        <a:xfrm>
          <a:off x="4410075" y="9525000"/>
          <a:ext cx="1838325" cy="0"/>
        </a:xfrm>
        <a:prstGeom prst="line">
          <a:avLst/>
        </a:prstGeom>
        <a:noFill/>
        <a:ln w="889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485775</xdr:colOff>
      <xdr:row>27</xdr:row>
      <xdr:rowOff>104775</xdr:rowOff>
    </xdr:from>
    <xdr:to>
      <xdr:col>9</xdr:col>
      <xdr:colOff>485775</xdr:colOff>
      <xdr:row>37</xdr:row>
      <xdr:rowOff>190500</xdr:rowOff>
    </xdr:to>
    <xdr:sp macro="" textlink="">
      <xdr:nvSpPr>
        <xdr:cNvPr id="2061" name="Line 4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ShapeType="1"/>
        </xdr:cNvSpPr>
      </xdr:nvSpPr>
      <xdr:spPr bwMode="auto">
        <a:xfrm>
          <a:off x="6115050" y="7600950"/>
          <a:ext cx="0" cy="2057400"/>
        </a:xfrm>
        <a:prstGeom prst="line">
          <a:avLst/>
        </a:prstGeom>
        <a:noFill/>
        <a:ln w="889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733425</xdr:colOff>
      <xdr:row>10</xdr:row>
      <xdr:rowOff>180975</xdr:rowOff>
    </xdr:from>
    <xdr:to>
      <xdr:col>4</xdr:col>
      <xdr:colOff>733425</xdr:colOff>
      <xdr:row>14</xdr:row>
      <xdr:rowOff>47625</xdr:rowOff>
    </xdr:to>
    <xdr:sp macro="" textlink="">
      <xdr:nvSpPr>
        <xdr:cNvPr id="2062" name="Line 9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ShapeType="1"/>
        </xdr:cNvSpPr>
      </xdr:nvSpPr>
      <xdr:spPr bwMode="auto">
        <a:xfrm>
          <a:off x="3171825" y="3400425"/>
          <a:ext cx="0" cy="81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47625</xdr:colOff>
      <xdr:row>1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2063" name="Line 11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ShapeType="1"/>
        </xdr:cNvSpPr>
      </xdr:nvSpPr>
      <xdr:spPr bwMode="auto">
        <a:xfrm>
          <a:off x="47625" y="190500"/>
          <a:ext cx="1838325" cy="0"/>
        </a:xfrm>
        <a:prstGeom prst="line">
          <a:avLst/>
        </a:prstGeom>
        <a:noFill/>
        <a:ln w="889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28575</xdr:rowOff>
    </xdr:from>
    <xdr:to>
      <xdr:col>0</xdr:col>
      <xdr:colOff>247650</xdr:colOff>
      <xdr:row>5</xdr:row>
      <xdr:rowOff>209550</xdr:rowOff>
    </xdr:to>
    <xdr:sp macro="" textlink="">
      <xdr:nvSpPr>
        <xdr:cNvPr id="2064" name="Line 2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ShapeType="1"/>
        </xdr:cNvSpPr>
      </xdr:nvSpPr>
      <xdr:spPr bwMode="auto">
        <a:xfrm>
          <a:off x="247650" y="28575"/>
          <a:ext cx="0" cy="1724025"/>
        </a:xfrm>
        <a:prstGeom prst="line">
          <a:avLst/>
        </a:prstGeom>
        <a:noFill/>
        <a:ln w="88900" cmpd="tri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438150</xdr:colOff>
      <xdr:row>10</xdr:row>
      <xdr:rowOff>19050</xdr:rowOff>
    </xdr:from>
    <xdr:to>
      <xdr:col>4</xdr:col>
      <xdr:colOff>438150</xdr:colOff>
      <xdr:row>15</xdr:row>
      <xdr:rowOff>19050</xdr:rowOff>
    </xdr:to>
    <xdr:sp macro="" textlink="">
      <xdr:nvSpPr>
        <xdr:cNvPr id="2065" name="Line 5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ShapeType="1"/>
        </xdr:cNvSpPr>
      </xdr:nvSpPr>
      <xdr:spPr bwMode="auto">
        <a:xfrm>
          <a:off x="2876550" y="3238500"/>
          <a:ext cx="0" cy="1143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14</xdr:row>
      <xdr:rowOff>57150</xdr:rowOff>
    </xdr:to>
    <xdr:sp macro="" textlink="">
      <xdr:nvSpPr>
        <xdr:cNvPr id="2066" name="Line 9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ShapeType="1"/>
        </xdr:cNvSpPr>
      </xdr:nvSpPr>
      <xdr:spPr bwMode="auto">
        <a:xfrm>
          <a:off x="3190875" y="3409950"/>
          <a:ext cx="0" cy="819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295275</xdr:colOff>
      <xdr:row>10</xdr:row>
      <xdr:rowOff>38100</xdr:rowOff>
    </xdr:from>
    <xdr:to>
      <xdr:col>5</xdr:col>
      <xdr:colOff>295275</xdr:colOff>
      <xdr:row>15</xdr:row>
      <xdr:rowOff>38100</xdr:rowOff>
    </xdr:to>
    <xdr:sp macro="" textlink="">
      <xdr:nvSpPr>
        <xdr:cNvPr id="2067" name="Line 10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ShapeType="1"/>
        </xdr:cNvSpPr>
      </xdr:nvSpPr>
      <xdr:spPr bwMode="auto">
        <a:xfrm>
          <a:off x="3486150" y="3257550"/>
          <a:ext cx="0" cy="1143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47625</xdr:colOff>
      <xdr:row>1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2068" name="Line 1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ShapeType="1"/>
        </xdr:cNvSpPr>
      </xdr:nvSpPr>
      <xdr:spPr bwMode="auto">
        <a:xfrm>
          <a:off x="47625" y="190500"/>
          <a:ext cx="1838325" cy="0"/>
        </a:xfrm>
        <a:prstGeom prst="line">
          <a:avLst/>
        </a:prstGeom>
        <a:noFill/>
        <a:ln w="88900" cmpd="tri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1152525</xdr:colOff>
      <xdr:row>11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152525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uraj%20data/Pinnacle/financials/Worksheet%20in%205640%20Property%20(Fixed%20Assets)%20-%20Substantive%20Testing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content/MyWorkspaces/India/ADI/2.%20Processed/OSSI/GL-09B-APR%2004-VKV-11-SALARY%20BANK%20J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kajain/Local%20Settings/Temporary%20Internet%20Files/OLK50/Fiser%20V/Audit%20Entries%20of%20Deepika%20and%20Saurabh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Bajrang%20JAIN\Local%20Settings\Temp\Temporary%20Directory%202%20for%20Chilmi.zip\dng-pal\Ratan\Audit-98-9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\d\Sikandar%20d%20dirve\My%20Documents\TDS%20RETURN%2004-05(2061-62)\SPECIAL%20TAX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t\ac\My%20Documents\Budget\FNLBUD989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M20_BS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Sudip\Clean%20Energy%20Products\CEPI%20-%2058-59\Business%20Income%20-%20Exercis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Documents%20and%20Settings\SIKANDAR.DABUR-NEPAL.000\Desktop\tds%20return\TDS%20MONTHLY%20DEDUCTION%20%20SALARY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\BK%20AGRAWAL%20&amp;CO\BKAGRAWAL&amp;CO\Balance%20Sheet\BS%2062-63\Eastern%20Sugar%20Mills%20(bs%20062-63)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nhaiya/Local%20Settings/Temporary%20Internet%20Files/OLK2/Deepak/MIS/0403q1con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BC\SRP\Ganapati%20Rosin\2058-59\Rosi%20BS58-5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Asset%20in%20Baan-April-May-June%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Documents%20and%20Settings\SIKANDAR\Desktop\TDS%20RETURN%202006-2007(20063-2064)\RENT%20WORKING%202006-0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1%20Air%20Conditioners%20Combined%20Leadshee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%20Area\Documents%20and%20Settings\Shabber\Local%20Settings\Temporary%20Internet%20Files\OLK1D3\Purchase%20Ord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Ray%20Ban/December%202002/OSRM%20Review/MANISH/ESS/CRP99/06june99/0699_REV_OPE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Accounts/INVOICING/Invoicing%20Software/Invoicing%20Software%20for%207c%202002-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MIS/Bids/Trainline/India%20Holburn%20v3%20slow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s07\amit\MY%20DOCUMENT\Bud01-02\final\BUDMKTG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Accounts/Audit/Audit%2005-06/Provision/Expense%20Provision%2005-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nhaiya/Local%20Settings/Temporary%20Internet%20Files/OLK2/Mydocument-C/My%20Documents/MIS/99-00/MISMA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Ray%20Ban/December%202002/OSRM%20Review/TEMP/09Y2K_OPE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SURAJ/Internal%20audit/MFD/MFD%20Financials/Financials/Clients/MY%20Family%20Dentist/2015-16/TDS%20RETURN%20MFD%20FY%202015-16/TDS%20returns/xx26Qsheet1532r_26Q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2%20FAR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043650.UUG/Local%20Settings/Temporary%20Internet%20Files/OLK10/P&amp;L%20template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Back%20UP%20of%20Old%20Main%2024Aug\Unique%20Hatchery%20Pvt.%20Ltd\bspl-61-62\bs-pl%2061-6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Documents%20and%20Settings\SIKANDAR.DABUR-NEPAL.000\Desktop\tds%20return\TDS%20ON%20EDUCATION%20WORKING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%20DATA\DHS'03\FINAL%20SET\FInancials%2003\Linked%20balsheet-March,03-Fina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%20data\DHS-MAR'02\Financials%2001\BS-Sep0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olddata\Users\pawanjain\Desktop\final%20report63-64%20to%20Narendra%20Gupt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usiness%20Income-Exerci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olddata\Users\pawanjain\Desktop\GLOBAL%20BROAD%20BAND%20NETWORK%20Bank%20Statemet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olddata\LAW\LAW2060_061\Gpgc-Tod-060-6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s06\d\2003-04\BSHEET\03-04\BS02-03\BS-DETAILS-2002-03--DK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ENBK0113\aws\AUDIT\AAauditclients\Biocon\statutory%20audit\2001\Deliverables\Deliverables\Final\BS9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l\d\Sanjoybackup\LC2064-65\GBI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oghe\c\WINDOWS\TEMP\P&amp;l03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P99NEW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dtape\Accounts\Shared%20Services\IN_IDC_FA_Upload_GSIAT_Complete%20Lis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l158af\c$\DOCUME~1\JSRING~1.FIS\LOCALS~1\TEMP\Trade%20Receivables-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jumishra\SHARED\windows\TEMP\TEMP\10W0399%20P&amp;%20L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\Main\Audit%20Related\Himalayan%20Feeds\BSPL62-63\Audit%202062-206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M9-EXPS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an\c\BS-98-99\WIN\NSIC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al%20Mar0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Audit\Documents%20and%20Settings\auditors\My%20Documents\E&amp;Y\Depn%20day%20basis%20-%20SoCrates%20-%20Co.%20Act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jumishra\SHARED\windows\TEMP\TEMP\GA\RJOCTCU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al%20Sep02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I-W2K1\Share\Documents%20and%20Settings\sengus.ACSI_NEPAL\Local%20Settings\Temporary%20Internet%20Files\OLK60\Nepal%20August%202004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olddata\DOCUME~1\guptma03\LOCALS~1\Temp\ACN%20India%20-%20Account%20Recs%20-%20Saulo%20-%20MASTER%20VERSION%20v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oghe\c\PJ\MNGTREPO\YEAR1999\BRND1299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Asset%20in%20Baan%20-%2001.10.04%20To%2031.12.0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\WINDOWS\TEMP\16.07.03-15.07.04%20NEW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lan\LAN\Bsartr2001\Workings\bsmc&amp;smc-01\SMC_2000-01\SM-EXP-2001(1)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Audit\Documents%20and%20Settings\auditors\My%20Documents\E&amp;Y\FA%20Register%20as%20at%2031.3.2003%2020aug03%20ver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vanand/My%20Documents/Programing/AS2/Pack%20Development/CTT/Done/Worksheet%20in%204315.1%20Revenue%20-%20Controls%20Testing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Asset%20in%20Baan%20-%2016.07.04%20To%2030.09.04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BC%20SRP\ABC\SRP\Machan\Machan%20%20059\Machan-BS-58-5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Akanksha/Nortel%20India%20Pvt.%20Ltd/2003/Final/Financials/Accounts%202002-revised-%20Hongkong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dtape\Accounts\Shared%20Services\IN_IDC_FA_Upload_GSIAT_Complet%20List%20-%2015MAY0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Asset%20In%20Baan%20-16.07.03%20To%2015.07.04(Repaired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Sikandar%20d%20dirve\My%20Documents\TDS%20%20RETURN%20%202005-2006(2062-2063)\RENT%20WORKING%202005-2006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d%20Accounts%202002%20sept%20final%20excl%20def%20tax%20working%20see%20repfinalsetaccounts%20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-260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Sikandar%20d%20dirve\My%20Documents\TDS%20RETURN%2004-05(2061-62)\MONTHLY%20%20TDS%20DEDUCTION%20ON%20SALARY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plaha/Desktop/Vertex%20Tax%20Workpapers/Provision%20for%20Tax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suraj%20data/Pinnacle/financials/Worksheet%20in%205695%20Final%20FAR%20M08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541%20RS%20Prepaid%20Expenses_31-Dec-07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jumishra\SHARED\BSP&amp;L\My%20Documents\Bs&amp;pl\CABS00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kajain/Local%20Settings/Temporary%20Internet%20Files/OLK50/DATA/CLIENTS%202005/Microsoft%202004-05/FY%2004%20Financials/5th%20Cut%20Financials%20for%202004%20Final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rverma\C\TDS%20ON%20EDUCATION%20WORKING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ng-pal\Ratan\Audit-98-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Documents%20and%20Settings\SIKANDAR.DABUR-NEPAL.000\Desktop\tds%20return\TDS%20ON%20SALARY%20RECONCILIATION%202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am3\c\DOC\MAIN\Nepal%20Hokke\audit%20bs%206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Main\Asset%20In%20Baan%20-16.07.03%20To%2015.07.04(Repaired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suraj%20data/Pinnacle/financials/Worksheet%20in%205643%20FAR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suraj%20data/Pinnacle/financials/Worksheet%20in%205231%20RS%20Investments_31-Dec-07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742%20FBT%20(back%20up)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Standard/Standard%20Ind%20Ltd/Standard%20Ind%20Ltd/Standard/March%202005/Standard-PRS/march05/8140%20Revenue%20-%20Substantive%20Testi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aa%20sarasawati%20075-76/creditors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aa%20sarasawati%20075-76/Trial%20balance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aa%20sarasawati%20075-76/sales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ooja%20Khadhya%20Udhyog%20Ledger%20Purchase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aa%20sarasawati%20075-76/purchase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aa%20sarasawati%20075-76/closing%20stoc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in\Sikandar%20d%20dirve\My%20Documents\INCOME%20TAX%20ASSESMENT%20RETURN%20DETAILS%202004-2005(%202061-2062)\wages%20details%2004-05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meer\Audit%202077-078\Kolbhi\Kosila%20Khaad%20Udhyog\Kosila%20%20Khaad%20Udhyog%20%202076-077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ooja%20Khadya%20Udyog%20Sales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Sameer%202074-075/aayush%20Traders%20%202074-0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NGG_VAL"/>
      <sheetName val="Sheet2"/>
      <sheetName val="#REF"/>
      <sheetName val="****00"/>
      <sheetName val="Sheet3"/>
      <sheetName val="ADD_WAVG"/>
      <sheetName val="VAL31MAR-ALL"/>
      <sheetName val="MPS_PACKING"/>
      <sheetName val="Book1"/>
      <sheetName val="____00"/>
      <sheetName val=""/>
      <sheetName val="BS Groupings"/>
      <sheetName val="PL Groupings"/>
      <sheetName val="Setup"/>
      <sheetName val="Finance IT &amp; Pro (2)"/>
      <sheetName val="laroux"/>
      <sheetName val="XXXXXXXXXXXXX"/>
      <sheetName val="XXXXXX"/>
      <sheetName val="WORKINGS"/>
      <sheetName val="ANNEXURE 5 c"/>
      <sheetName val="21 (i)(B)(b)"/>
      <sheetName val="remittance"/>
      <sheetName val="_x0000_Database: [2]. Exceeded number"/>
      <sheetName val="ERE `ODBCDriver`.`Component_` ="/>
      <sheetName val="elfReg`, `FileAction` Where `Se"/>
      <sheetName val="௔按਱ဵ_x0000__x0000_"/>
      <sheetName val="1-11%20MOI.xls_x0000__x0000__x0016__x0000__x0000__x000d__x0000__x0000__x000c__x0000_ň_x0000__x0002__x0000_"/>
      <sheetName val="ல"/>
      <sheetName val="Database: [2]. Exceeded number "/>
      <sheetName val="1-11%20MOI.xls_x0000__x0000__x0016__x0000__x0000__x000d__x0000__x000c__x0000_ň_x0000__x0002__x0000_Ӥ"/>
      <sheetName val="௔按਱ဵ_x0000_"/>
      <sheetName val="Retirals"/>
      <sheetName val="provision for new Salary"/>
      <sheetName val="Dept Score-Assoc-Avg Dept Wise"/>
      <sheetName val="Dept Score-Assoc-Avg Dept W (2)"/>
      <sheetName val="ExistingRangeDetails"/>
      <sheetName val="Encl II"/>
      <sheetName val="Other notes"/>
      <sheetName val="DEC-MEMO"/>
      <sheetName val="Scope of supply"/>
      <sheetName val="BS Schdl- 1 &amp; 2"/>
      <sheetName val="Enclosure XV (2)"/>
      <sheetName val="Enclosure X contd"/>
      <sheetName val="Clause 20"/>
      <sheetName val="Enclosure VIII"/>
      <sheetName val="GS Master"/>
      <sheetName val="Oil"/>
      <sheetName val="Chart"/>
      <sheetName val="cs1997"/>
      <sheetName val="Summary model"/>
      <sheetName val="model by field"/>
      <sheetName val="Crude oil"/>
      <sheetName val="Corridor"/>
      <sheetName val="Block A"/>
      <sheetName val="W Natuna"/>
      <sheetName val="Valuation (F)"/>
      <sheetName val="Valuation 2"/>
      <sheetName val="Adjusted data"/>
      <sheetName val="Charts"/>
      <sheetName val="IEA_02-99"/>
      <sheetName val="WRLD EXPN"/>
      <sheetName val="JetFuel"/>
      <sheetName val="SingCracks"/>
      <sheetName val="BALANCE SHEET"/>
      <sheetName val="P&amp;L ACC"/>
      <sheetName val="LC ADJUST"/>
      <sheetName val="SCHEDULES"/>
      <sheetName val="RECEIVABLES"/>
      <sheetName val="FIXED ASS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al"/>
      <sheetName val="FA Movement"/>
      <sheetName val="Phy Verifn"/>
      <sheetName val="Sample-PhyVer"/>
      <sheetName val="Additions"/>
      <sheetName val="Sample-Addn"/>
      <sheetName val="Depn"/>
      <sheetName val="Disposals"/>
      <sheetName val="CWIP"/>
      <sheetName val="Sample-CWIP"/>
      <sheetName val="Excess Calc"/>
      <sheetName val="Threshold Calc"/>
      <sheetName val="Tickmarks"/>
      <sheetName val="SCM"/>
      <sheetName val="assets-related party"/>
      <sheetName val="Additions TOD"/>
      <sheetName val="Bond Reg Review"/>
      <sheetName val="Consolidation final {pbc}"/>
      <sheetName val="Reconciliation"/>
      <sheetName val="population additions"/>
      <sheetName val="Consolidated (interim) -PBC"/>
      <sheetName val="FA Schedule PBC"/>
      <sheetName val="Bond register review"/>
      <sheetName val="List of assets rec from USA "/>
      <sheetName val="Summary"/>
      <sheetName val="Consolidation PBC"/>
      <sheetName val="Reconciliation books vs FAR"/>
      <sheetName val="Lease hold improvements"/>
      <sheetName val="Leasehold dep working old offic"/>
      <sheetName val="Furniture &amp; Fixtures"/>
      <sheetName val="Office equipment"/>
      <sheetName val="Computer hardware"/>
      <sheetName val="Computer software"/>
      <sheetName val="Technical Equipment"/>
      <sheetName val="Leasehold Improvements-JP"/>
      <sheetName val="Leasehold dep working JP nagar "/>
      <sheetName val="Furniture &amp; Fixtures-JP"/>
      <sheetName val="Office equipments-JP "/>
      <sheetName val="Computer Hardware-JP"/>
      <sheetName val="Vehicles"/>
      <sheetName val="Sheet1"/>
      <sheetName val="Tickmarks (2)"/>
      <sheetName val=" ignore -Workings PBC"/>
      <sheetName val="Reco of P&amp;M Depn to Tally"/>
      <sheetName val="final JV"/>
      <sheetName val="FA Additions &amp; Deletion-PBC"/>
      <sheetName val="Deletions Vouching "/>
      <sheetName val="Planning"/>
      <sheetName val="Dep SAP"/>
      <sheetName val="C wip"/>
      <sheetName val="FAR"/>
      <sheetName val="Fixed Assets Retired"/>
      <sheetName val="Insurance Cover"/>
      <sheetName val="Additions Vouching"/>
      <sheetName val=" Reco of Deletn &amp; CWIP to Lead"/>
      <sheetName val="CMA"/>
      <sheetName val="FA Additions &amp; Deletion"/>
      <sheetName val="TB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A1"/>
      <sheetName val="CC"/>
      <sheetName val="CODE"/>
      <sheetName val="Journal 1"/>
      <sheetName val="GL-09B-APR%2004-VKV-11-SALARY%2"/>
      <sheetName val="CRITERIA1抺_x0013_ﵘニӤ_x0000__x0000__x0000_珿_x0013__x0000_抺_x0013__x0000_Ӥ_x0000_集Ӥ_x0000_抺"/>
      <sheetName val="CRITERIA1　겜ࡀ^_x0000_ဠ_x0000_-_x0000_겜ࡀ_x0000__x0000__x0013__x0000_Ӥ_x0000_集Ӥ_x0000_抺"/>
      <sheetName val="CRITERIA1抺_x0013_ﵘニӤ_x0000__x0000__x0000_珿_x0013_–_x0000_抺_x0013_–_x0000_Ӥ_x0000_集Ӥ_x0000_抺"/>
      <sheetName val="CRITERIA1　겜ࡀ^_x0000_ဠ_x0000_-_x0000_겜ࡀ_x0000__x0000__x0013_–_x0000_Ӥ_x0000_集Ӥ_x0000_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epika's entries"/>
      <sheetName val="Saurabh's Entries"/>
    </sheetNames>
    <sheetDataSet>
      <sheetData sheetId="0"/>
      <sheetData sheetId="1">
        <row r="30">
          <cell r="H30">
            <v>94655</v>
          </cell>
        </row>
        <row r="35">
          <cell r="H35">
            <v>15522.24</v>
          </cell>
        </row>
        <row r="44">
          <cell r="H44">
            <v>4275</v>
          </cell>
        </row>
        <row r="60">
          <cell r="H60">
            <v>19000</v>
          </cell>
        </row>
        <row r="64">
          <cell r="H64">
            <v>144374</v>
          </cell>
        </row>
        <row r="69">
          <cell r="H69">
            <v>3554</v>
          </cell>
        </row>
        <row r="74">
          <cell r="H74">
            <v>10659</v>
          </cell>
        </row>
        <row r="78">
          <cell r="H78">
            <v>2800</v>
          </cell>
        </row>
        <row r="82">
          <cell r="H82">
            <v>91450</v>
          </cell>
        </row>
        <row r="88">
          <cell r="H88">
            <v>854.78</v>
          </cell>
        </row>
        <row r="92">
          <cell r="H92">
            <v>21296</v>
          </cell>
        </row>
        <row r="96">
          <cell r="H96">
            <v>28179.09</v>
          </cell>
        </row>
        <row r="100">
          <cell r="H100">
            <v>9981.1299999999992</v>
          </cell>
        </row>
        <row r="105">
          <cell r="H105">
            <v>408273</v>
          </cell>
        </row>
        <row r="109">
          <cell r="H109">
            <v>107853.04425395784</v>
          </cell>
        </row>
        <row r="113">
          <cell r="H113">
            <v>72956</v>
          </cell>
        </row>
        <row r="117">
          <cell r="H117">
            <v>5650</v>
          </cell>
        </row>
        <row r="121">
          <cell r="H121">
            <v>11100</v>
          </cell>
        </row>
        <row r="125">
          <cell r="H125">
            <v>293308</v>
          </cell>
        </row>
        <row r="129">
          <cell r="H129">
            <v>49590</v>
          </cell>
        </row>
        <row r="133">
          <cell r="H133">
            <v>1466</v>
          </cell>
        </row>
        <row r="138">
          <cell r="H138">
            <v>284605</v>
          </cell>
        </row>
        <row r="147">
          <cell r="H147">
            <v>40000</v>
          </cell>
        </row>
        <row r="152">
          <cell r="H152">
            <v>329322.8</v>
          </cell>
        </row>
        <row r="156">
          <cell r="H156">
            <v>1755</v>
          </cell>
        </row>
        <row r="161">
          <cell r="H161">
            <v>2326</v>
          </cell>
        </row>
        <row r="165">
          <cell r="H165">
            <v>73722</v>
          </cell>
        </row>
        <row r="174">
          <cell r="H174">
            <v>11000</v>
          </cell>
        </row>
        <row r="179">
          <cell r="H179">
            <v>16640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Z000105IRS"/>
      <sheetName val="Balance Sheet"/>
      <sheetName val="P &amp; L"/>
      <sheetName val="Schedules"/>
      <sheetName val="Rate"/>
      <sheetName val="UAZ"/>
      <sheetName val="ETI"/>
      <sheetName val="Tele-ETI"/>
      <sheetName val="Ruwais"/>
      <sheetName val="Al-Ain"/>
      <sheetName val="IRs."/>
      <sheetName val="Dhms."/>
      <sheetName val="Dhms"/>
      <sheetName val="DEM"/>
      <sheetName val="USD"/>
      <sheetName val="YEN"/>
      <sheetName val="Working"/>
      <sheetName val="Fixed Assets"/>
      <sheetName val="Lookups"/>
      <sheetName val="CRITERI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"/>
      <sheetName val="SPL (2)"/>
      <sheetName val="Sheet1"/>
    </sheetNames>
    <sheetDataSet>
      <sheetData sheetId="0" refreshError="1"/>
      <sheetData sheetId="1" refreshError="1"/>
      <sheetData sheetId="2">
        <row r="6">
          <cell r="A6">
            <v>80673</v>
          </cell>
          <cell r="B6" t="str">
            <v>CHETAN BURMAN</v>
          </cell>
          <cell r="C6">
            <v>0.25499999999919964</v>
          </cell>
        </row>
        <row r="7">
          <cell r="A7">
            <v>81635</v>
          </cell>
          <cell r="B7" t="str">
            <v>G KASHINATH</v>
          </cell>
          <cell r="C7">
            <v>3126.8071249999921</v>
          </cell>
        </row>
        <row r="8">
          <cell r="A8">
            <v>300002</v>
          </cell>
          <cell r="B8" t="str">
            <v>D K BHATTACHARYA</v>
          </cell>
          <cell r="C8">
            <v>303.46499999999997</v>
          </cell>
        </row>
        <row r="9">
          <cell r="A9">
            <v>300003</v>
          </cell>
          <cell r="B9" t="str">
            <v>T P BHATTARAI</v>
          </cell>
          <cell r="C9">
            <v>198.70329999999922</v>
          </cell>
        </row>
        <row r="10">
          <cell r="A10">
            <v>300004</v>
          </cell>
          <cell r="B10" t="str">
            <v>CHINMOY GHOSH</v>
          </cell>
          <cell r="C10">
            <v>375.005</v>
          </cell>
        </row>
        <row r="11">
          <cell r="A11">
            <v>300006</v>
          </cell>
          <cell r="B11" t="str">
            <v>N M S BASNYAT</v>
          </cell>
          <cell r="C11">
            <v>679.91499999999996</v>
          </cell>
        </row>
        <row r="12">
          <cell r="A12">
            <v>300007</v>
          </cell>
          <cell r="B12" t="str">
            <v>BHASKAR BASNETT</v>
          </cell>
          <cell r="C12">
            <v>455.45689999999922</v>
          </cell>
        </row>
        <row r="13">
          <cell r="A13">
            <v>300008</v>
          </cell>
          <cell r="B13" t="str">
            <v>HIRALAL PANDEY</v>
          </cell>
          <cell r="C13">
            <v>370.47</v>
          </cell>
        </row>
        <row r="14">
          <cell r="A14">
            <v>300009</v>
          </cell>
          <cell r="B14" t="str">
            <v>RUDRA GIRI</v>
          </cell>
          <cell r="C14">
            <v>134.1019999999998</v>
          </cell>
        </row>
        <row r="15">
          <cell r="A15">
            <v>300010</v>
          </cell>
          <cell r="B15" t="str">
            <v>ROBIN SUBBA</v>
          </cell>
          <cell r="C15">
            <v>344.23960000000017</v>
          </cell>
        </row>
        <row r="16">
          <cell r="A16">
            <v>300013</v>
          </cell>
          <cell r="B16" t="str">
            <v>UMA SHN PSD</v>
          </cell>
          <cell r="C16">
            <v>527.19300000000021</v>
          </cell>
        </row>
        <row r="17">
          <cell r="A17">
            <v>300014</v>
          </cell>
          <cell r="B17" t="str">
            <v>AMAL KUMAR GUIN</v>
          </cell>
          <cell r="C17">
            <v>49.778999999999542</v>
          </cell>
        </row>
        <row r="18">
          <cell r="A18">
            <v>300015</v>
          </cell>
          <cell r="B18" t="str">
            <v>VIJAY KUMAR</v>
          </cell>
          <cell r="C18">
            <v>607.14290000000165</v>
          </cell>
        </row>
        <row r="19">
          <cell r="A19">
            <v>300016</v>
          </cell>
          <cell r="B19" t="str">
            <v>R K AGNIHOTRI</v>
          </cell>
          <cell r="C19">
            <v>-844.01</v>
          </cell>
        </row>
        <row r="20">
          <cell r="A20">
            <v>300017</v>
          </cell>
          <cell r="B20" t="str">
            <v>D P SINGH</v>
          </cell>
          <cell r="C20">
            <v>327.10334999999895</v>
          </cell>
        </row>
        <row r="21">
          <cell r="A21">
            <v>300018</v>
          </cell>
          <cell r="B21" t="str">
            <v>UMESH GOSWAMI</v>
          </cell>
          <cell r="C21">
            <v>363.63575000000037</v>
          </cell>
        </row>
        <row r="22">
          <cell r="A22">
            <v>300019</v>
          </cell>
          <cell r="B22" t="str">
            <v>S K MISRA</v>
          </cell>
          <cell r="C22">
            <v>638.58199999999988</v>
          </cell>
        </row>
        <row r="23">
          <cell r="A23">
            <v>300020</v>
          </cell>
          <cell r="B23" t="str">
            <v>S K BAGCHI</v>
          </cell>
          <cell r="C23">
            <v>463.9101010000004</v>
          </cell>
        </row>
        <row r="24">
          <cell r="A24">
            <v>300022</v>
          </cell>
          <cell r="B24" t="str">
            <v>ANUPAM AGARWAL</v>
          </cell>
          <cell r="C24">
            <v>-50.361000000000786</v>
          </cell>
        </row>
        <row r="25">
          <cell r="A25">
            <v>300024</v>
          </cell>
          <cell r="B25" t="str">
            <v>RAKESH CHAND</v>
          </cell>
          <cell r="C25">
            <v>305.29199999999969</v>
          </cell>
        </row>
        <row r="26">
          <cell r="A26">
            <v>300025</v>
          </cell>
          <cell r="B26" t="str">
            <v>SUJIT KUMAR</v>
          </cell>
          <cell r="C26">
            <v>31.216999999999643</v>
          </cell>
        </row>
        <row r="27">
          <cell r="A27">
            <v>300026</v>
          </cell>
          <cell r="B27" t="str">
            <v>JYOTISH KUMAR</v>
          </cell>
          <cell r="C27">
            <v>263.70600000000036</v>
          </cell>
        </row>
        <row r="28">
          <cell r="A28">
            <v>300027</v>
          </cell>
          <cell r="B28" t="str">
            <v>S P TIWARI</v>
          </cell>
          <cell r="C28">
            <v>235.86100000000033</v>
          </cell>
        </row>
        <row r="29">
          <cell r="A29">
            <v>300029</v>
          </cell>
          <cell r="B29" t="str">
            <v>SANJAY KUMAR</v>
          </cell>
          <cell r="C29">
            <v>258.58200000000033</v>
          </cell>
        </row>
        <row r="30">
          <cell r="A30">
            <v>300030</v>
          </cell>
          <cell r="B30" t="str">
            <v>A BHATTACHARYA</v>
          </cell>
          <cell r="C30">
            <v>99.463999999999714</v>
          </cell>
        </row>
        <row r="31">
          <cell r="A31">
            <v>300031</v>
          </cell>
          <cell r="B31" t="str">
            <v>A K SINGH</v>
          </cell>
          <cell r="C31">
            <v>374.51809999999955</v>
          </cell>
        </row>
        <row r="32">
          <cell r="A32">
            <v>300032</v>
          </cell>
          <cell r="B32" t="str">
            <v>AJAY KUMAR AWASTHY</v>
          </cell>
          <cell r="C32">
            <v>256.76145000000065</v>
          </cell>
        </row>
        <row r="33">
          <cell r="A33">
            <v>300034</v>
          </cell>
          <cell r="B33" t="str">
            <v>KAUSHIK KAHALI</v>
          </cell>
          <cell r="C33">
            <v>-35.055000000000064</v>
          </cell>
        </row>
        <row r="34">
          <cell r="A34">
            <v>300035</v>
          </cell>
          <cell r="B34" t="str">
            <v>RAMESH SRIVASTAVA</v>
          </cell>
          <cell r="C34">
            <v>-2.9084499999999025</v>
          </cell>
        </row>
        <row r="35">
          <cell r="A35">
            <v>300036</v>
          </cell>
          <cell r="B35" t="str">
            <v>P P THAPA</v>
          </cell>
          <cell r="C35">
            <v>45.783799999999701</v>
          </cell>
        </row>
        <row r="36">
          <cell r="A36">
            <v>300037</v>
          </cell>
          <cell r="B36" t="str">
            <v>A YADAV</v>
          </cell>
          <cell r="C36">
            <v>187.04144999999994</v>
          </cell>
        </row>
        <row r="37">
          <cell r="A37">
            <v>300038</v>
          </cell>
          <cell r="B37" t="str">
            <v>UJJAL PRADHAN</v>
          </cell>
          <cell r="C37">
            <v>-0.40299999999933789</v>
          </cell>
        </row>
        <row r="38">
          <cell r="A38">
            <v>300039</v>
          </cell>
          <cell r="B38" t="str">
            <v>ANUJ SINGH</v>
          </cell>
          <cell r="C38">
            <v>234.91530000000012</v>
          </cell>
        </row>
        <row r="39">
          <cell r="A39">
            <v>300041</v>
          </cell>
          <cell r="B39" t="str">
            <v>R K KAPAT</v>
          </cell>
          <cell r="C39">
            <v>17.948250000000371</v>
          </cell>
        </row>
        <row r="40">
          <cell r="A40">
            <v>300042</v>
          </cell>
          <cell r="B40" t="str">
            <v>KALIM KHAN</v>
          </cell>
          <cell r="C40">
            <v>-1512.635</v>
          </cell>
        </row>
        <row r="41">
          <cell r="A41">
            <v>300044</v>
          </cell>
          <cell r="B41" t="str">
            <v>SUSHIL KR SINHA</v>
          </cell>
          <cell r="C41">
            <v>387.8139999999994</v>
          </cell>
        </row>
        <row r="42">
          <cell r="A42">
            <v>300045</v>
          </cell>
          <cell r="B42" t="str">
            <v>AWADESH SINGH</v>
          </cell>
          <cell r="C42">
            <v>127.7935500000001</v>
          </cell>
        </row>
        <row r="43">
          <cell r="A43">
            <v>300048</v>
          </cell>
          <cell r="B43" t="str">
            <v>SWARUP KR DEY</v>
          </cell>
          <cell r="C43">
            <v>319.86799999999994</v>
          </cell>
        </row>
        <row r="44">
          <cell r="A44">
            <v>300049</v>
          </cell>
          <cell r="B44" t="str">
            <v>R K VERMA</v>
          </cell>
          <cell r="C44">
            <v>977.39104999999836</v>
          </cell>
        </row>
        <row r="45">
          <cell r="A45">
            <v>300050</v>
          </cell>
          <cell r="B45" t="str">
            <v>J N TIWARI</v>
          </cell>
          <cell r="C45">
            <v>327.39025000000038</v>
          </cell>
        </row>
        <row r="46">
          <cell r="A46">
            <v>300051</v>
          </cell>
          <cell r="B46" t="str">
            <v>TANMOY GHOSH</v>
          </cell>
          <cell r="C46">
            <v>147.25275000000045</v>
          </cell>
        </row>
        <row r="47">
          <cell r="A47">
            <v>300053</v>
          </cell>
          <cell r="B47" t="str">
            <v>RAJESH GUPTA</v>
          </cell>
          <cell r="C47">
            <v>336.9380000000001</v>
          </cell>
        </row>
        <row r="48">
          <cell r="A48">
            <v>300054</v>
          </cell>
          <cell r="B48" t="str">
            <v>RAJDEO PASWAN</v>
          </cell>
          <cell r="C48">
            <v>108.28400000000011</v>
          </cell>
        </row>
        <row r="49">
          <cell r="A49">
            <v>300055</v>
          </cell>
          <cell r="B49" t="str">
            <v>DIPANKAR  SANYAL</v>
          </cell>
          <cell r="C49">
            <v>247.18399999999974</v>
          </cell>
        </row>
        <row r="50">
          <cell r="A50">
            <v>300056</v>
          </cell>
          <cell r="B50" t="str">
            <v>DILIP KR KAMAT</v>
          </cell>
          <cell r="C50">
            <v>168.51499999999999</v>
          </cell>
        </row>
        <row r="51">
          <cell r="A51">
            <v>300057</v>
          </cell>
          <cell r="B51" t="str">
            <v>A.MEHRA</v>
          </cell>
          <cell r="C51">
            <v>1922.2648999999983</v>
          </cell>
        </row>
        <row r="52">
          <cell r="A52">
            <v>300058</v>
          </cell>
          <cell r="B52" t="str">
            <v>SANJIV GIRI</v>
          </cell>
          <cell r="C52">
            <v>688.68</v>
          </cell>
        </row>
        <row r="53">
          <cell r="A53">
            <v>300059</v>
          </cell>
          <cell r="B53" t="str">
            <v>PABITRA KAR</v>
          </cell>
          <cell r="C53">
            <v>0.99600000000032196</v>
          </cell>
        </row>
        <row r="54">
          <cell r="A54">
            <v>300060</v>
          </cell>
          <cell r="B54" t="str">
            <v>SUKHEN LAHIRI</v>
          </cell>
          <cell r="C54">
            <v>-2.7310000000002219</v>
          </cell>
        </row>
        <row r="55">
          <cell r="A55">
            <v>300061</v>
          </cell>
          <cell r="B55" t="str">
            <v>D S ADHIKARI</v>
          </cell>
          <cell r="C55">
            <v>-793.50699999999983</v>
          </cell>
        </row>
        <row r="56">
          <cell r="A56">
            <v>300062</v>
          </cell>
          <cell r="B56" t="str">
            <v>R K NEPALI</v>
          </cell>
          <cell r="C56">
            <v>155.92119999999983</v>
          </cell>
        </row>
        <row r="57">
          <cell r="A57">
            <v>300063</v>
          </cell>
          <cell r="B57" t="str">
            <v>SOBHAN BHADURI</v>
          </cell>
          <cell r="C57">
            <v>245.19300000000021</v>
          </cell>
        </row>
        <row r="58">
          <cell r="A58">
            <v>300064</v>
          </cell>
          <cell r="B58" t="str">
            <v>RAJIV RANA</v>
          </cell>
          <cell r="C58">
            <v>638.78800000000001</v>
          </cell>
        </row>
        <row r="59">
          <cell r="A59">
            <v>300065</v>
          </cell>
          <cell r="B59" t="str">
            <v>SHAMBU KARKI</v>
          </cell>
          <cell r="C59">
            <v>4.9349999999999454</v>
          </cell>
        </row>
        <row r="60">
          <cell r="A60">
            <v>300066</v>
          </cell>
          <cell r="B60" t="str">
            <v>KESHAV JHA</v>
          </cell>
          <cell r="C60">
            <v>365.03230000000008</v>
          </cell>
        </row>
        <row r="61">
          <cell r="A61">
            <v>300067</v>
          </cell>
          <cell r="B61" t="str">
            <v>ROHTAS SAINI</v>
          </cell>
          <cell r="C61">
            <v>499.23280000000022</v>
          </cell>
        </row>
        <row r="62">
          <cell r="A62">
            <v>300068</v>
          </cell>
          <cell r="B62" t="str">
            <v>R K THAKUR-ram krishan</v>
          </cell>
          <cell r="C62">
            <v>610.72</v>
          </cell>
        </row>
        <row r="63">
          <cell r="A63">
            <v>300069</v>
          </cell>
          <cell r="B63" t="str">
            <v>SANTOSH THAKUR</v>
          </cell>
          <cell r="C63">
            <v>430.22</v>
          </cell>
        </row>
        <row r="64">
          <cell r="A64">
            <v>300071</v>
          </cell>
          <cell r="B64" t="str">
            <v>S K TRIPATHY-ENGG</v>
          </cell>
          <cell r="C64">
            <v>435.22499999999945</v>
          </cell>
        </row>
        <row r="65">
          <cell r="A65">
            <v>300074</v>
          </cell>
          <cell r="B65" t="str">
            <v>K P SINGH</v>
          </cell>
          <cell r="C65">
            <v>148.66300000000024</v>
          </cell>
        </row>
        <row r="66">
          <cell r="A66">
            <v>300075</v>
          </cell>
          <cell r="B66" t="str">
            <v>VIR PAL SINGH</v>
          </cell>
          <cell r="C66">
            <v>513.73879999999986</v>
          </cell>
        </row>
        <row r="67">
          <cell r="A67">
            <v>300076</v>
          </cell>
          <cell r="B67" t="str">
            <v>TEZ SINGH</v>
          </cell>
          <cell r="C67">
            <v>230.4530000000002</v>
          </cell>
        </row>
        <row r="68">
          <cell r="A68">
            <v>300077</v>
          </cell>
          <cell r="B68" t="str">
            <v>S K TRIPATHY-Q A</v>
          </cell>
          <cell r="C68">
            <v>379.24</v>
          </cell>
        </row>
        <row r="69">
          <cell r="A69">
            <v>300080</v>
          </cell>
          <cell r="B69" t="str">
            <v>DEEP CHAND SRIVASTAVA</v>
          </cell>
          <cell r="C69">
            <v>130.92399999999964</v>
          </cell>
        </row>
        <row r="70">
          <cell r="A70">
            <v>300082</v>
          </cell>
          <cell r="B70" t="str">
            <v>SURESH KUMAR</v>
          </cell>
          <cell r="C70">
            <v>294.94</v>
          </cell>
        </row>
        <row r="71">
          <cell r="A71">
            <v>300083</v>
          </cell>
          <cell r="B71" t="str">
            <v>RAMESH DUTT</v>
          </cell>
          <cell r="C71">
            <v>165.92899999999963</v>
          </cell>
        </row>
        <row r="72">
          <cell r="A72">
            <v>300085</v>
          </cell>
          <cell r="B72" t="str">
            <v>PROMOD KR BHARDWAJ</v>
          </cell>
          <cell r="C72">
            <v>138.80000000000001</v>
          </cell>
        </row>
        <row r="73">
          <cell r="A73">
            <v>300087</v>
          </cell>
          <cell r="B73" t="str">
            <v>PRABHAS TIWARI</v>
          </cell>
          <cell r="C73">
            <v>442.24800000000005</v>
          </cell>
        </row>
        <row r="74">
          <cell r="A74">
            <v>300088</v>
          </cell>
          <cell r="B74" t="str">
            <v>SANTOSH GAJUREL</v>
          </cell>
          <cell r="C74">
            <v>138.56099999999992</v>
          </cell>
        </row>
        <row r="75">
          <cell r="A75">
            <v>300089</v>
          </cell>
          <cell r="B75" t="str">
            <v>S.P.MALHOTRA</v>
          </cell>
          <cell r="C75">
            <v>314.28074999999808</v>
          </cell>
        </row>
        <row r="76">
          <cell r="A76">
            <v>300091</v>
          </cell>
          <cell r="B76" t="str">
            <v>S K JHA</v>
          </cell>
          <cell r="C76">
            <v>127.17399999999952</v>
          </cell>
        </row>
        <row r="77">
          <cell r="A77">
            <v>300092</v>
          </cell>
          <cell r="B77" t="str">
            <v>J B SRIVASTAVA</v>
          </cell>
          <cell r="C77">
            <v>-634.84500000000003</v>
          </cell>
        </row>
        <row r="78">
          <cell r="A78">
            <v>300094</v>
          </cell>
          <cell r="B78" t="str">
            <v>RAJ MAL BHATIA</v>
          </cell>
          <cell r="C78">
            <v>103.41599999999988</v>
          </cell>
        </row>
        <row r="79">
          <cell r="A79">
            <v>300096</v>
          </cell>
          <cell r="B79" t="str">
            <v>PANKAJ SHARMA</v>
          </cell>
          <cell r="C79">
            <v>-18.551000000000386</v>
          </cell>
        </row>
        <row r="80">
          <cell r="A80">
            <v>300097</v>
          </cell>
          <cell r="B80" t="str">
            <v>KRISHNA RAI</v>
          </cell>
          <cell r="C80">
            <v>-164.90900000000011</v>
          </cell>
        </row>
        <row r="81">
          <cell r="A81">
            <v>300098</v>
          </cell>
          <cell r="B81" t="str">
            <v>AWADESH TIWARI</v>
          </cell>
          <cell r="C81">
            <v>418.4190000000001</v>
          </cell>
        </row>
        <row r="82">
          <cell r="A82">
            <v>300100</v>
          </cell>
          <cell r="B82" t="str">
            <v>I A SAXENA</v>
          </cell>
          <cell r="C82">
            <v>-135.78992500000004</v>
          </cell>
        </row>
        <row r="83">
          <cell r="A83">
            <v>300101</v>
          </cell>
          <cell r="B83" t="str">
            <v>NAR BDR THAPA</v>
          </cell>
          <cell r="C83">
            <v>215.64500000000001</v>
          </cell>
        </row>
        <row r="84">
          <cell r="A84">
            <v>300103</v>
          </cell>
          <cell r="B84" t="str">
            <v>PADAM SINGH KC</v>
          </cell>
          <cell r="C84">
            <v>369.79525000000035</v>
          </cell>
        </row>
        <row r="85">
          <cell r="A85">
            <v>300105</v>
          </cell>
          <cell r="B85" t="str">
            <v>S N SINGH-satyanarayan</v>
          </cell>
          <cell r="C85">
            <v>320.435</v>
          </cell>
        </row>
        <row r="86">
          <cell r="A86">
            <v>300107</v>
          </cell>
          <cell r="B86" t="str">
            <v>D K PANDEY</v>
          </cell>
          <cell r="C86">
            <v>277.42300000000012</v>
          </cell>
        </row>
        <row r="87">
          <cell r="A87">
            <v>300108</v>
          </cell>
          <cell r="B87" t="str">
            <v>RAJESHWOR SINGH</v>
          </cell>
          <cell r="C87">
            <v>270.09199999999981</v>
          </cell>
        </row>
        <row r="88">
          <cell r="A88">
            <v>300109</v>
          </cell>
          <cell r="B88" t="str">
            <v>UMA SHN PODDAR</v>
          </cell>
          <cell r="C88">
            <v>126.04699999999983</v>
          </cell>
        </row>
        <row r="89">
          <cell r="A89">
            <v>300110</v>
          </cell>
          <cell r="B89" t="str">
            <v>IRPHAN AHMED</v>
          </cell>
          <cell r="C89">
            <v>198.05500000000001</v>
          </cell>
        </row>
        <row r="90">
          <cell r="A90">
            <v>300111</v>
          </cell>
          <cell r="B90" t="str">
            <v>AJAY KUMAR singh</v>
          </cell>
          <cell r="C90">
            <v>133.46400000000008</v>
          </cell>
        </row>
        <row r="91">
          <cell r="A91">
            <v>300112</v>
          </cell>
          <cell r="B91" t="str">
            <v>SUNIL LAMA</v>
          </cell>
          <cell r="C91">
            <v>43.14</v>
          </cell>
        </row>
        <row r="92">
          <cell r="A92">
            <v>300113</v>
          </cell>
          <cell r="B92" t="str">
            <v>SATISH CHAND SHARMA</v>
          </cell>
          <cell r="C92">
            <v>-24</v>
          </cell>
        </row>
        <row r="93">
          <cell r="A93">
            <v>300114</v>
          </cell>
          <cell r="B93" t="str">
            <v>BHUPENDRA RANA</v>
          </cell>
          <cell r="C93">
            <v>506.55199999999968</v>
          </cell>
        </row>
        <row r="94">
          <cell r="A94">
            <v>300115</v>
          </cell>
          <cell r="B94" t="str">
            <v>MANISH PALKE</v>
          </cell>
          <cell r="C94">
            <v>-650.76499999999999</v>
          </cell>
        </row>
        <row r="95">
          <cell r="A95">
            <v>300117</v>
          </cell>
          <cell r="B95" t="str">
            <v>KRISHNA KR RAI</v>
          </cell>
          <cell r="C95">
            <v>309.78699999999981</v>
          </cell>
        </row>
        <row r="96">
          <cell r="A96">
            <v>300118</v>
          </cell>
          <cell r="B96" t="str">
            <v>RAJESH ROUNIYAR</v>
          </cell>
          <cell r="C96">
            <v>74.682999999999993</v>
          </cell>
        </row>
        <row r="97">
          <cell r="A97">
            <v>300119</v>
          </cell>
          <cell r="B97" t="str">
            <v>AMIT KUMAR GHOSH</v>
          </cell>
          <cell r="C97">
            <v>412.08</v>
          </cell>
        </row>
        <row r="98">
          <cell r="A98">
            <v>300120</v>
          </cell>
          <cell r="B98" t="str">
            <v>RANJAN KUMAR</v>
          </cell>
          <cell r="C98">
            <v>384.43</v>
          </cell>
        </row>
        <row r="99">
          <cell r="A99">
            <v>300124</v>
          </cell>
          <cell r="B99" t="str">
            <v>BINOD MAHATO</v>
          </cell>
          <cell r="C99">
            <v>621.50699999999983</v>
          </cell>
        </row>
        <row r="100">
          <cell r="A100">
            <v>300125</v>
          </cell>
          <cell r="B100" t="str">
            <v>RAM BDR SAH</v>
          </cell>
          <cell r="C100">
            <v>667.87699899999973</v>
          </cell>
        </row>
        <row r="101">
          <cell r="A101">
            <v>300127</v>
          </cell>
          <cell r="B101" t="str">
            <v>GOVIND BHATTARAI</v>
          </cell>
          <cell r="C101">
            <v>0</v>
          </cell>
        </row>
        <row r="102">
          <cell r="A102">
            <v>300128</v>
          </cell>
          <cell r="B102" t="str">
            <v>RAM ASISH CHAUHAN</v>
          </cell>
          <cell r="C102">
            <v>563.56599999999992</v>
          </cell>
        </row>
        <row r="103">
          <cell r="A103">
            <v>300129</v>
          </cell>
          <cell r="B103" t="str">
            <v>BHAGAT GIRI</v>
          </cell>
          <cell r="C103">
            <v>0</v>
          </cell>
        </row>
        <row r="104">
          <cell r="A104">
            <v>300130</v>
          </cell>
          <cell r="B104" t="str">
            <v>DHAN BDR SUBBA</v>
          </cell>
          <cell r="C104">
            <v>0</v>
          </cell>
        </row>
        <row r="105">
          <cell r="A105">
            <v>300131</v>
          </cell>
          <cell r="B105" t="str">
            <v>R P GEWALI</v>
          </cell>
          <cell r="C105">
            <v>0</v>
          </cell>
        </row>
        <row r="106">
          <cell r="A106">
            <v>300132</v>
          </cell>
          <cell r="B106" t="str">
            <v>MUJAHIR ANSARI</v>
          </cell>
          <cell r="C106">
            <v>0</v>
          </cell>
        </row>
        <row r="107">
          <cell r="A107">
            <v>300133</v>
          </cell>
          <cell r="B107" t="str">
            <v>REKH RAJ SINGH</v>
          </cell>
          <cell r="C107">
            <v>256.56699999999978</v>
          </cell>
        </row>
        <row r="108">
          <cell r="A108">
            <v>300134</v>
          </cell>
          <cell r="B108" t="str">
            <v>GURUBACHAN SINGH</v>
          </cell>
          <cell r="C108">
            <v>61.844999999999999</v>
          </cell>
        </row>
        <row r="109">
          <cell r="A109">
            <v>300136</v>
          </cell>
          <cell r="B109" t="str">
            <v>MD REZA</v>
          </cell>
          <cell r="C109">
            <v>159.57900000000009</v>
          </cell>
        </row>
        <row r="110">
          <cell r="A110">
            <v>300137</v>
          </cell>
          <cell r="B110" t="str">
            <v>SAMSUL ANSARI</v>
          </cell>
          <cell r="C110">
            <v>129.01499999999999</v>
          </cell>
        </row>
        <row r="111">
          <cell r="A111">
            <v>300138</v>
          </cell>
          <cell r="B111" t="str">
            <v>VIVEK KR SINGH</v>
          </cell>
          <cell r="C111">
            <v>0</v>
          </cell>
        </row>
        <row r="112">
          <cell r="A112">
            <v>300139</v>
          </cell>
          <cell r="B112" t="str">
            <v>K B ADHIKARI</v>
          </cell>
          <cell r="C112">
            <v>0</v>
          </cell>
        </row>
        <row r="113">
          <cell r="A113">
            <v>300140</v>
          </cell>
          <cell r="B113" t="str">
            <v>R K ACHARYA</v>
          </cell>
          <cell r="C113">
            <v>0</v>
          </cell>
        </row>
        <row r="114">
          <cell r="A114">
            <v>300141</v>
          </cell>
          <cell r="B114" t="str">
            <v>SHASI KANT JHA</v>
          </cell>
          <cell r="C114">
            <v>439.94899999999961</v>
          </cell>
        </row>
        <row r="115">
          <cell r="A115">
            <v>300142</v>
          </cell>
          <cell r="B115" t="str">
            <v>MUKESH SHARMA</v>
          </cell>
          <cell r="C115">
            <v>584.15100000000029</v>
          </cell>
        </row>
        <row r="116">
          <cell r="A116">
            <v>300144</v>
          </cell>
          <cell r="B116" t="str">
            <v>KARAN BDR GURUNG</v>
          </cell>
          <cell r="C116">
            <v>398.47005000000036</v>
          </cell>
        </row>
        <row r="117">
          <cell r="A117">
            <v>300145</v>
          </cell>
          <cell r="B117" t="str">
            <v>S CHAKRABORTY</v>
          </cell>
          <cell r="C117">
            <v>-16.608000000000175</v>
          </cell>
        </row>
        <row r="118">
          <cell r="A118">
            <v>300147</v>
          </cell>
          <cell r="B118" t="str">
            <v>SHYAMAL ROY</v>
          </cell>
          <cell r="C118">
            <v>547.73099999999977</v>
          </cell>
        </row>
        <row r="119">
          <cell r="A119">
            <v>300148</v>
          </cell>
          <cell r="B119" t="str">
            <v>SIKANDER BAITHA</v>
          </cell>
          <cell r="C119">
            <v>530.19199999999978</v>
          </cell>
        </row>
        <row r="120">
          <cell r="A120">
            <v>300149</v>
          </cell>
          <cell r="B120" t="str">
            <v>KIRAN KR UPADHYA</v>
          </cell>
          <cell r="C120">
            <v>0</v>
          </cell>
        </row>
        <row r="121">
          <cell r="A121">
            <v>300151</v>
          </cell>
          <cell r="B121" t="str">
            <v>NAAJ BHANU</v>
          </cell>
          <cell r="C121">
            <v>815.25599999999986</v>
          </cell>
        </row>
        <row r="122">
          <cell r="A122">
            <v>300153</v>
          </cell>
          <cell r="B122" t="str">
            <v>R N YADAV</v>
          </cell>
          <cell r="C122">
            <v>263.00800000000027</v>
          </cell>
        </row>
        <row r="123">
          <cell r="A123">
            <v>300155</v>
          </cell>
          <cell r="B123" t="str">
            <v>P BHASKARAN NAIR</v>
          </cell>
          <cell r="C123">
            <v>265.11099999999988</v>
          </cell>
        </row>
        <row r="124">
          <cell r="A124">
            <v>300158</v>
          </cell>
          <cell r="B124" t="str">
            <v>SOHAN SINGH</v>
          </cell>
          <cell r="C124">
            <v>0</v>
          </cell>
        </row>
        <row r="125">
          <cell r="A125">
            <v>300160</v>
          </cell>
          <cell r="B125" t="str">
            <v>AKHILESH YADAV</v>
          </cell>
          <cell r="C125">
            <v>56.883000000000173</v>
          </cell>
        </row>
        <row r="126">
          <cell r="A126">
            <v>300161</v>
          </cell>
          <cell r="B126" t="str">
            <v>SURESH KUMAR-PURCHASE</v>
          </cell>
          <cell r="C126">
            <v>0</v>
          </cell>
        </row>
        <row r="127">
          <cell r="A127">
            <v>300162</v>
          </cell>
          <cell r="B127" t="str">
            <v>DINESH SHARMA</v>
          </cell>
          <cell r="C127">
            <v>217.21800000000019</v>
          </cell>
        </row>
        <row r="128">
          <cell r="A128">
            <v>300163</v>
          </cell>
          <cell r="B128" t="str">
            <v>MD MUSTAKIM</v>
          </cell>
          <cell r="C128">
            <v>-36</v>
          </cell>
        </row>
        <row r="129">
          <cell r="A129">
            <v>300164</v>
          </cell>
          <cell r="B129" t="str">
            <v>ABHAY SHANKAR</v>
          </cell>
          <cell r="C129">
            <v>0</v>
          </cell>
        </row>
        <row r="130">
          <cell r="A130">
            <v>300165</v>
          </cell>
          <cell r="B130" t="str">
            <v>PAWAN KR SINGH</v>
          </cell>
          <cell r="C130">
            <v>0</v>
          </cell>
        </row>
        <row r="131">
          <cell r="A131">
            <v>300167</v>
          </cell>
          <cell r="B131" t="str">
            <v>SHIV KUMAR SINGH</v>
          </cell>
          <cell r="C131">
            <v>0</v>
          </cell>
        </row>
        <row r="132">
          <cell r="A132">
            <v>300170</v>
          </cell>
          <cell r="B132" t="str">
            <v>H.P.DHAKAL</v>
          </cell>
          <cell r="C132">
            <v>449.44</v>
          </cell>
        </row>
        <row r="133">
          <cell r="A133">
            <v>300171</v>
          </cell>
          <cell r="B133" t="str">
            <v>VIRU SARIA</v>
          </cell>
          <cell r="C133">
            <v>0.20100000000002183</v>
          </cell>
        </row>
        <row r="134">
          <cell r="A134">
            <v>300172</v>
          </cell>
          <cell r="B134" t="str">
            <v>MANISHA LODHI</v>
          </cell>
          <cell r="C134">
            <v>-3.4330000000004475</v>
          </cell>
        </row>
        <row r="135">
          <cell r="A135">
            <v>300173</v>
          </cell>
          <cell r="B135" t="str">
            <v>BALVINDER SINGH</v>
          </cell>
          <cell r="C135">
            <v>482.98799999999937</v>
          </cell>
        </row>
        <row r="136">
          <cell r="A136">
            <v>300174</v>
          </cell>
          <cell r="B136" t="str">
            <v>SHANKAR PANT</v>
          </cell>
          <cell r="C136">
            <v>0</v>
          </cell>
        </row>
        <row r="137">
          <cell r="A137">
            <v>300175</v>
          </cell>
          <cell r="B137" t="str">
            <v>SURYA PSD GHIMIRE</v>
          </cell>
          <cell r="C137">
            <v>504.89499999999998</v>
          </cell>
        </row>
        <row r="138">
          <cell r="A138">
            <v>300176</v>
          </cell>
          <cell r="B138" t="str">
            <v>S.K.MATHUR</v>
          </cell>
          <cell r="C138">
            <v>476.15910000000008</v>
          </cell>
        </row>
        <row r="139">
          <cell r="A139">
            <v>300180</v>
          </cell>
          <cell r="B139" t="str">
            <v>RAJEEB RANJAN VERMA</v>
          </cell>
          <cell r="C139">
            <v>182.18400000000008</v>
          </cell>
        </row>
        <row r="140">
          <cell r="A140">
            <v>300181</v>
          </cell>
          <cell r="B140" t="str">
            <v>MAUREEN PETERS</v>
          </cell>
          <cell r="C140">
            <v>295.83</v>
          </cell>
        </row>
        <row r="141">
          <cell r="A141">
            <v>300184</v>
          </cell>
          <cell r="B141" t="str">
            <v>ATANU BHATTACHARYA</v>
          </cell>
          <cell r="C141">
            <v>0</v>
          </cell>
        </row>
        <row r="142">
          <cell r="A142">
            <v>300185</v>
          </cell>
          <cell r="B142" t="str">
            <v>bibek agarwal</v>
          </cell>
          <cell r="C142">
            <v>0</v>
          </cell>
        </row>
        <row r="143">
          <cell r="A143">
            <v>300186</v>
          </cell>
          <cell r="B143" t="str">
            <v>ARNAB KR GUPTA</v>
          </cell>
          <cell r="C143">
            <v>6.03</v>
          </cell>
        </row>
        <row r="144">
          <cell r="A144">
            <v>300187</v>
          </cell>
          <cell r="B144" t="str">
            <v>DR BADRINARAYAN</v>
          </cell>
          <cell r="C144">
            <v>1116.82</v>
          </cell>
        </row>
        <row r="145">
          <cell r="A145">
            <v>300189</v>
          </cell>
          <cell r="B145" t="str">
            <v>PRASHANT SHIRALI</v>
          </cell>
          <cell r="C145">
            <v>383.74499999999898</v>
          </cell>
        </row>
        <row r="146">
          <cell r="A146">
            <v>300190</v>
          </cell>
          <cell r="B146" t="str">
            <v>R.S.RANA</v>
          </cell>
          <cell r="C146">
            <v>10456.5</v>
          </cell>
        </row>
        <row r="147">
          <cell r="A147">
            <v>300194</v>
          </cell>
          <cell r="B147" t="str">
            <v>SAPAN BARIK</v>
          </cell>
          <cell r="C147">
            <v>228.53199999999981</v>
          </cell>
        </row>
        <row r="148">
          <cell r="A148">
            <v>300195</v>
          </cell>
          <cell r="B148" t="str">
            <v>SONI KAPOOR</v>
          </cell>
          <cell r="C148">
            <v>959.94999999999891</v>
          </cell>
        </row>
        <row r="149">
          <cell r="A149">
            <v>300196</v>
          </cell>
          <cell r="B149" t="str">
            <v>tarun tuteja</v>
          </cell>
          <cell r="C149">
            <v>0</v>
          </cell>
        </row>
        <row r="150">
          <cell r="A150">
            <v>300197</v>
          </cell>
          <cell r="B150" t="str">
            <v>S K DAS</v>
          </cell>
          <cell r="C150">
            <v>541.72349999999642</v>
          </cell>
        </row>
        <row r="151">
          <cell r="A151">
            <v>300198</v>
          </cell>
          <cell r="B151" t="str">
            <v>UPENDRA PRADHAN</v>
          </cell>
          <cell r="C151">
            <v>43.029500000000553</v>
          </cell>
        </row>
        <row r="152">
          <cell r="A152">
            <v>300199</v>
          </cell>
          <cell r="B152" t="str">
            <v>PRAVEEN VERMA</v>
          </cell>
          <cell r="C152">
            <v>1102.9679999999989</v>
          </cell>
        </row>
        <row r="153">
          <cell r="A153">
            <v>300200</v>
          </cell>
          <cell r="B153" t="str">
            <v>SANJAY GURUNG</v>
          </cell>
          <cell r="C153">
            <v>360.03039999999964</v>
          </cell>
        </row>
        <row r="154">
          <cell r="A154">
            <v>300201</v>
          </cell>
          <cell r="B154" t="str">
            <v>SOUMEN BANERJEE</v>
          </cell>
          <cell r="C154">
            <v>71.74119999999948</v>
          </cell>
        </row>
        <row r="155">
          <cell r="A155">
            <v>300202</v>
          </cell>
          <cell r="B155" t="str">
            <v>BINOD KR CHAUDHURY</v>
          </cell>
          <cell r="C155">
            <v>841.8163999999997</v>
          </cell>
        </row>
        <row r="156">
          <cell r="A156">
            <v>300203</v>
          </cell>
          <cell r="B156" t="str">
            <v>SAILENDRA JHA</v>
          </cell>
          <cell r="C156">
            <v>1005</v>
          </cell>
        </row>
        <row r="157">
          <cell r="A157">
            <v>300204</v>
          </cell>
          <cell r="B157" t="str">
            <v>GOVIND THAKUR</v>
          </cell>
          <cell r="C157">
            <v>822</v>
          </cell>
        </row>
        <row r="158">
          <cell r="A158">
            <v>300205</v>
          </cell>
          <cell r="B158" t="str">
            <v>SHIVA KR THAKUR</v>
          </cell>
          <cell r="C158">
            <v>967.5</v>
          </cell>
        </row>
        <row r="159">
          <cell r="A159">
            <v>300206</v>
          </cell>
          <cell r="B159" t="str">
            <v>PRATAP KR CHAUDHURY</v>
          </cell>
          <cell r="C159">
            <v>657</v>
          </cell>
        </row>
        <row r="160">
          <cell r="A160">
            <v>300207</v>
          </cell>
          <cell r="B160" t="str">
            <v>MONOJ KR CHAUDHURY</v>
          </cell>
          <cell r="C160">
            <v>735</v>
          </cell>
        </row>
        <row r="161">
          <cell r="A161">
            <v>300208</v>
          </cell>
          <cell r="B161" t="str">
            <v>T P KHANAL</v>
          </cell>
          <cell r="C161">
            <v>1461.09</v>
          </cell>
        </row>
        <row r="162">
          <cell r="A162">
            <v>300209</v>
          </cell>
          <cell r="B162" t="str">
            <v>C P KARNA</v>
          </cell>
          <cell r="C162">
            <v>267</v>
          </cell>
        </row>
        <row r="163">
          <cell r="A163">
            <v>300210</v>
          </cell>
          <cell r="B163" t="str">
            <v>DIP NARAYAN SHRESHTHA</v>
          </cell>
          <cell r="C163">
            <v>3</v>
          </cell>
        </row>
        <row r="164">
          <cell r="A164">
            <v>300211</v>
          </cell>
          <cell r="B164" t="str">
            <v>DEEPAK TIMILSINA</v>
          </cell>
          <cell r="C164">
            <v>-63</v>
          </cell>
        </row>
        <row r="165">
          <cell r="A165">
            <v>300213</v>
          </cell>
          <cell r="B165" t="str">
            <v>ANISH BHANDARI</v>
          </cell>
          <cell r="C165">
            <v>267</v>
          </cell>
        </row>
        <row r="166">
          <cell r="A166">
            <v>300214</v>
          </cell>
          <cell r="B166" t="str">
            <v>RUPESH KR MISHRA</v>
          </cell>
          <cell r="C166">
            <v>-123</v>
          </cell>
        </row>
        <row r="167">
          <cell r="A167">
            <v>300215</v>
          </cell>
          <cell r="B167" t="str">
            <v>ABIJIT BHATTACHARYA</v>
          </cell>
          <cell r="C167">
            <v>-46.325000000000003</v>
          </cell>
        </row>
        <row r="168">
          <cell r="A168">
            <v>300216</v>
          </cell>
          <cell r="B168" t="str">
            <v>ALOK JOSEE</v>
          </cell>
          <cell r="C168">
            <v>0</v>
          </cell>
        </row>
        <row r="169">
          <cell r="A169">
            <v>300217</v>
          </cell>
          <cell r="B169" t="str">
            <v>A K PANDEY</v>
          </cell>
          <cell r="C169">
            <v>664.60915000000023</v>
          </cell>
        </row>
        <row r="170">
          <cell r="A170">
            <v>300218</v>
          </cell>
          <cell r="B170" t="str">
            <v>PANKAJ KUMAR</v>
          </cell>
          <cell r="C170">
            <v>-25.9849999999999</v>
          </cell>
        </row>
        <row r="171">
          <cell r="A171">
            <v>300219</v>
          </cell>
          <cell r="B171" t="str">
            <v>RAJJU BAJRACHARYA</v>
          </cell>
          <cell r="C171">
            <v>166.04600000000028</v>
          </cell>
        </row>
        <row r="172">
          <cell r="A172">
            <v>300220</v>
          </cell>
          <cell r="B172" t="str">
            <v>RAJESH MAN SHRESHTHA</v>
          </cell>
          <cell r="C172">
            <v>259.69899999999961</v>
          </cell>
        </row>
        <row r="173">
          <cell r="A173">
            <v>300221</v>
          </cell>
          <cell r="B173" t="str">
            <v>NAMITA CHETTRI</v>
          </cell>
          <cell r="C173">
            <v>0</v>
          </cell>
        </row>
        <row r="174">
          <cell r="A174">
            <v>300222</v>
          </cell>
          <cell r="B174" t="str">
            <v>UTTAM THAPA</v>
          </cell>
          <cell r="C174">
            <v>297.97500000000002</v>
          </cell>
        </row>
        <row r="175">
          <cell r="A175">
            <v>300223</v>
          </cell>
          <cell r="B175" t="str">
            <v>KETAN VYAS</v>
          </cell>
          <cell r="C175">
            <v>-688.06312500000013</v>
          </cell>
        </row>
        <row r="176">
          <cell r="A176">
            <v>300224</v>
          </cell>
          <cell r="B176" t="str">
            <v>RAKESH KUMAR SHAH</v>
          </cell>
          <cell r="C176">
            <v>241</v>
          </cell>
        </row>
        <row r="177">
          <cell r="A177">
            <v>300225</v>
          </cell>
          <cell r="B177" t="str">
            <v>K S PRASAD</v>
          </cell>
          <cell r="C177">
            <v>-1573.982750000001</v>
          </cell>
        </row>
        <row r="178">
          <cell r="A178">
            <v>300226</v>
          </cell>
          <cell r="B178" t="str">
            <v>S PANICKER</v>
          </cell>
          <cell r="C178">
            <v>-1274.5293750000001</v>
          </cell>
        </row>
        <row r="179">
          <cell r="A179">
            <v>300227</v>
          </cell>
          <cell r="B179" t="str">
            <v>ROSHAN RAJ BHANDARI</v>
          </cell>
          <cell r="C179">
            <v>-188</v>
          </cell>
        </row>
        <row r="180">
          <cell r="A180">
            <v>300229</v>
          </cell>
          <cell r="B180" t="str">
            <v>AJAY SINGH PARIHAR</v>
          </cell>
          <cell r="C180">
            <v>9</v>
          </cell>
        </row>
        <row r="181">
          <cell r="A181">
            <v>300230</v>
          </cell>
          <cell r="B181" t="str">
            <v>VISHAL ARORA</v>
          </cell>
          <cell r="C181">
            <v>0</v>
          </cell>
        </row>
        <row r="182">
          <cell r="A182">
            <v>303000</v>
          </cell>
          <cell r="B182" t="str">
            <v>BHUGAL RAI</v>
          </cell>
          <cell r="C182">
            <v>0</v>
          </cell>
        </row>
        <row r="183">
          <cell r="A183">
            <v>303001</v>
          </cell>
          <cell r="B183" t="str">
            <v>MOHAN BASNETT</v>
          </cell>
          <cell r="C183">
            <v>0</v>
          </cell>
        </row>
        <row r="184">
          <cell r="A184">
            <v>303002</v>
          </cell>
          <cell r="B184" t="str">
            <v>A M ANSARI</v>
          </cell>
          <cell r="C184">
            <v>0</v>
          </cell>
        </row>
        <row r="185">
          <cell r="A185">
            <v>303003</v>
          </cell>
          <cell r="B185" t="str">
            <v>SHANKAR NEPALI</v>
          </cell>
          <cell r="C185">
            <v>0</v>
          </cell>
        </row>
        <row r="186">
          <cell r="A186">
            <v>303004</v>
          </cell>
          <cell r="B186" t="str">
            <v>KANCHA THAPA</v>
          </cell>
          <cell r="C186">
            <v>0</v>
          </cell>
        </row>
        <row r="187">
          <cell r="A187">
            <v>303005</v>
          </cell>
          <cell r="B187" t="str">
            <v>SANU BHARAT</v>
          </cell>
          <cell r="C187">
            <v>0</v>
          </cell>
        </row>
        <row r="188">
          <cell r="A188">
            <v>303006</v>
          </cell>
          <cell r="B188" t="str">
            <v>GANESH KARKI</v>
          </cell>
          <cell r="C188">
            <v>0</v>
          </cell>
        </row>
        <row r="189">
          <cell r="A189">
            <v>303010</v>
          </cell>
          <cell r="B189" t="str">
            <v>VIDYASAGAR</v>
          </cell>
          <cell r="C189">
            <v>0</v>
          </cell>
        </row>
        <row r="190">
          <cell r="A190">
            <v>303022</v>
          </cell>
          <cell r="B190" t="str">
            <v>SUNIL KR SINGH</v>
          </cell>
          <cell r="C190">
            <v>0</v>
          </cell>
        </row>
        <row r="191">
          <cell r="A191">
            <v>303032</v>
          </cell>
          <cell r="B191" t="str">
            <v>AJAY SAKYA</v>
          </cell>
          <cell r="C191">
            <v>0</v>
          </cell>
        </row>
        <row r="192">
          <cell r="A192">
            <v>303033</v>
          </cell>
          <cell r="B192" t="str">
            <v>ALOK SAXENA</v>
          </cell>
          <cell r="C192">
            <v>218.7940000000001</v>
          </cell>
        </row>
        <row r="193">
          <cell r="A193">
            <v>303034</v>
          </cell>
          <cell r="B193" t="str">
            <v>ARUN KUMAR SINGH</v>
          </cell>
          <cell r="C193">
            <v>0</v>
          </cell>
        </row>
        <row r="194">
          <cell r="A194">
            <v>303035</v>
          </cell>
          <cell r="B194" t="str">
            <v>ARVIND KR SINGH</v>
          </cell>
          <cell r="C194">
            <v>0</v>
          </cell>
        </row>
        <row r="195">
          <cell r="A195">
            <v>303036</v>
          </cell>
          <cell r="B195" t="str">
            <v>ASHOK MISRA</v>
          </cell>
          <cell r="C195">
            <v>391.89</v>
          </cell>
        </row>
        <row r="196">
          <cell r="A196">
            <v>303037</v>
          </cell>
          <cell r="B196" t="str">
            <v>ASHOK SHRESHTHA</v>
          </cell>
          <cell r="C196">
            <v>0</v>
          </cell>
        </row>
        <row r="197">
          <cell r="A197">
            <v>303038</v>
          </cell>
          <cell r="B197" t="str">
            <v>ATTENDER PRASAD</v>
          </cell>
          <cell r="C197">
            <v>0</v>
          </cell>
        </row>
        <row r="198">
          <cell r="A198">
            <v>303042</v>
          </cell>
          <cell r="B198" t="str">
            <v>DINANATH SAINI</v>
          </cell>
          <cell r="C198">
            <v>0</v>
          </cell>
        </row>
        <row r="199">
          <cell r="A199">
            <v>303043</v>
          </cell>
          <cell r="B199" t="str">
            <v>DEEPAK KESTWAL</v>
          </cell>
          <cell r="C199">
            <v>0</v>
          </cell>
        </row>
        <row r="200">
          <cell r="A200">
            <v>303044</v>
          </cell>
          <cell r="B200" t="str">
            <v>DILIP KR DAS</v>
          </cell>
          <cell r="C200">
            <v>665.90900000000011</v>
          </cell>
        </row>
        <row r="201">
          <cell r="A201">
            <v>303046</v>
          </cell>
          <cell r="B201" t="str">
            <v>HARENDRA KUMAR</v>
          </cell>
          <cell r="C201">
            <v>84.77</v>
          </cell>
        </row>
        <row r="202">
          <cell r="A202">
            <v>303047</v>
          </cell>
          <cell r="B202" t="str">
            <v>JITENDRA KUMAR SINGH</v>
          </cell>
          <cell r="C202">
            <v>0</v>
          </cell>
        </row>
        <row r="203">
          <cell r="A203">
            <v>303051</v>
          </cell>
          <cell r="B203" t="str">
            <v>MONOJ BHARDWAJ</v>
          </cell>
          <cell r="C203">
            <v>0</v>
          </cell>
        </row>
        <row r="204">
          <cell r="A204">
            <v>303052</v>
          </cell>
          <cell r="B204" t="str">
            <v>N M BASNETT</v>
          </cell>
          <cell r="C204">
            <v>0</v>
          </cell>
        </row>
        <row r="205">
          <cell r="A205">
            <v>303056</v>
          </cell>
          <cell r="B205" t="str">
            <v>PRADIP KHAREL</v>
          </cell>
          <cell r="C205">
            <v>-158.375</v>
          </cell>
        </row>
        <row r="206">
          <cell r="A206">
            <v>303057</v>
          </cell>
          <cell r="B206" t="str">
            <v>PRAKASH CH ARYAL</v>
          </cell>
          <cell r="C206">
            <v>-213.05</v>
          </cell>
        </row>
        <row r="207">
          <cell r="A207">
            <v>303058</v>
          </cell>
          <cell r="B207" t="str">
            <v>PRAKASH SINGH</v>
          </cell>
          <cell r="C207">
            <v>41.059999999999945</v>
          </cell>
        </row>
        <row r="208">
          <cell r="A208">
            <v>303060</v>
          </cell>
          <cell r="B208" t="str">
            <v>PREM SINGH</v>
          </cell>
          <cell r="C208">
            <v>588.66199999999981</v>
          </cell>
        </row>
        <row r="209">
          <cell r="A209">
            <v>303062</v>
          </cell>
          <cell r="B209" t="str">
            <v>RAJNISH MISRA</v>
          </cell>
          <cell r="C209">
            <v>171.08500000000001</v>
          </cell>
        </row>
        <row r="210">
          <cell r="A210">
            <v>303063</v>
          </cell>
          <cell r="B210" t="str">
            <v>ROSHAN POUDEL</v>
          </cell>
          <cell r="C210">
            <v>0</v>
          </cell>
        </row>
        <row r="211">
          <cell r="A211">
            <v>303064</v>
          </cell>
          <cell r="B211" t="str">
            <v>S GUIN</v>
          </cell>
          <cell r="C211">
            <v>0</v>
          </cell>
        </row>
        <row r="212">
          <cell r="A212">
            <v>303065</v>
          </cell>
          <cell r="B212" t="str">
            <v>SACHIN PANDEY</v>
          </cell>
          <cell r="C212">
            <v>0</v>
          </cell>
        </row>
        <row r="213">
          <cell r="A213">
            <v>303068</v>
          </cell>
          <cell r="B213" t="str">
            <v>SANTOSH SINGH</v>
          </cell>
          <cell r="C213">
            <v>0</v>
          </cell>
        </row>
        <row r="214">
          <cell r="A214">
            <v>303071</v>
          </cell>
          <cell r="B214" t="str">
            <v>SHIVJESH PANDEY</v>
          </cell>
          <cell r="C214">
            <v>0</v>
          </cell>
        </row>
        <row r="215">
          <cell r="A215">
            <v>303072</v>
          </cell>
          <cell r="B215" t="str">
            <v>SHYAM DEV YADAV</v>
          </cell>
          <cell r="C215">
            <v>0</v>
          </cell>
        </row>
        <row r="216">
          <cell r="A216">
            <v>303074</v>
          </cell>
          <cell r="B216" t="str">
            <v>Sunil Kumar</v>
          </cell>
          <cell r="C216">
            <v>0</v>
          </cell>
        </row>
        <row r="217">
          <cell r="A217">
            <v>303075</v>
          </cell>
          <cell r="B217" t="str">
            <v>SURENDRA VERMA</v>
          </cell>
          <cell r="C217">
            <v>0</v>
          </cell>
        </row>
        <row r="218">
          <cell r="A218">
            <v>303076</v>
          </cell>
          <cell r="B218" t="str">
            <v>SURESH MAHATO</v>
          </cell>
          <cell r="C218">
            <v>0</v>
          </cell>
        </row>
        <row r="219">
          <cell r="A219">
            <v>303077</v>
          </cell>
          <cell r="B219" t="str">
            <v>TAHIR HOSSAIN</v>
          </cell>
          <cell r="C219">
            <v>0</v>
          </cell>
        </row>
        <row r="220">
          <cell r="A220">
            <v>303078</v>
          </cell>
          <cell r="B220" t="str">
            <v>UMA PATI TIWARI</v>
          </cell>
          <cell r="C220">
            <v>0</v>
          </cell>
        </row>
        <row r="221">
          <cell r="A221">
            <v>303079</v>
          </cell>
          <cell r="B221" t="str">
            <v>VIJAY BHUSAN TIWARI</v>
          </cell>
          <cell r="C221">
            <v>0</v>
          </cell>
        </row>
        <row r="222">
          <cell r="A222">
            <v>303080</v>
          </cell>
          <cell r="B222" t="str">
            <v>VIKAS KR SINGH</v>
          </cell>
          <cell r="C222">
            <v>0</v>
          </cell>
        </row>
        <row r="223">
          <cell r="A223">
            <v>303082</v>
          </cell>
          <cell r="B223" t="str">
            <v>VISHNULAL</v>
          </cell>
          <cell r="C223">
            <v>0</v>
          </cell>
        </row>
        <row r="224">
          <cell r="A224">
            <v>303083</v>
          </cell>
          <cell r="B224" t="str">
            <v>CHANDI NEUPANE</v>
          </cell>
          <cell r="C224">
            <v>0</v>
          </cell>
        </row>
        <row r="225">
          <cell r="A225">
            <v>303084</v>
          </cell>
          <cell r="B225" t="str">
            <v>MUNILAL</v>
          </cell>
          <cell r="C225">
            <v>0</v>
          </cell>
        </row>
        <row r="226">
          <cell r="A226">
            <v>303106</v>
          </cell>
          <cell r="B226" t="str">
            <v>mantu roy</v>
          </cell>
          <cell r="C226">
            <v>0</v>
          </cell>
        </row>
        <row r="227">
          <cell r="A227">
            <v>303108</v>
          </cell>
          <cell r="B227" t="str">
            <v>BUDHIRAM</v>
          </cell>
          <cell r="C227">
            <v>0</v>
          </cell>
        </row>
        <row r="228">
          <cell r="A228">
            <v>303119</v>
          </cell>
          <cell r="B228" t="str">
            <v>rachana deo</v>
          </cell>
          <cell r="C228">
            <v>0</v>
          </cell>
        </row>
        <row r="229">
          <cell r="A229">
            <v>303123</v>
          </cell>
          <cell r="B229" t="str">
            <v>RAJEN RAUT</v>
          </cell>
          <cell r="C229">
            <v>0</v>
          </cell>
        </row>
        <row r="230">
          <cell r="A230">
            <v>303127</v>
          </cell>
          <cell r="B230" t="str">
            <v>HEM SINGH</v>
          </cell>
          <cell r="C230">
            <v>0</v>
          </cell>
        </row>
        <row r="231">
          <cell r="A231">
            <v>303130</v>
          </cell>
          <cell r="B231" t="str">
            <v>SUSHIL THAKUR</v>
          </cell>
          <cell r="C231">
            <v>0</v>
          </cell>
        </row>
        <row r="232">
          <cell r="A232">
            <v>303131</v>
          </cell>
          <cell r="B232" t="str">
            <v>RAJESH SHAH</v>
          </cell>
          <cell r="C232">
            <v>0</v>
          </cell>
        </row>
        <row r="233">
          <cell r="A233">
            <v>303132</v>
          </cell>
          <cell r="B233" t="str">
            <v>H B NEUPANE</v>
          </cell>
          <cell r="C233">
            <v>0</v>
          </cell>
        </row>
        <row r="234">
          <cell r="A234">
            <v>303133</v>
          </cell>
          <cell r="B234" t="str">
            <v>RAJESH ADHIKARI</v>
          </cell>
          <cell r="C234">
            <v>0</v>
          </cell>
        </row>
        <row r="235">
          <cell r="A235">
            <v>303134</v>
          </cell>
          <cell r="B235" t="str">
            <v>SURYA BDR KHADARYA</v>
          </cell>
          <cell r="C235">
            <v>0</v>
          </cell>
        </row>
        <row r="236">
          <cell r="A236">
            <v>303136</v>
          </cell>
          <cell r="B236" t="str">
            <v>KARDAM SINGH</v>
          </cell>
          <cell r="C236">
            <v>14.04</v>
          </cell>
        </row>
        <row r="237">
          <cell r="A237">
            <v>303137</v>
          </cell>
          <cell r="B237" t="str">
            <v>PRAMOD POUDEL</v>
          </cell>
          <cell r="C237">
            <v>0</v>
          </cell>
        </row>
        <row r="238">
          <cell r="A238" t="str">
            <v xml:space="preserve">H0205        </v>
          </cell>
          <cell r="B238" t="str">
            <v>HEAD-CORPORATE AFFAIRS</v>
          </cell>
          <cell r="C238">
            <v>0</v>
          </cell>
        </row>
        <row r="239">
          <cell r="A239" t="str">
            <v>H0596</v>
          </cell>
          <cell r="B239" t="str">
            <v>HEAD DNPL-UNIT ENGG</v>
          </cell>
          <cell r="C239">
            <v>-169</v>
          </cell>
        </row>
        <row r="240">
          <cell r="B240" t="str">
            <v>PRADIP KHAFLE</v>
          </cell>
          <cell r="C240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CWISE RMC"/>
      <sheetName val="CWISE SALE"/>
      <sheetName val="reco"/>
      <sheetName val="TGT"/>
      <sheetName val="SCH4"/>
      <sheetName val="BSHT"/>
      <sheetName val="CBDGT979"/>
      <sheetName val="W.CAP.REV"/>
      <sheetName val="DISCOUNTING"/>
      <sheetName val="COMPARATIVE"/>
      <sheetName val="P&amp;L"/>
      <sheetName val="SALES"/>
      <sheetName val="SCH6"/>
      <sheetName val="RMC"/>
      <sheetName val="M.V."/>
      <sheetName val="PER COST"/>
      <sheetName val="SCH14 W"/>
      <sheetName val="SCH14 S"/>
      <sheetName val="OVERHD"/>
      <sheetName val="S&amp;D"/>
      <sheetName val="FINCOST"/>
      <sheetName val="SCH13"/>
      <sheetName val="SCH15(2)"/>
      <sheetName val="SCH15(14)"/>
      <sheetName val="SCH15(15)"/>
      <sheetName val="SCH15(17)"/>
      <sheetName val="SCH16"/>
      <sheetName val="BUD1"/>
      <sheetName val="CWISE RMC (I)"/>
      <sheetName val="Summary P&amp;L EXPORT-FI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_A1-A28"/>
      <sheetName val="Bal_Sheet-00"/>
      <sheetName val="Sched's-00"/>
      <sheetName val="Schedule-F.A.-01 (2)"/>
      <sheetName val="F.A.Detail-01 (2)"/>
      <sheetName val="Sundry Debtors-00"/>
      <sheetName val="loans-Unsec-00"/>
      <sheetName val="Anx-1_(145A)"/>
      <sheetName val="Anx-2_Dep"/>
      <sheetName val="Anx-3A_EPF-00"/>
      <sheetName val="Anx-3B_ESIC-00"/>
      <sheetName val="Anx-4_40A(2)(b)"/>
      <sheetName val="Anx-5A_EPF-00"/>
      <sheetName val="Anx-5B_ESIC-00"/>
      <sheetName val="Anx -6(MOD)"/>
      <sheetName val="Anx-7(loans)"/>
      <sheetName val="Anx-8_TDS-00"/>
      <sheetName val="Anx-9_Trd_Cls_Stk-00"/>
      <sheetName val="Anx-9b_Mfg_cls_stk-00"/>
      <sheetName val="Anx-9d_WIP_Cls_Stk-00"/>
      <sheetName val="Anx-9c_Fin_Goods-00"/>
      <sheetName val="anx -10(ratios)"/>
      <sheetName val="MOD_145A-00"/>
      <sheetName val="Excise_Reco-20"/>
      <sheetName val="detail_TDS_Deposit-00"/>
      <sheetName val="EMD-00"/>
      <sheetName val="Dir_Remu-00"/>
      <sheetName val="ICD-00"/>
      <sheetName val="FDR-00"/>
      <sheetName val="Security_Dp-00"/>
      <sheetName val="Exp_Payb-00"/>
      <sheetName val="Prepaid-00"/>
      <sheetName val="Sal_Wag-00"/>
      <sheetName val="Foren_Out-00"/>
      <sheetName val="Foren_In-00"/>
      <sheetName val="Fr_Exg_Payable-00"/>
      <sheetName val="LIST OF CONTENTS IN "/>
      <sheetName val="Bal_Sheet_00"/>
      <sheetName val="Sched_s_00"/>
      <sheetName val="Annex_A1_A28"/>
      <sheetName val="Usage Assumption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 Tax Depreciation"/>
      <sheetName val="Depreciation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 ON SALARY RECO"/>
      <sheetName val="TDS ON SALARY RECO 31 MARCH(2)"/>
      <sheetName val="trail"/>
      <sheetName val="TDS ON SALARY RECO JUNE"/>
      <sheetName val="JUNE TRAIL"/>
      <sheetName val="TDS ON SALARY RECO ju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 xml:space="preserve">TDS </v>
          </cell>
        </row>
        <row r="3">
          <cell r="A3">
            <v>300003</v>
          </cell>
          <cell r="B3" t="str">
            <v>T P BHATTARAI</v>
          </cell>
          <cell r="C3">
            <v>4934</v>
          </cell>
        </row>
        <row r="4">
          <cell r="A4">
            <v>300008</v>
          </cell>
          <cell r="B4" t="str">
            <v>HIRALAL PANDEY</v>
          </cell>
          <cell r="C4">
            <v>5201</v>
          </cell>
        </row>
        <row r="5">
          <cell r="A5">
            <v>300009</v>
          </cell>
          <cell r="B5" t="str">
            <v>RUDRA GIRI</v>
          </cell>
          <cell r="C5">
            <v>1699</v>
          </cell>
        </row>
        <row r="6">
          <cell r="A6">
            <v>300010</v>
          </cell>
          <cell r="B6" t="str">
            <v>ROBIN SUBBA</v>
          </cell>
          <cell r="C6">
            <v>2050</v>
          </cell>
        </row>
        <row r="7">
          <cell r="A7">
            <v>300013</v>
          </cell>
          <cell r="B7" t="str">
            <v>UMA SHANKAR PRASAD</v>
          </cell>
          <cell r="C7">
            <v>5297</v>
          </cell>
        </row>
        <row r="8">
          <cell r="A8">
            <v>300014</v>
          </cell>
          <cell r="B8" t="str">
            <v>AMAL KR GUIN</v>
          </cell>
          <cell r="C8">
            <v>5256</v>
          </cell>
        </row>
        <row r="9">
          <cell r="A9">
            <v>300015</v>
          </cell>
          <cell r="B9" t="str">
            <v>VIJAY KUMAR</v>
          </cell>
          <cell r="C9">
            <v>11003</v>
          </cell>
        </row>
        <row r="10">
          <cell r="A10">
            <v>300016</v>
          </cell>
          <cell r="B10" t="str">
            <v>R K AGNIHOTRI</v>
          </cell>
          <cell r="C10">
            <v>5039</v>
          </cell>
        </row>
        <row r="11">
          <cell r="A11">
            <v>300017</v>
          </cell>
          <cell r="B11" t="str">
            <v>DINESH PRATAP SINGH</v>
          </cell>
          <cell r="C11">
            <v>3923</v>
          </cell>
        </row>
        <row r="12">
          <cell r="A12">
            <v>300018</v>
          </cell>
          <cell r="B12" t="str">
            <v>UMESH GOSWAMI</v>
          </cell>
          <cell r="C12">
            <v>6622</v>
          </cell>
        </row>
        <row r="13">
          <cell r="A13">
            <v>300019</v>
          </cell>
          <cell r="B13" t="str">
            <v>SATISH KR MISRA</v>
          </cell>
          <cell r="C13">
            <v>5266</v>
          </cell>
        </row>
        <row r="14">
          <cell r="A14">
            <v>300020</v>
          </cell>
          <cell r="B14" t="str">
            <v>S K BAGCHI</v>
          </cell>
          <cell r="C14">
            <v>3358</v>
          </cell>
        </row>
        <row r="15">
          <cell r="A15">
            <v>300022</v>
          </cell>
          <cell r="B15" t="str">
            <v>ANUPAM AGARWAL</v>
          </cell>
          <cell r="C15">
            <v>10108</v>
          </cell>
        </row>
        <row r="16">
          <cell r="A16">
            <v>300024</v>
          </cell>
          <cell r="B16" t="str">
            <v>RAKESH CHAND</v>
          </cell>
          <cell r="C16">
            <v>3873</v>
          </cell>
        </row>
        <row r="17">
          <cell r="A17">
            <v>300025</v>
          </cell>
          <cell r="B17" t="str">
            <v>SUJIT KUMAR</v>
          </cell>
          <cell r="C17">
            <v>7705</v>
          </cell>
        </row>
        <row r="18">
          <cell r="A18">
            <v>300026</v>
          </cell>
          <cell r="B18" t="str">
            <v>JYOTISH KUMAR</v>
          </cell>
          <cell r="C18">
            <v>2890</v>
          </cell>
        </row>
        <row r="19">
          <cell r="A19">
            <v>300027</v>
          </cell>
          <cell r="B19" t="str">
            <v>S P TIWARI</v>
          </cell>
          <cell r="C19">
            <v>4755</v>
          </cell>
        </row>
        <row r="20">
          <cell r="A20">
            <v>300030</v>
          </cell>
          <cell r="B20" t="str">
            <v>ANINDYA BHATTACHARYA</v>
          </cell>
          <cell r="C20">
            <v>4002</v>
          </cell>
        </row>
        <row r="21">
          <cell r="A21">
            <v>300031</v>
          </cell>
          <cell r="B21" t="str">
            <v>ASUTOSH KR SINGH</v>
          </cell>
          <cell r="C21">
            <v>3352</v>
          </cell>
        </row>
        <row r="22">
          <cell r="A22">
            <v>300032</v>
          </cell>
          <cell r="B22" t="str">
            <v>AJAY KR AWASTHY</v>
          </cell>
          <cell r="C22">
            <v>5777</v>
          </cell>
        </row>
        <row r="23">
          <cell r="A23">
            <v>300034</v>
          </cell>
          <cell r="B23" t="str">
            <v>KAUSHIK KAHALI</v>
          </cell>
          <cell r="C23">
            <v>2776</v>
          </cell>
        </row>
        <row r="24">
          <cell r="A24">
            <v>300035</v>
          </cell>
          <cell r="B24" t="str">
            <v>RAMESH SRIVASTAVA</v>
          </cell>
          <cell r="C24">
            <v>10318</v>
          </cell>
        </row>
        <row r="25">
          <cell r="A25">
            <v>300037</v>
          </cell>
          <cell r="B25" t="str">
            <v>A YADAV</v>
          </cell>
          <cell r="C25">
            <v>3674</v>
          </cell>
        </row>
        <row r="26">
          <cell r="A26">
            <v>300039</v>
          </cell>
          <cell r="B26" t="str">
            <v>ANUJ KUMAR SINGH</v>
          </cell>
          <cell r="C26">
            <v>5374</v>
          </cell>
        </row>
        <row r="27">
          <cell r="A27">
            <v>300041</v>
          </cell>
          <cell r="B27" t="str">
            <v>RUTH KUMAR KAPAT</v>
          </cell>
          <cell r="C27">
            <v>9069</v>
          </cell>
        </row>
        <row r="28">
          <cell r="A28">
            <v>300044</v>
          </cell>
          <cell r="B28" t="str">
            <v>SUSHIL KUMAR SINHA</v>
          </cell>
          <cell r="C28">
            <v>6336</v>
          </cell>
        </row>
        <row r="29">
          <cell r="A29">
            <v>300045</v>
          </cell>
          <cell r="B29" t="str">
            <v>AWADESH KR SINGH</v>
          </cell>
          <cell r="C29">
            <v>2276</v>
          </cell>
        </row>
        <row r="30">
          <cell r="A30">
            <v>300048</v>
          </cell>
          <cell r="B30" t="str">
            <v>SWARUP KR DEY</v>
          </cell>
          <cell r="C30">
            <v>4820</v>
          </cell>
        </row>
        <row r="31">
          <cell r="A31">
            <v>300050</v>
          </cell>
          <cell r="B31" t="str">
            <v>J N TIWARI</v>
          </cell>
          <cell r="C31">
            <v>2522</v>
          </cell>
        </row>
        <row r="32">
          <cell r="A32">
            <v>300051</v>
          </cell>
          <cell r="B32" t="str">
            <v xml:space="preserve">TANMOY GHOSH </v>
          </cell>
          <cell r="C32">
            <v>2606</v>
          </cell>
        </row>
        <row r="33">
          <cell r="A33">
            <v>300053</v>
          </cell>
          <cell r="B33" t="str">
            <v>RAJESH GUPTA</v>
          </cell>
          <cell r="C33">
            <v>4648</v>
          </cell>
        </row>
        <row r="34">
          <cell r="A34">
            <v>300054</v>
          </cell>
          <cell r="B34" t="str">
            <v>RAJDEO PASWAN</v>
          </cell>
          <cell r="C34">
            <v>2379</v>
          </cell>
        </row>
        <row r="35">
          <cell r="A35">
            <v>300055</v>
          </cell>
          <cell r="B35" t="str">
            <v>DIPANKAR SANYAL</v>
          </cell>
          <cell r="C35">
            <v>5320</v>
          </cell>
        </row>
        <row r="36">
          <cell r="A36">
            <v>300056</v>
          </cell>
          <cell r="B36" t="str">
            <v>DILIP KUMAR KAMAT</v>
          </cell>
          <cell r="C36">
            <v>2330</v>
          </cell>
        </row>
        <row r="37">
          <cell r="A37">
            <v>300059</v>
          </cell>
          <cell r="B37" t="str">
            <v>PABITRA KAR</v>
          </cell>
          <cell r="C37">
            <v>4979</v>
          </cell>
        </row>
        <row r="38">
          <cell r="A38">
            <v>300062</v>
          </cell>
          <cell r="B38" t="str">
            <v>R K NEPALI</v>
          </cell>
          <cell r="C38">
            <v>1229</v>
          </cell>
        </row>
        <row r="39">
          <cell r="A39">
            <v>300063</v>
          </cell>
          <cell r="B39" t="str">
            <v>SOBHAN BHADURI</v>
          </cell>
          <cell r="C39">
            <v>3938</v>
          </cell>
        </row>
        <row r="40">
          <cell r="A40">
            <v>300064</v>
          </cell>
          <cell r="B40" t="str">
            <v>RAJIV RANA</v>
          </cell>
          <cell r="C40">
            <v>4640</v>
          </cell>
        </row>
        <row r="41">
          <cell r="A41">
            <v>300065</v>
          </cell>
          <cell r="B41" t="str">
            <v>SHAMBU KARKI</v>
          </cell>
          <cell r="C41">
            <v>4066</v>
          </cell>
        </row>
        <row r="42">
          <cell r="A42">
            <v>300066</v>
          </cell>
          <cell r="B42" t="str">
            <v>KESHAV JHA</v>
          </cell>
          <cell r="C42">
            <v>4240</v>
          </cell>
        </row>
        <row r="43">
          <cell r="A43">
            <v>300067</v>
          </cell>
          <cell r="B43" t="str">
            <v>ROHTASH SAINY</v>
          </cell>
          <cell r="C43">
            <v>1877</v>
          </cell>
        </row>
        <row r="44">
          <cell r="A44">
            <v>300068</v>
          </cell>
          <cell r="B44" t="str">
            <v>RAM KRISHNA THAKUR</v>
          </cell>
          <cell r="C44">
            <v>2355</v>
          </cell>
        </row>
        <row r="45">
          <cell r="A45">
            <v>300069</v>
          </cell>
          <cell r="B45" t="str">
            <v>SANTOSH THAKUR</v>
          </cell>
          <cell r="C45">
            <v>803</v>
          </cell>
        </row>
        <row r="46">
          <cell r="A46">
            <v>300071</v>
          </cell>
          <cell r="B46" t="str">
            <v>SURENDRA TRIPATHY</v>
          </cell>
          <cell r="C46">
            <v>9399</v>
          </cell>
        </row>
        <row r="47">
          <cell r="A47">
            <v>300074</v>
          </cell>
          <cell r="B47" t="str">
            <v>KANWAR PAL SINGH</v>
          </cell>
          <cell r="C47">
            <v>2194</v>
          </cell>
        </row>
        <row r="48">
          <cell r="A48">
            <v>300075</v>
          </cell>
          <cell r="B48" t="str">
            <v>VIR PAL SINGH</v>
          </cell>
          <cell r="C48">
            <v>1539</v>
          </cell>
        </row>
        <row r="49">
          <cell r="A49">
            <v>300076</v>
          </cell>
          <cell r="B49" t="str">
            <v>TEZ SINGH</v>
          </cell>
          <cell r="C49">
            <v>4388</v>
          </cell>
        </row>
        <row r="50">
          <cell r="A50">
            <v>300080</v>
          </cell>
          <cell r="B50" t="str">
            <v>DEEP CHAND SRIVASTAVA</v>
          </cell>
          <cell r="C50">
            <v>2612</v>
          </cell>
        </row>
        <row r="51">
          <cell r="A51">
            <v>300082</v>
          </cell>
          <cell r="B51" t="str">
            <v>SURESH KUMAR -1</v>
          </cell>
          <cell r="C51">
            <v>2516</v>
          </cell>
        </row>
        <row r="52">
          <cell r="A52">
            <v>300083</v>
          </cell>
          <cell r="B52" t="str">
            <v>RAMESH DUTT</v>
          </cell>
          <cell r="C52">
            <v>3520</v>
          </cell>
        </row>
        <row r="53">
          <cell r="A53">
            <v>300085</v>
          </cell>
          <cell r="B53" t="str">
            <v>PROMOD KR BHARDWAJ</v>
          </cell>
          <cell r="C53">
            <v>4863</v>
          </cell>
        </row>
        <row r="54">
          <cell r="A54">
            <v>300087</v>
          </cell>
          <cell r="B54" t="str">
            <v>PRABHAS TIWARI</v>
          </cell>
          <cell r="C54">
            <v>7458</v>
          </cell>
        </row>
        <row r="55">
          <cell r="A55">
            <v>300091</v>
          </cell>
          <cell r="B55" t="str">
            <v>SAILENDRA KR JHA</v>
          </cell>
          <cell r="C55">
            <v>6649</v>
          </cell>
        </row>
        <row r="56">
          <cell r="A56">
            <v>300096</v>
          </cell>
          <cell r="B56" t="str">
            <v>PANKAJ SHARMA</v>
          </cell>
          <cell r="C56">
            <v>2875</v>
          </cell>
        </row>
        <row r="57">
          <cell r="A57">
            <v>300097</v>
          </cell>
          <cell r="B57" t="str">
            <v>KRISHNA RAI</v>
          </cell>
          <cell r="C57">
            <v>2211</v>
          </cell>
        </row>
        <row r="58">
          <cell r="A58">
            <v>300098</v>
          </cell>
          <cell r="B58" t="str">
            <v>AWADESH TIWARI</v>
          </cell>
          <cell r="C58">
            <v>1949</v>
          </cell>
        </row>
        <row r="59">
          <cell r="A59">
            <v>300101</v>
          </cell>
          <cell r="B59" t="str">
            <v>NAR BDR THAPA</v>
          </cell>
          <cell r="C59">
            <v>1781</v>
          </cell>
        </row>
        <row r="60">
          <cell r="A60">
            <v>300103</v>
          </cell>
          <cell r="B60" t="str">
            <v xml:space="preserve">PADAM SINGH K C </v>
          </cell>
          <cell r="C60">
            <v>3619</v>
          </cell>
        </row>
        <row r="61">
          <cell r="A61">
            <v>300105</v>
          </cell>
          <cell r="B61" t="str">
            <v>SATYA NARAYAN SINGH</v>
          </cell>
          <cell r="C61">
            <v>3085</v>
          </cell>
        </row>
        <row r="62">
          <cell r="A62">
            <v>300107</v>
          </cell>
          <cell r="B62" t="str">
            <v>DHARMENDRA PANDEY</v>
          </cell>
          <cell r="C62">
            <v>2303</v>
          </cell>
        </row>
        <row r="63">
          <cell r="A63">
            <v>300109</v>
          </cell>
          <cell r="B63" t="str">
            <v>UMA SHN PODDAR</v>
          </cell>
          <cell r="C63">
            <v>1150</v>
          </cell>
        </row>
        <row r="64">
          <cell r="A64">
            <v>300110</v>
          </cell>
          <cell r="B64" t="str">
            <v>IRPHAN AHMED</v>
          </cell>
          <cell r="C64">
            <v>1586</v>
          </cell>
        </row>
        <row r="65">
          <cell r="A65">
            <v>300111</v>
          </cell>
          <cell r="B65" t="str">
            <v>AJAY KUMAR</v>
          </cell>
          <cell r="C65">
            <v>1481</v>
          </cell>
        </row>
        <row r="66">
          <cell r="A66">
            <v>300112</v>
          </cell>
          <cell r="B66" t="str">
            <v>SUNIL LAMA</v>
          </cell>
          <cell r="C66">
            <v>1934</v>
          </cell>
        </row>
        <row r="67">
          <cell r="A67">
            <v>300114</v>
          </cell>
          <cell r="B67" t="str">
            <v>BHUPENDRA KUMAR RANA</v>
          </cell>
          <cell r="C67">
            <v>5316</v>
          </cell>
        </row>
        <row r="68">
          <cell r="A68">
            <v>300117</v>
          </cell>
          <cell r="B68" t="str">
            <v>KRISHNA KUMAR RAI</v>
          </cell>
          <cell r="C68">
            <v>1023</v>
          </cell>
        </row>
        <row r="69">
          <cell r="A69">
            <v>300118</v>
          </cell>
          <cell r="B69" t="str">
            <v>RAJESH ROUNIYAR</v>
          </cell>
          <cell r="C69">
            <v>4932</v>
          </cell>
        </row>
        <row r="70">
          <cell r="A70">
            <v>300119</v>
          </cell>
          <cell r="B70" t="str">
            <v>AMIT KUMAR GHOSH</v>
          </cell>
          <cell r="C70">
            <v>822</v>
          </cell>
        </row>
        <row r="71">
          <cell r="A71">
            <v>300120</v>
          </cell>
          <cell r="B71" t="str">
            <v>RANJAN KUMAR</v>
          </cell>
          <cell r="C71">
            <v>504</v>
          </cell>
        </row>
        <row r="72">
          <cell r="A72">
            <v>300124</v>
          </cell>
          <cell r="B72" t="str">
            <v>BINOD MAHATO</v>
          </cell>
          <cell r="C72">
            <v>975</v>
          </cell>
        </row>
        <row r="73">
          <cell r="A73">
            <v>300125</v>
          </cell>
          <cell r="B73" t="str">
            <v>RAM BDR SAH</v>
          </cell>
          <cell r="C73">
            <v>1067</v>
          </cell>
        </row>
        <row r="74">
          <cell r="A74">
            <v>300127</v>
          </cell>
          <cell r="B74" t="str">
            <v>GOVIND BHATTARAI</v>
          </cell>
          <cell r="C74">
            <v>345</v>
          </cell>
        </row>
        <row r="75">
          <cell r="A75">
            <v>300128</v>
          </cell>
          <cell r="B75" t="str">
            <v>RAM ASISH CHAUHAN</v>
          </cell>
          <cell r="C75">
            <v>1003</v>
          </cell>
        </row>
        <row r="76">
          <cell r="A76">
            <v>300129</v>
          </cell>
          <cell r="B76" t="str">
            <v>BHAGAT GIRI</v>
          </cell>
          <cell r="C76">
            <v>135</v>
          </cell>
        </row>
        <row r="77">
          <cell r="A77">
            <v>300130</v>
          </cell>
          <cell r="B77" t="str">
            <v>DHAN BDR SUBBA</v>
          </cell>
          <cell r="C77">
            <v>135</v>
          </cell>
        </row>
        <row r="78">
          <cell r="A78">
            <v>300131</v>
          </cell>
          <cell r="B78" t="str">
            <v>RAM PSD GEWALI</v>
          </cell>
          <cell r="C78">
            <v>67</v>
          </cell>
        </row>
        <row r="79">
          <cell r="A79">
            <v>300132</v>
          </cell>
          <cell r="B79" t="str">
            <v>MUZAHIR ANSARI</v>
          </cell>
          <cell r="C79">
            <v>145</v>
          </cell>
        </row>
        <row r="80">
          <cell r="A80">
            <v>300133</v>
          </cell>
          <cell r="B80" t="str">
            <v>REKH RAJ SINGH</v>
          </cell>
          <cell r="C80">
            <v>1834</v>
          </cell>
        </row>
        <row r="81">
          <cell r="A81">
            <v>300134</v>
          </cell>
          <cell r="B81" t="str">
            <v>GURUBACHAN SINGH</v>
          </cell>
          <cell r="C81">
            <v>2017</v>
          </cell>
        </row>
        <row r="82">
          <cell r="A82">
            <v>300136</v>
          </cell>
          <cell r="B82" t="str">
            <v>MD REZA</v>
          </cell>
          <cell r="C82">
            <v>1809</v>
          </cell>
        </row>
        <row r="83">
          <cell r="A83">
            <v>300137</v>
          </cell>
          <cell r="B83" t="str">
            <v>SAMSUL ANSARI</v>
          </cell>
          <cell r="C83">
            <v>387</v>
          </cell>
        </row>
        <row r="84">
          <cell r="A84">
            <v>300138</v>
          </cell>
          <cell r="B84" t="str">
            <v>VIVEK KUMAR SINGH</v>
          </cell>
          <cell r="C84">
            <v>723</v>
          </cell>
        </row>
        <row r="85">
          <cell r="A85">
            <v>300139</v>
          </cell>
          <cell r="B85" t="str">
            <v>K B ADHIKARI</v>
          </cell>
          <cell r="C85">
            <v>785</v>
          </cell>
        </row>
        <row r="86">
          <cell r="A86">
            <v>300140</v>
          </cell>
          <cell r="B86" t="str">
            <v>R K ACHARYA</v>
          </cell>
          <cell r="C86">
            <v>1801</v>
          </cell>
        </row>
        <row r="87">
          <cell r="A87">
            <v>300142</v>
          </cell>
          <cell r="B87" t="str">
            <v>MUKESH SHARMA</v>
          </cell>
          <cell r="C87">
            <v>5428</v>
          </cell>
        </row>
        <row r="88">
          <cell r="A88">
            <v>300144</v>
          </cell>
          <cell r="B88" t="str">
            <v>KARAN BDR GURUNG</v>
          </cell>
          <cell r="C88">
            <v>2756</v>
          </cell>
        </row>
        <row r="89">
          <cell r="A89">
            <v>300148</v>
          </cell>
          <cell r="B89" t="str">
            <v>SIKANDER BAITHA</v>
          </cell>
          <cell r="C89">
            <v>3630</v>
          </cell>
        </row>
        <row r="90">
          <cell r="A90">
            <v>300160</v>
          </cell>
          <cell r="B90" t="str">
            <v>AKHILESH KR YADAV</v>
          </cell>
          <cell r="C90">
            <v>1099</v>
          </cell>
        </row>
        <row r="91">
          <cell r="A91">
            <v>300161</v>
          </cell>
          <cell r="B91" t="str">
            <v>SURESH KUMAR (Purchase)</v>
          </cell>
          <cell r="C91">
            <v>1281</v>
          </cell>
        </row>
        <row r="92">
          <cell r="A92">
            <v>300162</v>
          </cell>
          <cell r="B92" t="str">
            <v>DINESH SHARMA</v>
          </cell>
          <cell r="C92">
            <v>2042</v>
          </cell>
        </row>
        <row r="93">
          <cell r="A93">
            <v>300163</v>
          </cell>
          <cell r="B93" t="str">
            <v>MD MUSTAKIM</v>
          </cell>
          <cell r="C93">
            <v>897</v>
          </cell>
        </row>
        <row r="94">
          <cell r="A94">
            <v>300164</v>
          </cell>
          <cell r="B94" t="str">
            <v>ABHAY SHANKAR</v>
          </cell>
          <cell r="C94">
            <v>372</v>
          </cell>
        </row>
        <row r="95">
          <cell r="A95">
            <v>300165</v>
          </cell>
          <cell r="B95" t="str">
            <v>PAWAN KR SINGH</v>
          </cell>
          <cell r="C95">
            <v>637</v>
          </cell>
        </row>
        <row r="96">
          <cell r="A96">
            <v>300167</v>
          </cell>
          <cell r="B96" t="str">
            <v>SHIV KUMAR SINGH</v>
          </cell>
          <cell r="C96">
            <v>570</v>
          </cell>
        </row>
        <row r="97">
          <cell r="A97">
            <v>300170</v>
          </cell>
          <cell r="B97" t="str">
            <v>H.P.DHAKAL</v>
          </cell>
          <cell r="C97">
            <v>2140</v>
          </cell>
        </row>
        <row r="98">
          <cell r="A98">
            <v>300173</v>
          </cell>
          <cell r="B98" t="str">
            <v>BALVINDER SINGH</v>
          </cell>
          <cell r="C98">
            <v>7891</v>
          </cell>
        </row>
        <row r="99">
          <cell r="A99">
            <v>300176</v>
          </cell>
          <cell r="B99" t="str">
            <v>SANJAY MATHUR</v>
          </cell>
          <cell r="C99">
            <v>4490</v>
          </cell>
        </row>
        <row r="100">
          <cell r="A100">
            <v>300184</v>
          </cell>
          <cell r="B100" t="str">
            <v>ATANU BHATTACHARYA</v>
          </cell>
          <cell r="C100">
            <v>2235</v>
          </cell>
        </row>
        <row r="101">
          <cell r="A101">
            <v>300194</v>
          </cell>
          <cell r="B101" t="str">
            <v>SAPAN BARIK</v>
          </cell>
          <cell r="C101">
            <v>2275</v>
          </cell>
        </row>
        <row r="102">
          <cell r="A102">
            <v>300233</v>
          </cell>
          <cell r="B102" t="str">
            <v>TARKESHWAR PRASAD SINGH</v>
          </cell>
          <cell r="C102">
            <v>7264</v>
          </cell>
        </row>
        <row r="103">
          <cell r="A103">
            <v>300235</v>
          </cell>
          <cell r="B103" t="str">
            <v>B P Yadav</v>
          </cell>
          <cell r="C103">
            <v>3133</v>
          </cell>
        </row>
        <row r="104">
          <cell r="A104">
            <v>300236</v>
          </cell>
          <cell r="B104" t="str">
            <v>Mukul Saxena</v>
          </cell>
          <cell r="C104">
            <v>1011</v>
          </cell>
        </row>
        <row r="105">
          <cell r="A105">
            <v>300240</v>
          </cell>
          <cell r="B105" t="str">
            <v>Pradeep Kharel</v>
          </cell>
          <cell r="C105">
            <v>3181</v>
          </cell>
        </row>
        <row r="106">
          <cell r="A106">
            <v>300241</v>
          </cell>
          <cell r="B106" t="str">
            <v>Rachna Rao</v>
          </cell>
          <cell r="C106">
            <v>542</v>
          </cell>
        </row>
        <row r="107">
          <cell r="A107">
            <v>300242</v>
          </cell>
          <cell r="B107" t="str">
            <v>Pradeep kafle</v>
          </cell>
          <cell r="C107">
            <v>733</v>
          </cell>
        </row>
        <row r="108">
          <cell r="A108">
            <v>300244</v>
          </cell>
          <cell r="B108" t="str">
            <v>N M Basnett</v>
          </cell>
          <cell r="C108">
            <v>1162</v>
          </cell>
        </row>
        <row r="109">
          <cell r="A109">
            <v>300245</v>
          </cell>
          <cell r="B109" t="str">
            <v>Harender verma</v>
          </cell>
          <cell r="C109">
            <v>790</v>
          </cell>
        </row>
        <row r="110">
          <cell r="A110">
            <v>300254</v>
          </cell>
          <cell r="B110" t="str">
            <v>Arvind Kumar Singh</v>
          </cell>
          <cell r="C110">
            <v>333</v>
          </cell>
        </row>
        <row r="111">
          <cell r="A111">
            <v>300255</v>
          </cell>
          <cell r="B111" t="str">
            <v>Prem Singh</v>
          </cell>
          <cell r="C111">
            <v>2140</v>
          </cell>
        </row>
        <row r="112">
          <cell r="A112">
            <v>300256</v>
          </cell>
          <cell r="B112" t="str">
            <v>Ashok Mishra</v>
          </cell>
          <cell r="C112">
            <v>652</v>
          </cell>
        </row>
        <row r="113">
          <cell r="A113">
            <v>300258</v>
          </cell>
          <cell r="B113" t="str">
            <v>Arun Kumar Singh</v>
          </cell>
          <cell r="C113">
            <v>621</v>
          </cell>
        </row>
        <row r="114">
          <cell r="A114">
            <v>300260</v>
          </cell>
          <cell r="B114" t="str">
            <v>Rajnish Mishra</v>
          </cell>
          <cell r="C114">
            <v>4401</v>
          </cell>
        </row>
        <row r="115">
          <cell r="A115">
            <v>300265</v>
          </cell>
          <cell r="B115" t="str">
            <v>Vishnulal</v>
          </cell>
          <cell r="C115">
            <v>650</v>
          </cell>
        </row>
        <row r="116">
          <cell r="A116">
            <v>300267</v>
          </cell>
          <cell r="B116" t="str">
            <v>Santosh Singh</v>
          </cell>
          <cell r="C116">
            <v>364</v>
          </cell>
        </row>
        <row r="117">
          <cell r="A117">
            <v>300268</v>
          </cell>
          <cell r="B117" t="str">
            <v>Vijay Bhusan Tiwary</v>
          </cell>
          <cell r="C117">
            <v>660</v>
          </cell>
        </row>
        <row r="118">
          <cell r="A118">
            <v>300269</v>
          </cell>
          <cell r="B118" t="str">
            <v>Nishant Jha</v>
          </cell>
          <cell r="C118">
            <v>49</v>
          </cell>
        </row>
        <row r="119">
          <cell r="A119">
            <v>300271</v>
          </cell>
          <cell r="B119" t="str">
            <v>Tahir Hossain</v>
          </cell>
          <cell r="C119">
            <v>91</v>
          </cell>
        </row>
        <row r="120">
          <cell r="A120">
            <v>300274</v>
          </cell>
          <cell r="B120" t="str">
            <v>Roshan Poudel</v>
          </cell>
          <cell r="C120">
            <v>374</v>
          </cell>
        </row>
        <row r="121">
          <cell r="A121">
            <v>300277</v>
          </cell>
          <cell r="B121" t="str">
            <v>Deepak Kestwal</v>
          </cell>
          <cell r="C121">
            <v>774</v>
          </cell>
        </row>
        <row r="122">
          <cell r="A122">
            <v>300278</v>
          </cell>
          <cell r="B122" t="str">
            <v>SUNIL KUMAR JAT</v>
          </cell>
          <cell r="C122">
            <v>325</v>
          </cell>
        </row>
        <row r="123">
          <cell r="A123">
            <v>300279</v>
          </cell>
          <cell r="B123" t="str">
            <v>Amod Thakur</v>
          </cell>
          <cell r="C123">
            <v>51</v>
          </cell>
        </row>
        <row r="124">
          <cell r="A124">
            <v>300280</v>
          </cell>
          <cell r="B124" t="str">
            <v>Vikas kr Singh</v>
          </cell>
          <cell r="C124">
            <v>1618</v>
          </cell>
        </row>
        <row r="125">
          <cell r="A125">
            <v>300294</v>
          </cell>
          <cell r="B125" t="str">
            <v>Keshab Bhandari</v>
          </cell>
          <cell r="C125">
            <v>533</v>
          </cell>
        </row>
        <row r="126">
          <cell r="A126">
            <v>300299</v>
          </cell>
          <cell r="B126" t="str">
            <v>Roshan Rai</v>
          </cell>
          <cell r="C126">
            <v>351</v>
          </cell>
        </row>
        <row r="127">
          <cell r="A127">
            <v>300302</v>
          </cell>
          <cell r="B127" t="str">
            <v>Tirath Bahadur Thapa</v>
          </cell>
          <cell r="C127">
            <v>5622</v>
          </cell>
        </row>
        <row r="128">
          <cell r="A128">
            <v>300306</v>
          </cell>
          <cell r="B128" t="str">
            <v>Pankaj Malik</v>
          </cell>
          <cell r="C128">
            <v>212</v>
          </cell>
        </row>
        <row r="129">
          <cell r="A129">
            <v>300390</v>
          </cell>
          <cell r="B129" t="str">
            <v>Shanker Nepali</v>
          </cell>
          <cell r="C129">
            <v>402</v>
          </cell>
        </row>
        <row r="130">
          <cell r="A130">
            <v>300391</v>
          </cell>
          <cell r="B130" t="str">
            <v>Rajan Raut</v>
          </cell>
          <cell r="C130">
            <v>441</v>
          </cell>
        </row>
        <row r="131">
          <cell r="A131">
            <v>300395</v>
          </cell>
          <cell r="B131" t="str">
            <v>Hem Singh</v>
          </cell>
          <cell r="C131">
            <v>268</v>
          </cell>
        </row>
        <row r="132">
          <cell r="A132">
            <v>300396</v>
          </cell>
          <cell r="B132" t="str">
            <v>Ash Md Ansari</v>
          </cell>
          <cell r="C132">
            <v>355</v>
          </cell>
        </row>
        <row r="133">
          <cell r="A133">
            <v>300398</v>
          </cell>
          <cell r="B133" t="str">
            <v>A K Singh</v>
          </cell>
          <cell r="C133">
            <v>468</v>
          </cell>
        </row>
        <row r="134">
          <cell r="A134">
            <v>303083</v>
          </cell>
          <cell r="B134" t="str">
            <v>Chandi Psd Neupane</v>
          </cell>
          <cell r="C134">
            <v>199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"/>
      <sheetName val="Ch in Eq"/>
      <sheetName val="BS 63"/>
      <sheetName val="cf"/>
      <sheetName val="SCH-3"/>
      <sheetName val="Schedule 21"/>
      <sheetName val="Inventories"/>
      <sheetName val="Sch3"/>
      <sheetName val="sch10-13"/>
      <sheetName val="sch1-9"/>
      <sheetName val="NOTES"/>
      <sheetName val="Subsch"/>
      <sheetName val="Group of exp.11,12"/>
      <sheetName val="Details 1-24 "/>
      <sheetName val="Dep-Act"/>
      <sheetName val="Dep-SLM"/>
      <sheetName val="Sch-3 SLM"/>
      <sheetName val="Cost-Sugar"/>
      <sheetName val="cover"/>
      <sheetName val="Detail-25"/>
      <sheetName val="I.State"/>
      <sheetName val="IT Return(61-62)"/>
      <sheetName val="Preoperative Related"/>
      <sheetName val="BS - Sch"/>
      <sheetName val="Ann -1"/>
      <sheetName val="Consolidation"/>
      <sheetName val="Rates"/>
      <sheetName val="Date"/>
      <sheetName val="TB"/>
      <sheetName val="Control"/>
      <sheetName val="Tax Computation"/>
    </sheetNames>
    <sheetDataSet>
      <sheetData sheetId="0" refreshError="1"/>
      <sheetData sheetId="1" refreshError="1"/>
      <sheetData sheetId="2" refreshError="1">
        <row r="1">
          <cell r="C1" t="str">
            <v>EASTERN SUGAR MILLS LTD.</v>
          </cell>
        </row>
        <row r="2">
          <cell r="C2" t="str">
            <v xml:space="preserve"> Balance Sheet</v>
          </cell>
        </row>
        <row r="3">
          <cell r="C3" t="str">
            <v>As at Ashad 32, 2063 (July 16, 2006)</v>
          </cell>
        </row>
        <row r="5">
          <cell r="C5" t="str">
            <v>Particulars</v>
          </cell>
          <cell r="F5" t="str">
            <v>Schedules</v>
          </cell>
          <cell r="G5" t="str">
            <v>Current Year</v>
          </cell>
          <cell r="H5" t="str">
            <v>Previous Year</v>
          </cell>
          <cell r="I5" t="str">
            <v>Previous Year</v>
          </cell>
          <cell r="J5" t="str">
            <v>Previous Year</v>
          </cell>
        </row>
        <row r="6">
          <cell r="C6" t="str">
            <v>Capital &amp; Liabilities</v>
          </cell>
        </row>
        <row r="7">
          <cell r="C7" t="str">
            <v>Share Capital</v>
          </cell>
          <cell r="F7">
            <v>1</v>
          </cell>
          <cell r="G7">
            <v>263500000</v>
          </cell>
          <cell r="H7">
            <v>263500000</v>
          </cell>
          <cell r="I7">
            <v>263500000</v>
          </cell>
          <cell r="J7">
            <v>263500000</v>
          </cell>
        </row>
        <row r="8">
          <cell r="C8" t="str">
            <v>Shares Application Money</v>
          </cell>
          <cell r="G8">
            <v>140000000</v>
          </cell>
          <cell r="H8">
            <v>140000000</v>
          </cell>
          <cell r="I8">
            <v>0</v>
          </cell>
        </row>
        <row r="10">
          <cell r="C10" t="str">
            <v>Secured Loans:</v>
          </cell>
          <cell r="F10">
            <v>2</v>
          </cell>
          <cell r="G10">
            <v>240436121</v>
          </cell>
          <cell r="H10">
            <v>270037121</v>
          </cell>
          <cell r="I10">
            <v>370000000</v>
          </cell>
          <cell r="J10" t="e">
            <v>#REF!</v>
          </cell>
        </row>
        <row r="11">
          <cell r="C11" t="str">
            <v>Deferred Interest (Frozen)</v>
          </cell>
          <cell r="G11">
            <v>261276262</v>
          </cell>
          <cell r="H11">
            <v>261276262</v>
          </cell>
          <cell r="I11">
            <v>0</v>
          </cell>
        </row>
        <row r="13">
          <cell r="G13">
            <v>905212383</v>
          </cell>
          <cell r="H13">
            <v>934813383</v>
          </cell>
          <cell r="I13">
            <v>633500000</v>
          </cell>
          <cell r="J13" t="e">
            <v>#REF!</v>
          </cell>
        </row>
        <row r="15">
          <cell r="C15" t="str">
            <v>Assets:</v>
          </cell>
        </row>
        <row r="16">
          <cell r="C16" t="str">
            <v>Fixed Assets</v>
          </cell>
          <cell r="F16">
            <v>3</v>
          </cell>
        </row>
        <row r="18">
          <cell r="C18" t="str">
            <v>Gross Block</v>
          </cell>
          <cell r="G18">
            <v>784628761</v>
          </cell>
          <cell r="H18">
            <v>782078168</v>
          </cell>
          <cell r="I18">
            <v>779593868</v>
          </cell>
          <cell r="J18">
            <v>782078168</v>
          </cell>
        </row>
        <row r="19">
          <cell r="C19" t="str">
            <v>Less: Depreciation</v>
          </cell>
          <cell r="G19">
            <v>235471849</v>
          </cell>
          <cell r="H19">
            <v>156883323</v>
          </cell>
          <cell r="I19">
            <v>50208934</v>
          </cell>
          <cell r="J19">
            <v>156883323</v>
          </cell>
        </row>
        <row r="20">
          <cell r="C20" t="str">
            <v>Net Block</v>
          </cell>
          <cell r="G20">
            <v>549156912</v>
          </cell>
          <cell r="H20">
            <v>625194845</v>
          </cell>
          <cell r="I20">
            <v>729384934</v>
          </cell>
          <cell r="J20">
            <v>625194845</v>
          </cell>
        </row>
        <row r="22">
          <cell r="C22" t="str">
            <v>Capital Work-in-Progress</v>
          </cell>
          <cell r="G22">
            <v>5989907</v>
          </cell>
          <cell r="H22">
            <v>266355</v>
          </cell>
          <cell r="I22">
            <v>266355</v>
          </cell>
          <cell r="J22">
            <v>266355</v>
          </cell>
        </row>
        <row r="24">
          <cell r="C24" t="str">
            <v>Current Assets, Advances &amp; Deposits:</v>
          </cell>
        </row>
        <row r="25">
          <cell r="C25" t="str">
            <v>Inventories</v>
          </cell>
          <cell r="F25">
            <v>4</v>
          </cell>
          <cell r="G25">
            <v>141310672</v>
          </cell>
          <cell r="H25">
            <v>116749237</v>
          </cell>
          <cell r="I25">
            <v>76624409</v>
          </cell>
          <cell r="J25">
            <v>85844472</v>
          </cell>
        </row>
        <row r="26">
          <cell r="C26" t="str">
            <v>Sundry Debtors</v>
          </cell>
          <cell r="F26">
            <v>5</v>
          </cell>
          <cell r="G26">
            <v>48860667</v>
          </cell>
          <cell r="H26">
            <v>40756797</v>
          </cell>
          <cell r="I26">
            <v>9953166</v>
          </cell>
          <cell r="J26">
            <v>4212495</v>
          </cell>
        </row>
        <row r="27">
          <cell r="C27" t="str">
            <v>Cash &amp; Bank Balances</v>
          </cell>
          <cell r="F27">
            <v>6</v>
          </cell>
          <cell r="G27">
            <v>2613370</v>
          </cell>
          <cell r="H27">
            <v>12267508</v>
          </cell>
          <cell r="I27">
            <v>5579973</v>
          </cell>
          <cell r="J27">
            <v>3942155</v>
          </cell>
        </row>
        <row r="28">
          <cell r="C28" t="str">
            <v>Advances &amp; Deposits</v>
          </cell>
          <cell r="F28">
            <v>7</v>
          </cell>
          <cell r="G28">
            <v>48311355</v>
          </cell>
          <cell r="H28">
            <v>31805571</v>
          </cell>
          <cell r="I28" t="e">
            <v>#REF!</v>
          </cell>
          <cell r="J28" t="e">
            <v>#REF!</v>
          </cell>
        </row>
        <row r="30">
          <cell r="G30">
            <v>241096064</v>
          </cell>
          <cell r="H30">
            <v>201579113</v>
          </cell>
          <cell r="I30" t="e">
            <v>#REF!</v>
          </cell>
          <cell r="J30" t="e">
            <v>#REF!</v>
          </cell>
        </row>
        <row r="32">
          <cell r="C32" t="str">
            <v>Less:- Current Liabilities &amp; Provisions</v>
          </cell>
          <cell r="F32">
            <v>8</v>
          </cell>
          <cell r="G32">
            <v>182866795</v>
          </cell>
          <cell r="H32">
            <v>191315219</v>
          </cell>
          <cell r="I32" t="e">
            <v>#REF!</v>
          </cell>
          <cell r="J32">
            <v>212660693</v>
          </cell>
        </row>
        <row r="34">
          <cell r="C34" t="str">
            <v>Net Current Assets</v>
          </cell>
          <cell r="G34">
            <v>58229269</v>
          </cell>
          <cell r="H34">
            <v>10263894</v>
          </cell>
          <cell r="I34" t="e">
            <v>#REF!</v>
          </cell>
          <cell r="J34" t="e">
            <v>#REF!</v>
          </cell>
        </row>
        <row r="37">
          <cell r="C37" t="str">
            <v>Profit  &amp; Loss Account</v>
          </cell>
          <cell r="G37">
            <v>291836295</v>
          </cell>
          <cell r="H37">
            <v>299088289</v>
          </cell>
          <cell r="I37">
            <v>279778613</v>
          </cell>
          <cell r="J37" t="e">
            <v>#REF!</v>
          </cell>
        </row>
        <row r="39">
          <cell r="G39">
            <v>905212383</v>
          </cell>
          <cell r="H39">
            <v>934813383</v>
          </cell>
          <cell r="I39" t="e">
            <v>#REF!</v>
          </cell>
          <cell r="J39" t="e">
            <v>#REF!</v>
          </cell>
        </row>
        <row r="40">
          <cell r="C40" t="str">
            <v xml:space="preserve">Significant Accounting Policies </v>
          </cell>
          <cell r="I40" t="e">
            <v>#REF!</v>
          </cell>
          <cell r="J40" t="e">
            <v>#REF!</v>
          </cell>
        </row>
        <row r="41">
          <cell r="C41" t="str">
            <v>&amp; Notes to the Accounts</v>
          </cell>
          <cell r="F41">
            <v>14</v>
          </cell>
        </row>
        <row r="43">
          <cell r="C43" t="str">
            <v>Kathmandu</v>
          </cell>
          <cell r="G43" t="str">
            <v>As per our attached report of even date</v>
          </cell>
        </row>
        <row r="44">
          <cell r="C44" t="str">
            <v>Date:</v>
          </cell>
          <cell r="G44" t="str">
            <v>For: B.K. Agrawal &amp; Co.</v>
          </cell>
        </row>
        <row r="45">
          <cell r="D45" t="str">
            <v xml:space="preserve">   For and on behalf of the Board</v>
          </cell>
          <cell r="G45" t="str">
            <v>Chartered Accountants</v>
          </cell>
        </row>
        <row r="50">
          <cell r="C50" t="str">
            <v xml:space="preserve">Finance </v>
          </cell>
          <cell r="G50" t="str">
            <v>(B. K. Agrawal)</v>
          </cell>
        </row>
        <row r="51">
          <cell r="C51" t="str">
            <v>Executive</v>
          </cell>
          <cell r="D51" t="str">
            <v xml:space="preserve">       Directors</v>
          </cell>
          <cell r="E51" t="str">
            <v>Directors</v>
          </cell>
          <cell r="G51" t="str">
            <v>Partner</v>
          </cell>
        </row>
        <row r="53">
          <cell r="I53">
            <v>263195274</v>
          </cell>
          <cell r="J53">
            <v>174332116</v>
          </cell>
        </row>
        <row r="54">
          <cell r="I54" t="e">
            <v>#REF!</v>
          </cell>
          <cell r="J54" t="e">
            <v>#REF!</v>
          </cell>
        </row>
        <row r="55">
          <cell r="I55">
            <v>284370</v>
          </cell>
          <cell r="J55">
            <v>17735</v>
          </cell>
        </row>
        <row r="57">
          <cell r="C57" t="str">
            <v>EASTERN SUGAR MILLS LTD.</v>
          </cell>
          <cell r="I57">
            <v>2976756</v>
          </cell>
          <cell r="J57" t="e">
            <v>#REF!</v>
          </cell>
        </row>
        <row r="58">
          <cell r="C58" t="str">
            <v>Profit &amp; Loss Account</v>
          </cell>
          <cell r="I58" t="e">
            <v>#REF!</v>
          </cell>
          <cell r="J58" t="e">
            <v>#REF!</v>
          </cell>
        </row>
        <row r="59">
          <cell r="C59" t="str">
            <v>For the year ended Ashad 32, 2063 (July 16, 2006)</v>
          </cell>
          <cell r="I59" t="e">
            <v>#REF!</v>
          </cell>
          <cell r="J59" t="e">
            <v>#REF!</v>
          </cell>
        </row>
        <row r="62">
          <cell r="C62" t="str">
            <v>Particulars</v>
          </cell>
          <cell r="F62" t="str">
            <v>Schedules</v>
          </cell>
          <cell r="G62" t="str">
            <v>Current Year</v>
          </cell>
          <cell r="H62" t="str">
            <v>Previous Year</v>
          </cell>
          <cell r="I62" t="e">
            <v>#REF!</v>
          </cell>
          <cell r="J62" t="e">
            <v>#REF!</v>
          </cell>
        </row>
        <row r="63">
          <cell r="C63" t="str">
            <v>Sales</v>
          </cell>
          <cell r="F63">
            <v>9</v>
          </cell>
          <cell r="G63">
            <v>469467804</v>
          </cell>
          <cell r="H63">
            <v>375843091</v>
          </cell>
        </row>
        <row r="64">
          <cell r="C64" t="str">
            <v>Less: Cost of Sales</v>
          </cell>
          <cell r="F64">
            <v>10</v>
          </cell>
          <cell r="G64">
            <v>331807915</v>
          </cell>
          <cell r="H64">
            <v>249147237</v>
          </cell>
        </row>
        <row r="65">
          <cell r="C65" t="str">
            <v>Gross Profit</v>
          </cell>
          <cell r="G65">
            <v>137659889</v>
          </cell>
          <cell r="H65">
            <v>126695854</v>
          </cell>
          <cell r="I65">
            <v>-235952718</v>
          </cell>
          <cell r="J65">
            <v>-170534087</v>
          </cell>
        </row>
        <row r="66">
          <cell r="C66" t="str">
            <v>Other Income</v>
          </cell>
          <cell r="G66">
            <v>34431</v>
          </cell>
          <cell r="H66">
            <v>30094</v>
          </cell>
        </row>
        <row r="68">
          <cell r="C68" t="str">
            <v>Selling &amp; Distribution Expenses</v>
          </cell>
          <cell r="F68">
            <v>11</v>
          </cell>
          <cell r="G68">
            <v>2759764</v>
          </cell>
          <cell r="H68">
            <v>1529121</v>
          </cell>
        </row>
        <row r="69">
          <cell r="C69" t="str">
            <v>Administrative Expenses</v>
          </cell>
          <cell r="F69">
            <v>12</v>
          </cell>
          <cell r="G69">
            <v>15721751</v>
          </cell>
          <cell r="H69">
            <v>14415734</v>
          </cell>
          <cell r="I69" t="e">
            <v>#REF!</v>
          </cell>
          <cell r="J69" t="e">
            <v>#REF!</v>
          </cell>
        </row>
        <row r="70">
          <cell r="C70" t="str">
            <v>Operating Profit</v>
          </cell>
          <cell r="G70">
            <v>119212805</v>
          </cell>
          <cell r="H70">
            <v>110781093</v>
          </cell>
        </row>
        <row r="72">
          <cell r="C72" t="str">
            <v>Financial Expenses</v>
          </cell>
          <cell r="F72">
            <v>13</v>
          </cell>
          <cell r="G72">
            <v>33372285</v>
          </cell>
          <cell r="H72">
            <v>35848012</v>
          </cell>
        </row>
        <row r="73">
          <cell r="C73" t="str">
            <v>Depreciation</v>
          </cell>
          <cell r="G73">
            <v>78588526</v>
          </cell>
          <cell r="H73">
            <v>91234802</v>
          </cell>
        </row>
        <row r="74">
          <cell r="C74" t="str">
            <v>Net Profit /(Loss)</v>
          </cell>
          <cell r="G74">
            <v>7251994</v>
          </cell>
          <cell r="H74">
            <v>-16301721</v>
          </cell>
        </row>
        <row r="76">
          <cell r="C76" t="str">
            <v>Appropriations:</v>
          </cell>
        </row>
        <row r="77">
          <cell r="C77" t="str">
            <v>Loss brought forward from Previous year</v>
          </cell>
          <cell r="G77">
            <v>-299088289</v>
          </cell>
          <cell r="H77">
            <v>-282786568</v>
          </cell>
        </row>
        <row r="80">
          <cell r="C80" t="str">
            <v>Balance Carried to Balance Sheet</v>
          </cell>
          <cell r="G80">
            <v>-291836295</v>
          </cell>
          <cell r="H80">
            <v>-299088289</v>
          </cell>
        </row>
        <row r="81">
          <cell r="C81" t="str">
            <v xml:space="preserve">Significant Accounting Policies </v>
          </cell>
        </row>
        <row r="82">
          <cell r="C82" t="str">
            <v>&amp; Notes to the Accounts</v>
          </cell>
          <cell r="F82">
            <v>14</v>
          </cell>
        </row>
      </sheetData>
      <sheetData sheetId="3" refreshError="1"/>
      <sheetData sheetId="4" refreshError="1">
        <row r="4">
          <cell r="B4" t="str">
            <v>SCHEDULE- 3</v>
          </cell>
        </row>
        <row r="6">
          <cell r="F6" t="str">
            <v>Gross Block</v>
          </cell>
        </row>
        <row r="7">
          <cell r="B7" t="str">
            <v>FIXED ASSETS</v>
          </cell>
          <cell r="E7" t="str">
            <v>Opening</v>
          </cell>
          <cell r="I7" t="str">
            <v>Net Block</v>
          </cell>
        </row>
        <row r="8">
          <cell r="D8" t="str">
            <v>Details</v>
          </cell>
          <cell r="E8" t="str">
            <v>Balance</v>
          </cell>
          <cell r="F8" t="str">
            <v>Addition/</v>
          </cell>
          <cell r="G8" t="str">
            <v>Total</v>
          </cell>
          <cell r="H8" t="str">
            <v>Depreciation</v>
          </cell>
          <cell r="I8" t="str">
            <v>As on</v>
          </cell>
        </row>
        <row r="9">
          <cell r="F9" t="str">
            <v>Adjustment</v>
          </cell>
          <cell r="I9" t="str">
            <v>32/03/056</v>
          </cell>
        </row>
        <row r="10">
          <cell r="B10" t="str">
            <v>LAND &amp; LAND DEVELOPMENT</v>
          </cell>
          <cell r="D10">
            <v>1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</row>
        <row r="11">
          <cell r="B11" t="str">
            <v>PLANT &amp; MACHINERY</v>
          </cell>
          <cell r="D11">
            <v>2</v>
          </cell>
          <cell r="E11">
            <v>553956081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</row>
        <row r="12">
          <cell r="B12" t="str">
            <v>BUILDINGS</v>
          </cell>
          <cell r="D12">
            <v>3</v>
          </cell>
          <cell r="E12">
            <v>158964296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</row>
        <row r="13">
          <cell r="B13" t="str">
            <v>FURNITURE &amp; FIXTURE</v>
          </cell>
          <cell r="D13">
            <v>4</v>
          </cell>
          <cell r="E13">
            <v>3127094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</row>
        <row r="14">
          <cell r="B14" t="str">
            <v>VEHICLES</v>
          </cell>
          <cell r="D14">
            <v>5</v>
          </cell>
          <cell r="E14">
            <v>6845773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</row>
        <row r="15">
          <cell r="B15" t="str">
            <v>OFFICE EQUIPMENT</v>
          </cell>
          <cell r="D15">
            <v>6</v>
          </cell>
          <cell r="E15">
            <v>5742897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</row>
        <row r="16">
          <cell r="B16" t="str">
            <v>OTHER ASSETS</v>
          </cell>
          <cell r="D16">
            <v>7</v>
          </cell>
          <cell r="E16">
            <v>1068024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</row>
        <row r="17">
          <cell r="C17" t="str">
            <v>Total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</row>
        <row r="48">
          <cell r="K48" t="str">
            <v>SCHEDULE- 3</v>
          </cell>
        </row>
        <row r="50">
          <cell r="O50" t="str">
            <v>Gross Block</v>
          </cell>
        </row>
        <row r="51">
          <cell r="K51" t="str">
            <v>FIXED ASSETS</v>
          </cell>
          <cell r="N51" t="str">
            <v xml:space="preserve">Opening </v>
          </cell>
          <cell r="R51" t="str">
            <v>Net Block</v>
          </cell>
        </row>
        <row r="52">
          <cell r="M52" t="str">
            <v>Details</v>
          </cell>
          <cell r="N52" t="str">
            <v>Balance</v>
          </cell>
          <cell r="O52" t="str">
            <v>Addition/</v>
          </cell>
          <cell r="P52" t="str">
            <v>Total</v>
          </cell>
          <cell r="Q52" t="str">
            <v>Depreciation</v>
          </cell>
          <cell r="R52" t="str">
            <v>As on</v>
          </cell>
        </row>
        <row r="53">
          <cell r="O53" t="str">
            <v>Adjustment</v>
          </cell>
          <cell r="R53" t="str">
            <v>32/03/056</v>
          </cell>
        </row>
        <row r="54">
          <cell r="K54" t="str">
            <v>LAND &amp; LAND DEVELOPMENT</v>
          </cell>
          <cell r="M54">
            <v>1</v>
          </cell>
          <cell r="N54" t="e">
            <v>#REF!</v>
          </cell>
          <cell r="O54" t="e">
            <v>#REF!</v>
          </cell>
          <cell r="P54" t="e">
            <v>#REF!</v>
          </cell>
          <cell r="Q54">
            <v>0</v>
          </cell>
          <cell r="R54" t="e">
            <v>#REF!</v>
          </cell>
        </row>
        <row r="55">
          <cell r="K55" t="str">
            <v>PLANT &amp; MACHINERY</v>
          </cell>
          <cell r="M55">
            <v>2</v>
          </cell>
          <cell r="N55">
            <v>553956081</v>
          </cell>
          <cell r="O55" t="e">
            <v>#REF!</v>
          </cell>
          <cell r="P55" t="e">
            <v>#REF!</v>
          </cell>
          <cell r="Q55">
            <v>0</v>
          </cell>
          <cell r="R55" t="e">
            <v>#REF!</v>
          </cell>
        </row>
        <row r="56">
          <cell r="K56" t="str">
            <v>BUILDINGS</v>
          </cell>
          <cell r="M56">
            <v>3</v>
          </cell>
          <cell r="N56">
            <v>158964296</v>
          </cell>
          <cell r="O56" t="e">
            <v>#REF!</v>
          </cell>
          <cell r="P56" t="e">
            <v>#REF!</v>
          </cell>
          <cell r="Q56">
            <v>0</v>
          </cell>
          <cell r="R56" t="e">
            <v>#REF!</v>
          </cell>
        </row>
        <row r="57">
          <cell r="K57" t="str">
            <v>FURNITURE &amp; FIXTURE</v>
          </cell>
          <cell r="M57">
            <v>4</v>
          </cell>
          <cell r="N57">
            <v>3127094</v>
          </cell>
          <cell r="O57" t="e">
            <v>#REF!</v>
          </cell>
          <cell r="P57" t="e">
            <v>#REF!</v>
          </cell>
          <cell r="Q57">
            <v>0</v>
          </cell>
          <cell r="R57" t="e">
            <v>#REF!</v>
          </cell>
        </row>
        <row r="58">
          <cell r="K58" t="str">
            <v>VEHICLES</v>
          </cell>
          <cell r="M58">
            <v>5</v>
          </cell>
          <cell r="N58">
            <v>6845773</v>
          </cell>
          <cell r="O58" t="e">
            <v>#REF!</v>
          </cell>
          <cell r="P58" t="e">
            <v>#REF!</v>
          </cell>
          <cell r="Q58">
            <v>0</v>
          </cell>
          <cell r="R58" t="e">
            <v>#REF!</v>
          </cell>
        </row>
        <row r="59">
          <cell r="K59" t="str">
            <v>OFFICE EQUIPMENT</v>
          </cell>
          <cell r="M59">
            <v>6</v>
          </cell>
          <cell r="N59">
            <v>5742897</v>
          </cell>
          <cell r="O59" t="e">
            <v>#REF!</v>
          </cell>
          <cell r="P59" t="e">
            <v>#REF!</v>
          </cell>
          <cell r="Q59">
            <v>0</v>
          </cell>
          <cell r="R59" t="e">
            <v>#REF!</v>
          </cell>
        </row>
        <row r="60">
          <cell r="K60" t="str">
            <v>OTHER ASSETS</v>
          </cell>
          <cell r="M60">
            <v>7</v>
          </cell>
          <cell r="N60">
            <v>1068024</v>
          </cell>
          <cell r="O60" t="e">
            <v>#REF!</v>
          </cell>
          <cell r="P60" t="e">
            <v>#REF!</v>
          </cell>
          <cell r="Q60">
            <v>0</v>
          </cell>
          <cell r="R60" t="e">
            <v>#REF!</v>
          </cell>
        </row>
        <row r="61">
          <cell r="L61" t="str">
            <v>Total</v>
          </cell>
          <cell r="N61" t="e">
            <v>#REF!</v>
          </cell>
          <cell r="O61" t="e">
            <v>#REF!</v>
          </cell>
          <cell r="P61" t="e">
            <v>#REF!</v>
          </cell>
          <cell r="Q61">
            <v>0</v>
          </cell>
          <cell r="R61" t="e">
            <v>#REF!</v>
          </cell>
        </row>
      </sheetData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BS01"/>
      <sheetName val="BS02"/>
      <sheetName val="BS03"/>
      <sheetName val="BS04"/>
      <sheetName val="BS05-1"/>
      <sheetName val="BS05-2"/>
      <sheetName val="BS06"/>
      <sheetName val="BS07"/>
      <sheetName val="BS08"/>
      <sheetName val="PL01"/>
      <sheetName val="PL02"/>
      <sheetName val="PL03"/>
      <sheetName val="PL04"/>
      <sheetName val="PL05"/>
      <sheetName val="PL06"/>
      <sheetName val="PL07"/>
      <sheetName val="PL08"/>
      <sheetName val="PL09"/>
      <sheetName val="PL11"/>
      <sheetName val="SS01"/>
      <sheetName val="SS02"/>
      <sheetName val="NT01"/>
      <sheetName val="NT02"/>
      <sheetName val="NT03"/>
      <sheetName val="NT06"/>
      <sheetName val="NT07"/>
      <sheetName val="NT08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DEPRECIATION"/>
      <sheetName val="Calculation Of Income "/>
      <sheetName val="Fixed Assets"/>
      <sheetName val="Repair &amp; Maint"/>
      <sheetName val="Tax Depreciation "/>
      <sheetName val="CL_ST"/>
      <sheetName val="Valuation of Closing Stock"/>
      <sheetName val="4(ga)"/>
      <sheetName val="ANUSUCHI_KA"/>
      <sheetName val="BS 63"/>
      <sheetName val="SCH-3"/>
    </sheetNames>
    <sheetDataSet>
      <sheetData sheetId="0" refreshError="1">
        <row r="2">
          <cell r="A2" t="str">
            <v>BIRPUR, KAPILVASTU</v>
          </cell>
        </row>
        <row r="3">
          <cell r="A3" t="str">
            <v>BALANCE SHEET AS AT ASHAD 32, 2059</v>
          </cell>
        </row>
        <row r="5">
          <cell r="A5" t="str">
            <v>SOURCE OF FUND</v>
          </cell>
          <cell r="D5" t="str">
            <v>SCH.</v>
          </cell>
          <cell r="F5" t="str">
            <v>2059/3/32</v>
          </cell>
          <cell r="H5" t="str">
            <v>2058/3/31</v>
          </cell>
        </row>
        <row r="6">
          <cell r="A6" t="str">
            <v>1. SHARE HOLDER'S FUND:</v>
          </cell>
          <cell r="F6" t="str">
            <v>NRS.</v>
          </cell>
          <cell r="H6" t="str">
            <v>NRS.</v>
          </cell>
        </row>
        <row r="7">
          <cell r="A7" t="str">
            <v xml:space="preserve">    a. SHARE CAPITAL</v>
          </cell>
          <cell r="D7" t="str">
            <v>A</v>
          </cell>
          <cell r="F7">
            <v>40000000</v>
          </cell>
          <cell r="H7">
            <v>40000000</v>
          </cell>
        </row>
        <row r="8">
          <cell r="A8" t="str">
            <v xml:space="preserve">    b. GENERAL RESERVE</v>
          </cell>
          <cell r="F8">
            <v>0</v>
          </cell>
          <cell r="H8">
            <v>0</v>
          </cell>
        </row>
        <row r="9">
          <cell r="A9" t="str">
            <v xml:space="preserve">    b. PROFIT &amp; LOSS ACCOUNT</v>
          </cell>
          <cell r="F9">
            <v>103471.19</v>
          </cell>
          <cell r="H9">
            <v>1679468.3</v>
          </cell>
        </row>
        <row r="10">
          <cell r="A10" t="str">
            <v>2. SHARE ADVANCE</v>
          </cell>
          <cell r="F10">
            <v>0</v>
          </cell>
          <cell r="H10">
            <v>0</v>
          </cell>
        </row>
        <row r="11">
          <cell r="A11" t="str">
            <v>TOTAL SOURCES OF FUND (1+2)</v>
          </cell>
          <cell r="F11">
            <v>40103471.189999998</v>
          </cell>
          <cell r="H11">
            <v>41679468.299999997</v>
          </cell>
        </row>
        <row r="14">
          <cell r="A14" t="str">
            <v>3. LONG TERM LOAN (SECURED)</v>
          </cell>
          <cell r="F14">
            <v>0</v>
          </cell>
          <cell r="H14">
            <v>0</v>
          </cell>
        </row>
        <row r="15">
          <cell r="F15">
            <v>40103471.189999998</v>
          </cell>
          <cell r="H15">
            <v>41679468.299999997</v>
          </cell>
        </row>
        <row r="18">
          <cell r="A18" t="str">
            <v>APPLICATION OF FUND</v>
          </cell>
        </row>
        <row r="19">
          <cell r="A19" t="str">
            <v xml:space="preserve">1. FIXED ASSETS </v>
          </cell>
        </row>
        <row r="20">
          <cell r="A20" t="str">
            <v xml:space="preserve">    a. COST PRICE</v>
          </cell>
          <cell r="D20" t="str">
            <v>B</v>
          </cell>
          <cell r="F20">
            <v>23347727.879999999</v>
          </cell>
          <cell r="H20">
            <v>23015415.449999999</v>
          </cell>
        </row>
        <row r="21">
          <cell r="A21" t="str">
            <v xml:space="preserve">    b. ACCUMULATED DEPRECIATION</v>
          </cell>
          <cell r="D21" t="str">
            <v>B</v>
          </cell>
          <cell r="F21">
            <v>5167954.38</v>
          </cell>
          <cell r="H21">
            <v>4652678.25</v>
          </cell>
        </row>
        <row r="24">
          <cell r="A24" t="str">
            <v xml:space="preserve">    c. WRITTEN DOWN VALUE</v>
          </cell>
          <cell r="D24" t="str">
            <v>B</v>
          </cell>
          <cell r="F24">
            <v>18179773.5</v>
          </cell>
          <cell r="H24">
            <v>18362737.199999999</v>
          </cell>
        </row>
        <row r="25">
          <cell r="A25" t="str">
            <v>2. INVESTMENT</v>
          </cell>
          <cell r="F25">
            <v>0</v>
          </cell>
          <cell r="H25">
            <v>0</v>
          </cell>
        </row>
        <row r="26">
          <cell r="A26" t="str">
            <v>2. CURRENT ASSETS</v>
          </cell>
        </row>
        <row r="27">
          <cell r="A27" t="str">
            <v xml:space="preserve">    a. CASH AND BANKS</v>
          </cell>
          <cell r="D27" t="str">
            <v>C</v>
          </cell>
          <cell r="F27">
            <v>1657990.93</v>
          </cell>
          <cell r="H27">
            <v>2113561.69</v>
          </cell>
        </row>
        <row r="28">
          <cell r="A28" t="str">
            <v xml:space="preserve">    b. RECEIVABLE, ADVANCES &amp; DEPOSITS</v>
          </cell>
          <cell r="D28" t="str">
            <v>D</v>
          </cell>
          <cell r="F28">
            <v>12075991.99</v>
          </cell>
          <cell r="H28">
            <v>14972093.220000001</v>
          </cell>
        </row>
        <row r="29">
          <cell r="A29" t="str">
            <v xml:space="preserve">    c. CLOSING STOCK</v>
          </cell>
          <cell r="D29" t="str">
            <v>E</v>
          </cell>
          <cell r="F29">
            <v>29104690.550000001</v>
          </cell>
          <cell r="H29">
            <v>43549199.170000002</v>
          </cell>
        </row>
        <row r="32">
          <cell r="A32" t="str">
            <v xml:space="preserve">  TOTAL CURRENT ASSETS (A)</v>
          </cell>
          <cell r="F32">
            <v>42838673.469999999</v>
          </cell>
          <cell r="H32">
            <v>60634854.079999998</v>
          </cell>
        </row>
        <row r="33">
          <cell r="A33" t="str">
            <v xml:space="preserve">  LESS: CURRENT LIABILITIES</v>
          </cell>
        </row>
        <row r="34">
          <cell r="A34" t="str">
            <v xml:space="preserve">    a. ACCOUNTS PAYABLE</v>
          </cell>
          <cell r="D34" t="str">
            <v>F</v>
          </cell>
          <cell r="F34">
            <v>16111794.609999999</v>
          </cell>
          <cell r="H34">
            <v>19478625.34</v>
          </cell>
        </row>
        <row r="35">
          <cell r="A35" t="str">
            <v xml:space="preserve">    b. SHORT TERM LOAN (SECURED)</v>
          </cell>
          <cell r="D35" t="str">
            <v>G</v>
          </cell>
          <cell r="F35">
            <v>4966985.67</v>
          </cell>
          <cell r="H35">
            <v>18327120.379999999</v>
          </cell>
        </row>
        <row r="38">
          <cell r="A38" t="str">
            <v xml:space="preserve">  TOTAL CURRENT LIABILITIES (B)</v>
          </cell>
          <cell r="F38">
            <v>21078780.280000001</v>
          </cell>
          <cell r="H38">
            <v>37805745.719999999</v>
          </cell>
        </row>
        <row r="39">
          <cell r="A39" t="str">
            <v xml:space="preserve">  NET CURRENT ASSETS (A-B)</v>
          </cell>
          <cell r="F39">
            <v>21759893.190000001</v>
          </cell>
          <cell r="H39">
            <v>22829108.359999999</v>
          </cell>
        </row>
        <row r="41">
          <cell r="A41" t="str">
            <v>3. MISCELLANEOUS EXPENDITURE</v>
          </cell>
          <cell r="D41" t="str">
            <v>H</v>
          </cell>
          <cell r="F41">
            <v>163804.5</v>
          </cell>
          <cell r="H41">
            <v>487622.74</v>
          </cell>
        </row>
        <row r="44">
          <cell r="A44" t="str">
            <v>TOTAL APPLICATION OF FUND (1+2+3)</v>
          </cell>
          <cell r="F44">
            <v>40103471.189999998</v>
          </cell>
          <cell r="H44">
            <v>41679468.299999997</v>
          </cell>
        </row>
        <row r="47">
          <cell r="A47" t="str">
            <v>NOTES TO ANNUAL ACCOUNTS</v>
          </cell>
          <cell r="D47" t="str">
            <v>M</v>
          </cell>
          <cell r="F47">
            <v>0</v>
          </cell>
          <cell r="H47">
            <v>0</v>
          </cell>
        </row>
        <row r="49">
          <cell r="A49" t="str">
            <v xml:space="preserve">NOTE: SCHEDULE "A TO M" ARE INTEGRAL PART OF THIS FINANCIAL STATEMENTS. </v>
          </cell>
        </row>
        <row r="51">
          <cell r="A51" t="str">
            <v>AS PER OUR REPORT</v>
          </cell>
        </row>
        <row r="52">
          <cell r="A52" t="str">
            <v>OF EVEN DATE</v>
          </cell>
        </row>
        <row r="53">
          <cell r="A53" t="str">
            <v>FOR: S. R. PANDEY &amp; CO.</v>
          </cell>
        </row>
        <row r="54">
          <cell r="A54" t="str">
            <v>CHARTERED ACCOUNTANTS</v>
          </cell>
        </row>
        <row r="59">
          <cell r="A59" t="str">
            <v>_______________</v>
          </cell>
          <cell r="C59" t="str">
            <v>__________</v>
          </cell>
          <cell r="E59" t="str">
            <v>_________________</v>
          </cell>
          <cell r="F59" t="str">
            <v>__________</v>
          </cell>
          <cell r="H59" t="str">
            <v>_______________</v>
          </cell>
        </row>
        <row r="60">
          <cell r="A60" t="str">
            <v>(S. R. PANDEY)</v>
          </cell>
          <cell r="C60" t="str">
            <v>CHAIRMAN</v>
          </cell>
          <cell r="E60" t="str">
            <v>MANAGING DIRECTOR</v>
          </cell>
          <cell r="F60" t="str">
            <v xml:space="preserve"> DIRECTORS</v>
          </cell>
          <cell r="H60" t="str">
            <v>ACCOUNTANT</v>
          </cell>
        </row>
        <row r="61">
          <cell r="A61" t="str">
            <v>CHARTERED ACCOUNTANT</v>
          </cell>
        </row>
        <row r="62">
          <cell r="A62" t="str">
            <v xml:space="preserve">PLACE : KATHMANDU    </v>
          </cell>
        </row>
        <row r="63">
          <cell r="A63" t="str">
            <v>DATE: 2059/6/4</v>
          </cell>
        </row>
        <row r="65">
          <cell r="A65" t="str">
            <v>GANPATI ROSIN AND TURPENTINE INDUSTRY PRIVATE LIMITED.</v>
          </cell>
        </row>
        <row r="66">
          <cell r="A66" t="str">
            <v>BIRPUR, KAPILVASTU</v>
          </cell>
        </row>
        <row r="67">
          <cell r="A67" t="str">
            <v xml:space="preserve">MANUFACTURING, TRADING AND PROFIT &amp; LOSS ACCOUNT </v>
          </cell>
        </row>
        <row r="68">
          <cell r="A68" t="str">
            <v>FOR THE YEAR ENDED ON ASADH 32, 2059 (JULY 16, 2002)</v>
          </cell>
        </row>
        <row r="70">
          <cell r="A70" t="str">
            <v>PARTICULARS</v>
          </cell>
          <cell r="D70" t="str">
            <v>SCH.</v>
          </cell>
          <cell r="F70" t="str">
            <v>2058/2059</v>
          </cell>
          <cell r="H70" t="str">
            <v>2057/2058</v>
          </cell>
        </row>
        <row r="71">
          <cell r="F71" t="str">
            <v xml:space="preserve">         NRS</v>
          </cell>
          <cell r="H71" t="str">
            <v xml:space="preserve">         NRS</v>
          </cell>
        </row>
        <row r="72">
          <cell r="A72" t="str">
            <v xml:space="preserve">SALES </v>
          </cell>
          <cell r="D72" t="str">
            <v>I</v>
          </cell>
          <cell r="F72">
            <v>88268620</v>
          </cell>
          <cell r="H72">
            <v>70213813</v>
          </cell>
        </row>
        <row r="75">
          <cell r="A75" t="str">
            <v xml:space="preserve">TOTAL </v>
          </cell>
          <cell r="F75">
            <v>88268620</v>
          </cell>
          <cell r="H75">
            <v>70213813</v>
          </cell>
        </row>
        <row r="79">
          <cell r="A79" t="str">
            <v>OPENING STOCK</v>
          </cell>
          <cell r="D79" t="str">
            <v>E</v>
          </cell>
          <cell r="F79">
            <v>43549199.170000002</v>
          </cell>
          <cell r="H79">
            <v>42925094.079999998</v>
          </cell>
          <cell r="I79">
            <v>0</v>
          </cell>
        </row>
        <row r="80">
          <cell r="A80" t="str">
            <v>ROSIN COLLECTION EXPENSES</v>
          </cell>
          <cell r="D80" t="str">
            <v>J</v>
          </cell>
          <cell r="F80">
            <v>52752709.030000001</v>
          </cell>
          <cell r="H80">
            <v>50956282.090000004</v>
          </cell>
          <cell r="I80">
            <v>0</v>
          </cell>
        </row>
        <row r="81">
          <cell r="A81" t="str">
            <v>MANUFACTURING OVERHEAD</v>
          </cell>
          <cell r="D81" t="str">
            <v>K</v>
          </cell>
          <cell r="F81">
            <v>14294928.439999999</v>
          </cell>
          <cell r="H81">
            <v>9560685.8800000008</v>
          </cell>
          <cell r="I81">
            <v>0</v>
          </cell>
        </row>
        <row r="82">
          <cell r="A82" t="str">
            <v>CLOSING STOCK</v>
          </cell>
          <cell r="D82" t="str">
            <v>E</v>
          </cell>
          <cell r="F82">
            <v>-29104690.550000001</v>
          </cell>
          <cell r="H82">
            <v>-43549199.170000002</v>
          </cell>
          <cell r="I82">
            <v>0</v>
          </cell>
        </row>
        <row r="85">
          <cell r="A85" t="str">
            <v>TOTAL DIRECT COST</v>
          </cell>
          <cell r="F85">
            <v>81492146.090000004</v>
          </cell>
          <cell r="H85">
            <v>59892862.880000003</v>
          </cell>
        </row>
        <row r="87">
          <cell r="A87" t="str">
            <v>GROSS PROFIT</v>
          </cell>
          <cell r="F87">
            <v>6776473.9100000001</v>
          </cell>
          <cell r="H87">
            <v>10320950.119999999</v>
          </cell>
          <cell r="I87">
            <v>0</v>
          </cell>
        </row>
        <row r="90">
          <cell r="F90">
            <v>7.6799999999999993E-2</v>
          </cell>
          <cell r="H90">
            <v>0.14699999999999999</v>
          </cell>
          <cell r="I90">
            <v>0</v>
          </cell>
        </row>
        <row r="91">
          <cell r="A91" t="str">
            <v>ADMINISTRATIVE EXPENSES</v>
          </cell>
          <cell r="D91" t="str">
            <v>L</v>
          </cell>
          <cell r="F91">
            <v>7646172.0199999996</v>
          </cell>
          <cell r="H91">
            <v>7175240.5</v>
          </cell>
          <cell r="I91">
            <v>0</v>
          </cell>
        </row>
        <row r="92">
          <cell r="A92" t="str">
            <v>INTEREST EXPENSES</v>
          </cell>
          <cell r="F92">
            <v>349657.76</v>
          </cell>
          <cell r="H92">
            <v>1020747.14</v>
          </cell>
          <cell r="I92">
            <v>0</v>
          </cell>
        </row>
        <row r="93">
          <cell r="A93" t="str">
            <v>INNUMBRATION EXPENSES</v>
          </cell>
          <cell r="D93" t="str">
            <v>H</v>
          </cell>
          <cell r="F93">
            <v>77996.929999999993</v>
          </cell>
          <cell r="H93">
            <v>74713.73</v>
          </cell>
        </row>
        <row r="94">
          <cell r="A94" t="str">
            <v>PRELIMINARY EXPENSES W/OFF</v>
          </cell>
          <cell r="D94" t="str">
            <v>H</v>
          </cell>
          <cell r="F94">
            <v>278644.31</v>
          </cell>
          <cell r="H94">
            <v>278644.32</v>
          </cell>
          <cell r="I94">
            <v>0</v>
          </cell>
        </row>
        <row r="95">
          <cell r="A95" t="str">
            <v>MISC. INCOME</v>
          </cell>
          <cell r="F95">
            <v>0</v>
          </cell>
          <cell r="H95">
            <v>0</v>
          </cell>
          <cell r="I95">
            <v>0</v>
          </cell>
        </row>
        <row r="98">
          <cell r="A98" t="str">
            <v>TOTAL EXPENSES</v>
          </cell>
          <cell r="F98">
            <v>8352471.0199999996</v>
          </cell>
          <cell r="H98">
            <v>8549345.6899999995</v>
          </cell>
          <cell r="I98">
            <v>0</v>
          </cell>
        </row>
        <row r="101">
          <cell r="A101" t="str">
            <v>PROFIT (LOSS) BEFORE TAX</v>
          </cell>
          <cell r="F101">
            <v>-1575997.11</v>
          </cell>
          <cell r="H101">
            <v>1771604.43</v>
          </cell>
          <cell r="I101">
            <v>0</v>
          </cell>
        </row>
        <row r="102">
          <cell r="A102" t="str">
            <v>PROPOSED DIVIDEND</v>
          </cell>
          <cell r="F102">
            <v>0</v>
          </cell>
          <cell r="H102">
            <v>-1000000</v>
          </cell>
        </row>
        <row r="103">
          <cell r="A103" t="str">
            <v>PROFIT UP TO LAST YEAR</v>
          </cell>
          <cell r="F103">
            <v>1679468.3</v>
          </cell>
          <cell r="H103">
            <v>907863.87</v>
          </cell>
          <cell r="I103">
            <v>0</v>
          </cell>
        </row>
        <row r="104">
          <cell r="A104" t="str">
            <v>TRANSFERRED TO GENERAL RESERVE</v>
          </cell>
          <cell r="F104">
            <v>0</v>
          </cell>
          <cell r="H104">
            <v>0</v>
          </cell>
        </row>
        <row r="107">
          <cell r="A107" t="str">
            <v>PROFIT FOR THE YEAR TRANSFERRED TO BALANCE SHEET</v>
          </cell>
          <cell r="F107">
            <v>103471.19</v>
          </cell>
          <cell r="H107">
            <v>1679468.3</v>
          </cell>
          <cell r="I107">
            <v>0</v>
          </cell>
        </row>
        <row r="110">
          <cell r="I110">
            <v>0</v>
          </cell>
        </row>
        <row r="113">
          <cell r="A113" t="str">
            <v>AS PER OUR REPORT</v>
          </cell>
        </row>
        <row r="114">
          <cell r="A114" t="str">
            <v>OF EVEN DATE</v>
          </cell>
        </row>
        <row r="115">
          <cell r="A115" t="str">
            <v>FOR: S. R. PANDEY &amp; CO.</v>
          </cell>
        </row>
        <row r="116">
          <cell r="A116" t="str">
            <v>CHARTERED ACCOUNTANTS</v>
          </cell>
        </row>
        <row r="121">
          <cell r="A121" t="str">
            <v>_______________</v>
          </cell>
          <cell r="C121" t="str">
            <v>__________</v>
          </cell>
          <cell r="E121" t="str">
            <v>____________________</v>
          </cell>
          <cell r="F121" t="str">
            <v>__________</v>
          </cell>
          <cell r="H121" t="str">
            <v>_______________</v>
          </cell>
        </row>
        <row r="122">
          <cell r="A122" t="str">
            <v>(S. R. PANDEY)</v>
          </cell>
          <cell r="C122" t="str">
            <v>CHAIRMAN</v>
          </cell>
          <cell r="E122" t="str">
            <v>MANAGING DIRECTOR</v>
          </cell>
          <cell r="F122" t="str">
            <v xml:space="preserve"> DIRECTORS</v>
          </cell>
          <cell r="H122" t="str">
            <v>ACCOUNTANT</v>
          </cell>
        </row>
        <row r="123">
          <cell r="A123" t="str">
            <v>CHARTERED ACCOUNTANT</v>
          </cell>
        </row>
        <row r="124">
          <cell r="A124" t="str">
            <v xml:space="preserve">PLACE : KATHMANDU    </v>
          </cell>
        </row>
        <row r="125">
          <cell r="A125" t="str">
            <v>DATE: 2059/6/4</v>
          </cell>
        </row>
        <row r="126">
          <cell r="A126" t="str">
            <v>GANPATI ROSIN AND TURPENTINE INDUSTRY PRIVATE LIMITED.</v>
          </cell>
        </row>
        <row r="127">
          <cell r="A127" t="str">
            <v>BIRPUR, KAPILVASTU</v>
          </cell>
        </row>
        <row r="128">
          <cell r="A128" t="str">
            <v>SCHEDULE FORMING PART OF FINANCIAL STATEMENTS</v>
          </cell>
        </row>
        <row r="130">
          <cell r="A130" t="str">
            <v>SCHEDULE - C : CASH &amp; BANK</v>
          </cell>
          <cell r="F130" t="str">
            <v>2059/3/32</v>
          </cell>
          <cell r="H130" t="str">
            <v>2058/3/31</v>
          </cell>
        </row>
        <row r="131">
          <cell r="A131" t="str">
            <v>CASH ON HAND</v>
          </cell>
          <cell r="F131">
            <v>98965.78</v>
          </cell>
          <cell r="H131">
            <v>77124.31</v>
          </cell>
        </row>
        <row r="132">
          <cell r="A132" t="str">
            <v xml:space="preserve">CASH AT  BANK </v>
          </cell>
          <cell r="F132">
            <v>1559025.15</v>
          </cell>
          <cell r="H132">
            <v>2036437.38</v>
          </cell>
        </row>
        <row r="135">
          <cell r="A135" t="str">
            <v xml:space="preserve">  TOTAL NRS.</v>
          </cell>
          <cell r="F135">
            <v>1657990.93</v>
          </cell>
          <cell r="H135">
            <v>2113561.69</v>
          </cell>
        </row>
        <row r="137">
          <cell r="A137" t="str">
            <v>SCHEDULE - D :  RECEIVABLE ADVANCE &amp; DEPOSITS</v>
          </cell>
          <cell r="F137" t="str">
            <v>2059/3/32</v>
          </cell>
          <cell r="H137" t="str">
            <v>2058/3/31</v>
          </cell>
        </row>
        <row r="138">
          <cell r="A138" t="str">
            <v>DEPOSIT</v>
          </cell>
          <cell r="F138">
            <v>200000</v>
          </cell>
          <cell r="H138">
            <v>200000</v>
          </cell>
        </row>
        <row r="139">
          <cell r="A139" t="str">
            <v>ADVANCE TO DEPO</v>
          </cell>
          <cell r="F139">
            <v>181597.7</v>
          </cell>
          <cell r="H139">
            <v>420398.13</v>
          </cell>
        </row>
        <row r="140">
          <cell r="A140" t="str">
            <v>ADVANCE TO PARTY</v>
          </cell>
          <cell r="F140">
            <v>625082.49</v>
          </cell>
          <cell r="H140">
            <v>533919.14</v>
          </cell>
          <cell r="I140">
            <v>67866.399999999994</v>
          </cell>
        </row>
        <row r="141">
          <cell r="A141" t="str">
            <v>SALES DEBTORS</v>
          </cell>
          <cell r="F141">
            <v>8657211.1999999993</v>
          </cell>
          <cell r="H141">
            <v>11421103.800000001</v>
          </cell>
          <cell r="I141">
            <v>0</v>
          </cell>
        </row>
        <row r="142">
          <cell r="A142" t="str">
            <v>ADVANCE TO LABOR WAGES</v>
          </cell>
          <cell r="F142">
            <v>1979616.6</v>
          </cell>
          <cell r="H142">
            <v>1618059.3</v>
          </cell>
          <cell r="I142">
            <v>0</v>
          </cell>
        </row>
        <row r="143">
          <cell r="A143" t="str">
            <v>VAT RECEIVABLES</v>
          </cell>
          <cell r="F143">
            <v>247791</v>
          </cell>
          <cell r="H143">
            <v>623315</v>
          </cell>
        </row>
        <row r="144">
          <cell r="A144" t="str">
            <v>PREPAID INSURANCE  EXPENSES</v>
          </cell>
          <cell r="F144">
            <v>184693</v>
          </cell>
          <cell r="H144">
            <v>155297.85</v>
          </cell>
        </row>
        <row r="146">
          <cell r="A146" t="str">
            <v xml:space="preserve">  TOTAL NRS.</v>
          </cell>
          <cell r="F146">
            <v>12075991.99</v>
          </cell>
          <cell r="H146">
            <v>14972093.220000001</v>
          </cell>
          <cell r="I146">
            <v>0</v>
          </cell>
        </row>
        <row r="149">
          <cell r="A149" t="str">
            <v>SCHEDULE - E : CLOSING STOCK</v>
          </cell>
          <cell r="F149" t="str">
            <v>2059/3/32</v>
          </cell>
          <cell r="H149" t="str">
            <v>2058/3/31</v>
          </cell>
          <cell r="I149">
            <v>0</v>
          </cell>
        </row>
        <row r="150">
          <cell r="A150" t="str">
            <v>FINISHED PRODUCT</v>
          </cell>
          <cell r="F150">
            <v>2545289.2799999998</v>
          </cell>
          <cell r="H150">
            <v>867795.84</v>
          </cell>
          <cell r="I150">
            <v>0</v>
          </cell>
        </row>
        <row r="151">
          <cell r="A151" t="str">
            <v>RAW RESIN</v>
          </cell>
          <cell r="F151">
            <v>25718460.59</v>
          </cell>
          <cell r="H151">
            <v>36436526.310000002</v>
          </cell>
          <cell r="I151">
            <v>0</v>
          </cell>
        </row>
        <row r="152">
          <cell r="A152" t="str">
            <v>STOCK AT JUNGLE</v>
          </cell>
          <cell r="F152">
            <v>399992.58</v>
          </cell>
          <cell r="H152">
            <v>5075221.32</v>
          </cell>
        </row>
        <row r="153">
          <cell r="A153" t="str">
            <v>OTHERS</v>
          </cell>
          <cell r="F153">
            <v>440948.1</v>
          </cell>
          <cell r="H153">
            <v>1169655.7</v>
          </cell>
          <cell r="I153">
            <v>0</v>
          </cell>
        </row>
        <row r="156">
          <cell r="A156" t="str">
            <v xml:space="preserve">  TOTAL NRS.</v>
          </cell>
          <cell r="F156">
            <v>29104690.550000001</v>
          </cell>
          <cell r="H156">
            <v>43549199.170000002</v>
          </cell>
          <cell r="I156">
            <v>0</v>
          </cell>
        </row>
        <row r="159">
          <cell r="A159" t="str">
            <v>SCHEDULE -F : ACCOUNTS PAYABLE</v>
          </cell>
          <cell r="F159" t="str">
            <v>2059/3/32</v>
          </cell>
          <cell r="H159" t="str">
            <v>2058/3/31</v>
          </cell>
          <cell r="I159">
            <v>0</v>
          </cell>
        </row>
        <row r="160">
          <cell r="A160" t="str">
            <v>SALES CREDITORS</v>
          </cell>
          <cell r="F160">
            <v>385513.6</v>
          </cell>
          <cell r="H160">
            <v>558243.19999999995</v>
          </cell>
        </row>
        <row r="161">
          <cell r="A161" t="str">
            <v>PARTY PAYABLES</v>
          </cell>
          <cell r="F161">
            <v>5176458.84</v>
          </cell>
          <cell r="H161">
            <v>7277840.1299999999</v>
          </cell>
          <cell r="I161">
            <v>0</v>
          </cell>
        </row>
        <row r="162">
          <cell r="A162" t="str">
            <v>PROPOSED DIVIDEND</v>
          </cell>
          <cell r="F162">
            <v>0</v>
          </cell>
          <cell r="H162">
            <v>1000000</v>
          </cell>
        </row>
        <row r="163">
          <cell r="A163" t="str">
            <v>BANK INTEREST PAYABLE</v>
          </cell>
          <cell r="F163">
            <v>70971.3</v>
          </cell>
          <cell r="H163">
            <v>220106.35</v>
          </cell>
          <cell r="I163">
            <v>0</v>
          </cell>
        </row>
        <row r="164">
          <cell r="A164" t="str">
            <v>TDS PAYABLE</v>
          </cell>
          <cell r="F164">
            <v>2500</v>
          </cell>
          <cell r="H164">
            <v>1906</v>
          </cell>
          <cell r="I164">
            <v>0</v>
          </cell>
        </row>
        <row r="165">
          <cell r="A165" t="str">
            <v>STAFF SALARY PAYABLES</v>
          </cell>
          <cell r="F165">
            <v>1636350.87</v>
          </cell>
          <cell r="H165">
            <v>1580529.66</v>
          </cell>
          <cell r="I165">
            <v>0</v>
          </cell>
        </row>
        <row r="166">
          <cell r="A166" t="str">
            <v>LABOR WAGES</v>
          </cell>
          <cell r="F166">
            <v>0</v>
          </cell>
          <cell r="H166">
            <v>0</v>
          </cell>
        </row>
        <row r="167">
          <cell r="A167" t="str">
            <v>OTHERS (SECURITY DEPOSITS FROM BUYERS)</v>
          </cell>
          <cell r="F167">
            <v>8840000</v>
          </cell>
          <cell r="H167">
            <v>8840000</v>
          </cell>
          <cell r="I167">
            <v>0</v>
          </cell>
        </row>
        <row r="170">
          <cell r="A170" t="str">
            <v xml:space="preserve">  TOTAL NRS.</v>
          </cell>
          <cell r="F170">
            <v>16111794.609999999</v>
          </cell>
          <cell r="H170">
            <v>19478625.34</v>
          </cell>
          <cell r="I170">
            <v>0</v>
          </cell>
        </row>
        <row r="173">
          <cell r="A173" t="str">
            <v>SCHEDULE -G : SHORT TERM LOAN (SECURED)</v>
          </cell>
          <cell r="F173" t="str">
            <v>2059/3/32</v>
          </cell>
          <cell r="H173" t="str">
            <v>2058/3/31</v>
          </cell>
          <cell r="I173">
            <v>0</v>
          </cell>
        </row>
        <row r="174">
          <cell r="A174" t="str">
            <v>EVEREST BANK LTD.O.D.A/c.</v>
          </cell>
          <cell r="F174">
            <v>4966985.67</v>
          </cell>
          <cell r="H174">
            <v>6620611.9800000004</v>
          </cell>
          <cell r="I174">
            <v>0</v>
          </cell>
        </row>
        <row r="175">
          <cell r="A175" t="str">
            <v>EVEREST BANK LTD.</v>
          </cell>
          <cell r="F175">
            <v>0</v>
          </cell>
          <cell r="H175">
            <v>6750000</v>
          </cell>
        </row>
        <row r="176">
          <cell r="A176" t="str">
            <v>NEPAL S.B.I. BANK LTD. CC</v>
          </cell>
          <cell r="F176">
            <v>0</v>
          </cell>
          <cell r="H176">
            <v>0</v>
          </cell>
          <cell r="I176">
            <v>0</v>
          </cell>
        </row>
        <row r="177">
          <cell r="A177" t="str">
            <v>NB BANK LTD.</v>
          </cell>
          <cell r="F177">
            <v>0</v>
          </cell>
          <cell r="H177">
            <v>4956508.4000000004</v>
          </cell>
        </row>
        <row r="180">
          <cell r="A180" t="str">
            <v xml:space="preserve">  TOTAL NRS.</v>
          </cell>
          <cell r="F180">
            <v>4966985.67</v>
          </cell>
          <cell r="H180">
            <v>18327120.379999999</v>
          </cell>
          <cell r="I180">
            <v>0</v>
          </cell>
        </row>
        <row r="183">
          <cell r="I183">
            <v>0</v>
          </cell>
        </row>
        <row r="184">
          <cell r="A184" t="str">
            <v>AS PER OUR REPORT</v>
          </cell>
          <cell r="I184">
            <v>0</v>
          </cell>
        </row>
        <row r="185">
          <cell r="A185" t="str">
            <v>OF EVEN DATE</v>
          </cell>
          <cell r="I185">
            <v>0</v>
          </cell>
        </row>
        <row r="186">
          <cell r="A186" t="str">
            <v>FOR: S. R. PANDEY &amp; CO.</v>
          </cell>
          <cell r="I186">
            <v>0</v>
          </cell>
        </row>
        <row r="187">
          <cell r="A187" t="str">
            <v>CHARTERED ACCOUNTANTS</v>
          </cell>
          <cell r="I187">
            <v>0</v>
          </cell>
        </row>
        <row r="188">
          <cell r="I188">
            <v>0</v>
          </cell>
        </row>
        <row r="189">
          <cell r="I189">
            <v>0</v>
          </cell>
        </row>
        <row r="190">
          <cell r="I190">
            <v>0</v>
          </cell>
        </row>
        <row r="191">
          <cell r="I191">
            <v>0</v>
          </cell>
        </row>
        <row r="192">
          <cell r="A192" t="str">
            <v>_______________</v>
          </cell>
          <cell r="C192" t="str">
            <v>__________</v>
          </cell>
          <cell r="E192" t="str">
            <v>____________________</v>
          </cell>
          <cell r="F192" t="str">
            <v>__________</v>
          </cell>
          <cell r="H192" t="str">
            <v>_______________</v>
          </cell>
          <cell r="I192">
            <v>0</v>
          </cell>
        </row>
        <row r="193">
          <cell r="A193" t="str">
            <v>(S. R. PANDEY)</v>
          </cell>
          <cell r="C193" t="str">
            <v>CHAIRMAN</v>
          </cell>
          <cell r="E193" t="str">
            <v>MANAGING DIRECTOR</v>
          </cell>
          <cell r="F193" t="str">
            <v xml:space="preserve"> DIRECTORS</v>
          </cell>
          <cell r="H193" t="str">
            <v>ACCOUNTANT</v>
          </cell>
          <cell r="I193">
            <v>0</v>
          </cell>
        </row>
        <row r="194">
          <cell r="A194" t="str">
            <v>CHARTERED ACCOUNTANT</v>
          </cell>
          <cell r="I194">
            <v>0</v>
          </cell>
        </row>
        <row r="195">
          <cell r="A195" t="str">
            <v xml:space="preserve">PLACE : KATHMANDU    </v>
          </cell>
          <cell r="I195">
            <v>0</v>
          </cell>
        </row>
        <row r="196">
          <cell r="A196" t="str">
            <v>DATE: 2059/6/4</v>
          </cell>
          <cell r="I196">
            <v>0</v>
          </cell>
        </row>
        <row r="197">
          <cell r="A197" t="str">
            <v>GANPATI ROSIN AND TURPENTINE INDUSTRY PRIVATE LIMITED.</v>
          </cell>
        </row>
        <row r="198">
          <cell r="A198" t="str">
            <v>BIRPUR, KAPILVASTU</v>
          </cell>
          <cell r="I198">
            <v>0</v>
          </cell>
        </row>
        <row r="199">
          <cell r="A199" t="str">
            <v>SCHEDULE FORMING PART OF FINANCIAL STATEMENTS</v>
          </cell>
          <cell r="I199">
            <v>0</v>
          </cell>
        </row>
        <row r="200">
          <cell r="I200">
            <v>0</v>
          </cell>
        </row>
        <row r="201">
          <cell r="A201" t="str">
            <v xml:space="preserve">SCHEDULE - H : MISCELLANEOUS EXPENSES </v>
          </cell>
          <cell r="F201" t="str">
            <v>2058/2059</v>
          </cell>
          <cell r="H201" t="str">
            <v>2057/2058</v>
          </cell>
          <cell r="I201">
            <v>0</v>
          </cell>
        </row>
        <row r="202">
          <cell r="A202" t="str">
            <v>PRELIMINARY EXPENSES</v>
          </cell>
          <cell r="F202">
            <v>278644.31</v>
          </cell>
          <cell r="H202">
            <v>557288.63</v>
          </cell>
          <cell r="I202">
            <v>0</v>
          </cell>
        </row>
        <row r="203">
          <cell r="A203" t="str">
            <v xml:space="preserve">LESS WRITTEN OFF </v>
          </cell>
          <cell r="F203">
            <v>278644.31</v>
          </cell>
          <cell r="H203">
            <v>278644.32</v>
          </cell>
          <cell r="I203">
            <v>0</v>
          </cell>
        </row>
        <row r="206">
          <cell r="A206" t="str">
            <v xml:space="preserve"> SUB TOTAL (I) NRS.</v>
          </cell>
          <cell r="F206">
            <v>0</v>
          </cell>
          <cell r="H206">
            <v>278644.31</v>
          </cell>
          <cell r="I206">
            <v>0</v>
          </cell>
        </row>
        <row r="209">
          <cell r="A209" t="str">
            <v>INNUMBRATION EXPENSES</v>
          </cell>
        </row>
        <row r="210">
          <cell r="A210" t="str">
            <v>OPENING EXPENSES</v>
          </cell>
          <cell r="F210">
            <v>208978.43</v>
          </cell>
          <cell r="H210">
            <v>266458.15999999997</v>
          </cell>
        </row>
        <row r="211">
          <cell r="A211" t="str">
            <v>ADDITION DURING THE YEAR</v>
          </cell>
          <cell r="F211">
            <v>32823</v>
          </cell>
          <cell r="H211">
            <v>17234</v>
          </cell>
        </row>
        <row r="214">
          <cell r="F214">
            <v>241801.43</v>
          </cell>
          <cell r="H214">
            <v>283692.15999999997</v>
          </cell>
        </row>
        <row r="215">
          <cell r="A215" t="str">
            <v xml:space="preserve">LESS WRITTEN OFF </v>
          </cell>
          <cell r="F215">
            <v>77996.929999999993</v>
          </cell>
          <cell r="H215">
            <v>74713.73</v>
          </cell>
        </row>
        <row r="218">
          <cell r="A218" t="str">
            <v xml:space="preserve"> SUB TOTAL (II) NRS.</v>
          </cell>
          <cell r="F218">
            <v>163804.5</v>
          </cell>
          <cell r="H218">
            <v>208978.43</v>
          </cell>
        </row>
        <row r="221">
          <cell r="A221" t="str">
            <v xml:space="preserve">  TOTAL (I+II)  TRANSFERRED TO BALANCE SHEET</v>
          </cell>
          <cell r="F221">
            <v>163804.5</v>
          </cell>
          <cell r="H221">
            <v>487622.74</v>
          </cell>
        </row>
        <row r="224">
          <cell r="A224" t="str">
            <v>SCHEDULE - I: SALES</v>
          </cell>
          <cell r="F224" t="str">
            <v>2057/2058</v>
          </cell>
          <cell r="H224" t="str">
            <v>2057/2058</v>
          </cell>
          <cell r="I224">
            <v>0</v>
          </cell>
        </row>
        <row r="225">
          <cell r="A225" t="str">
            <v>LOCAL</v>
          </cell>
          <cell r="F225">
            <v>1149732.8</v>
          </cell>
          <cell r="H225">
            <v>3341040</v>
          </cell>
          <cell r="I225">
            <v>0</v>
          </cell>
        </row>
        <row r="226">
          <cell r="A226" t="str">
            <v>EXPORT</v>
          </cell>
          <cell r="F226">
            <v>87118887.200000003</v>
          </cell>
          <cell r="H226">
            <v>66872773</v>
          </cell>
          <cell r="I226">
            <v>0</v>
          </cell>
        </row>
        <row r="229">
          <cell r="A229" t="str">
            <v xml:space="preserve">  TOTAL NRS.</v>
          </cell>
          <cell r="F229">
            <v>88268620</v>
          </cell>
          <cell r="H229">
            <v>70213813</v>
          </cell>
          <cell r="I229">
            <v>0</v>
          </cell>
        </row>
        <row r="232">
          <cell r="A232" t="str">
            <v>SCHEDULE - J : RESIN COLLECTION</v>
          </cell>
          <cell r="F232" t="str">
            <v>2058/2059</v>
          </cell>
          <cell r="H232" t="str">
            <v>2057/2058</v>
          </cell>
          <cell r="I232">
            <v>0</v>
          </cell>
        </row>
        <row r="233">
          <cell r="A233" t="str">
            <v>SALARY</v>
          </cell>
          <cell r="F233">
            <v>3749463</v>
          </cell>
          <cell r="H233">
            <v>4556797</v>
          </cell>
          <cell r="I233">
            <v>0</v>
          </cell>
        </row>
        <row r="234">
          <cell r="A234" t="str">
            <v>WAGES</v>
          </cell>
          <cell r="F234">
            <v>24897316.140000001</v>
          </cell>
          <cell r="H234">
            <v>21580974.18</v>
          </cell>
          <cell r="I234">
            <v>0</v>
          </cell>
        </row>
        <row r="235">
          <cell r="A235" t="str">
            <v>ROYALTY</v>
          </cell>
          <cell r="F235">
            <v>7249796.4000000004</v>
          </cell>
          <cell r="H235">
            <v>6828965.25</v>
          </cell>
          <cell r="I235">
            <v>0</v>
          </cell>
        </row>
        <row r="236">
          <cell r="A236" t="str">
            <v>D.D.C. TAX</v>
          </cell>
          <cell r="F236">
            <v>1212982.6499999999</v>
          </cell>
          <cell r="H236">
            <v>1128441.8500000001</v>
          </cell>
          <cell r="I236">
            <v>0</v>
          </cell>
        </row>
        <row r="237">
          <cell r="A237" t="str">
            <v>TRAVELLING</v>
          </cell>
          <cell r="F237">
            <v>209004</v>
          </cell>
          <cell r="H237">
            <v>244586</v>
          </cell>
          <cell r="I237">
            <v>0</v>
          </cell>
        </row>
        <row r="238">
          <cell r="A238" t="str">
            <v>TRANSPORTATION</v>
          </cell>
          <cell r="F238">
            <v>11730222.18</v>
          </cell>
          <cell r="H238">
            <v>10182836.07</v>
          </cell>
          <cell r="I238">
            <v>0</v>
          </cell>
        </row>
        <row r="239">
          <cell r="A239" t="str">
            <v>RENT</v>
          </cell>
          <cell r="F239">
            <v>121002</v>
          </cell>
          <cell r="H239">
            <v>186545</v>
          </cell>
          <cell r="I239">
            <v>0</v>
          </cell>
        </row>
        <row r="240">
          <cell r="A240" t="str">
            <v>MEDICAL</v>
          </cell>
          <cell r="F240">
            <v>24119.5</v>
          </cell>
          <cell r="H240">
            <v>32840.400000000001</v>
          </cell>
          <cell r="I240">
            <v>0</v>
          </cell>
        </row>
        <row r="241">
          <cell r="A241" t="str">
            <v>OTHERS (PLANTATION)</v>
          </cell>
          <cell r="F241">
            <v>0</v>
          </cell>
          <cell r="H241">
            <v>49448</v>
          </cell>
          <cell r="I241">
            <v>0</v>
          </cell>
        </row>
        <row r="242">
          <cell r="A242" t="str">
            <v>FOOD EXPENSES</v>
          </cell>
          <cell r="F242">
            <v>246899.3</v>
          </cell>
          <cell r="H242">
            <v>177921.43</v>
          </cell>
          <cell r="I242">
            <v>0</v>
          </cell>
        </row>
        <row r="243">
          <cell r="A243" t="str">
            <v>TIN</v>
          </cell>
          <cell r="F243">
            <v>2016960.5</v>
          </cell>
          <cell r="H243">
            <v>3956418.37</v>
          </cell>
          <cell r="I243">
            <v>0</v>
          </cell>
        </row>
        <row r="244">
          <cell r="A244" t="str">
            <v>KUPPI &amp; PATTI</v>
          </cell>
          <cell r="F244">
            <v>207865</v>
          </cell>
          <cell r="H244">
            <v>271915</v>
          </cell>
          <cell r="I244">
            <v>0</v>
          </cell>
        </row>
        <row r="245">
          <cell r="A245" t="str">
            <v>CHEMICAL</v>
          </cell>
          <cell r="F245">
            <v>42839.5</v>
          </cell>
          <cell r="H245">
            <v>154285</v>
          </cell>
          <cell r="I245">
            <v>0</v>
          </cell>
        </row>
        <row r="246">
          <cell r="A246" t="str">
            <v>MISCELLANEOUS TOOLS  EXPENSES</v>
          </cell>
          <cell r="F246">
            <v>426050</v>
          </cell>
          <cell r="H246">
            <v>745628.89</v>
          </cell>
          <cell r="I246">
            <v>0</v>
          </cell>
        </row>
        <row r="247">
          <cell r="A247" t="str">
            <v>POLYPHONE BAG</v>
          </cell>
          <cell r="F247">
            <v>512170.77</v>
          </cell>
          <cell r="H247">
            <v>740058.2</v>
          </cell>
        </row>
        <row r="248">
          <cell r="A248" t="str">
            <v>MISCELLANEOUS</v>
          </cell>
          <cell r="F248">
            <v>106018.09</v>
          </cell>
          <cell r="H248">
            <v>118621.45</v>
          </cell>
        </row>
        <row r="250">
          <cell r="A250" t="str">
            <v>TOTAL RESIN COLLECTION EXPENSES NRS</v>
          </cell>
          <cell r="F250">
            <v>52752709.030000001</v>
          </cell>
          <cell r="H250">
            <v>50956282.090000004</v>
          </cell>
          <cell r="I250">
            <v>0</v>
          </cell>
        </row>
        <row r="253">
          <cell r="I253">
            <v>0</v>
          </cell>
        </row>
        <row r="254">
          <cell r="A254" t="str">
            <v>AS PER OUR REPORT</v>
          </cell>
          <cell r="I254">
            <v>0</v>
          </cell>
        </row>
        <row r="255">
          <cell r="A255" t="str">
            <v>OF EVEN DATE</v>
          </cell>
          <cell r="I255">
            <v>0</v>
          </cell>
        </row>
        <row r="256">
          <cell r="A256" t="str">
            <v>FOR: S. R. PANDEY &amp; CO.</v>
          </cell>
          <cell r="I256">
            <v>0</v>
          </cell>
        </row>
        <row r="257">
          <cell r="A257" t="str">
            <v>CHARTERED ACCOUNTANTS</v>
          </cell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3">
          <cell r="I263">
            <v>0</v>
          </cell>
        </row>
        <row r="264">
          <cell r="A264" t="str">
            <v>_______________</v>
          </cell>
          <cell r="C264" t="str">
            <v>__________</v>
          </cell>
          <cell r="E264" t="str">
            <v>____________________</v>
          </cell>
          <cell r="F264" t="str">
            <v>__________</v>
          </cell>
          <cell r="H264" t="str">
            <v>_______________</v>
          </cell>
          <cell r="I264">
            <v>0</v>
          </cell>
        </row>
        <row r="265">
          <cell r="A265" t="str">
            <v>(S. R. PANDEY)</v>
          </cell>
          <cell r="C265" t="str">
            <v>CHAIRMAN</v>
          </cell>
          <cell r="E265" t="str">
            <v>MANAGING DIRECTOR</v>
          </cell>
          <cell r="F265" t="str">
            <v xml:space="preserve"> DIRECTORS</v>
          </cell>
          <cell r="H265" t="str">
            <v>ACCOUNTANT</v>
          </cell>
          <cell r="I265">
            <v>0</v>
          </cell>
        </row>
        <row r="266">
          <cell r="A266" t="str">
            <v>CHARTERED ACCOUNTANT</v>
          </cell>
          <cell r="I266">
            <v>0</v>
          </cell>
        </row>
        <row r="267">
          <cell r="A267" t="str">
            <v xml:space="preserve">PLACE : KATHMANDU    </v>
          </cell>
          <cell r="I267">
            <v>0</v>
          </cell>
        </row>
        <row r="268">
          <cell r="A268" t="str">
            <v>DATE: 2059/6/4</v>
          </cell>
        </row>
        <row r="270">
          <cell r="A270" t="str">
            <v>GANPATI ROSIN AND TURPENTINE INDUSTRY PRIVATE LIMITED.</v>
          </cell>
        </row>
        <row r="271">
          <cell r="A271" t="str">
            <v>BIRPUR, KAPILVASTU</v>
          </cell>
          <cell r="I271">
            <v>0</v>
          </cell>
        </row>
        <row r="272">
          <cell r="A272" t="str">
            <v>SCHEDULE FORMING PART OF FINANCIAL STATEMENTS</v>
          </cell>
          <cell r="I272">
            <v>0</v>
          </cell>
        </row>
        <row r="273">
          <cell r="I273">
            <v>0</v>
          </cell>
        </row>
        <row r="274">
          <cell r="A274" t="str">
            <v>SCHEDULE - K: MANUFACTURING EXPENSES</v>
          </cell>
          <cell r="F274" t="str">
            <v>2058/2059</v>
          </cell>
          <cell r="H274" t="str">
            <v>2057/2058</v>
          </cell>
          <cell r="I274">
            <v>0</v>
          </cell>
        </row>
        <row r="275">
          <cell r="A275" t="str">
            <v>SALARY &amp; WAGES</v>
          </cell>
          <cell r="F275">
            <v>4932888.74</v>
          </cell>
          <cell r="H275">
            <v>3452267</v>
          </cell>
          <cell r="I275">
            <v>0</v>
          </cell>
        </row>
        <row r="276">
          <cell r="A276" t="str">
            <v>CHEMICAL</v>
          </cell>
          <cell r="F276">
            <v>158981</v>
          </cell>
          <cell r="H276">
            <v>134400</v>
          </cell>
          <cell r="I276">
            <v>0</v>
          </cell>
        </row>
        <row r="277">
          <cell r="A277" t="str">
            <v>KEROSHINE</v>
          </cell>
          <cell r="F277">
            <v>158500</v>
          </cell>
          <cell r="H277">
            <v>72200</v>
          </cell>
          <cell r="I277">
            <v>0</v>
          </cell>
        </row>
        <row r="278">
          <cell r="A278" t="str">
            <v>PROCESSING EXPENSES</v>
          </cell>
          <cell r="F278">
            <v>760997.5</v>
          </cell>
          <cell r="H278">
            <v>669187</v>
          </cell>
          <cell r="I278">
            <v>0</v>
          </cell>
        </row>
        <row r="279">
          <cell r="A279" t="str">
            <v>ELECTRICITY &amp; WATER</v>
          </cell>
          <cell r="F279">
            <v>147320</v>
          </cell>
          <cell r="H279">
            <v>134450</v>
          </cell>
        </row>
        <row r="280">
          <cell r="A280" t="str">
            <v>REPAIR &amp; MAINTENANCE</v>
          </cell>
          <cell r="F280">
            <v>354914.65</v>
          </cell>
          <cell r="H280">
            <v>51981</v>
          </cell>
        </row>
        <row r="281">
          <cell r="A281" t="str">
            <v>PACKING MATERIALS</v>
          </cell>
          <cell r="F281">
            <v>1650639</v>
          </cell>
          <cell r="H281">
            <v>376785</v>
          </cell>
          <cell r="I281">
            <v>0</v>
          </cell>
        </row>
        <row r="282">
          <cell r="A282" t="str">
            <v>FUEL (WOOD &amp; COOL)</v>
          </cell>
          <cell r="F282">
            <v>3440235.2</v>
          </cell>
          <cell r="H282">
            <v>2331440.08</v>
          </cell>
          <cell r="I282">
            <v>0</v>
          </cell>
        </row>
        <row r="283">
          <cell r="A283" t="str">
            <v xml:space="preserve">DRUM </v>
          </cell>
          <cell r="F283">
            <v>195500</v>
          </cell>
          <cell r="H283">
            <v>184800</v>
          </cell>
        </row>
        <row r="284">
          <cell r="A284" t="str">
            <v>DHOL</v>
          </cell>
          <cell r="F284">
            <v>1418516.3</v>
          </cell>
          <cell r="H284">
            <v>1318806.1299999999</v>
          </cell>
        </row>
        <row r="285">
          <cell r="A285" t="str">
            <v>MISCELLANEOUS EXPENSES</v>
          </cell>
          <cell r="F285">
            <v>139071</v>
          </cell>
          <cell r="H285">
            <v>150621.4</v>
          </cell>
          <cell r="I285">
            <v>0</v>
          </cell>
        </row>
        <row r="286">
          <cell r="A286" t="str">
            <v>DEPRECIATION</v>
          </cell>
          <cell r="D286" t="str">
            <v>B</v>
          </cell>
          <cell r="F286">
            <v>937365.05</v>
          </cell>
          <cell r="H286">
            <v>683748.27</v>
          </cell>
          <cell r="I286">
            <v>0</v>
          </cell>
        </row>
        <row r="289">
          <cell r="A289" t="str">
            <v xml:space="preserve">  TOTAL NRS.</v>
          </cell>
          <cell r="F289">
            <v>14294928.439999999</v>
          </cell>
          <cell r="H289">
            <v>9560685.8800000008</v>
          </cell>
          <cell r="I289">
            <v>0</v>
          </cell>
        </row>
        <row r="292">
          <cell r="A292" t="str">
            <v>SCHEDULE - L: ADMINISTRATION OVERHEADS</v>
          </cell>
          <cell r="F292" t="str">
            <v>2058/2059</v>
          </cell>
          <cell r="H292" t="str">
            <v>2057/2058</v>
          </cell>
          <cell r="I292">
            <v>0</v>
          </cell>
        </row>
        <row r="293">
          <cell r="A293" t="str">
            <v>SALARY</v>
          </cell>
          <cell r="F293">
            <v>1132894</v>
          </cell>
          <cell r="H293">
            <v>881639</v>
          </cell>
          <cell r="I293">
            <v>0</v>
          </cell>
        </row>
        <row r="294">
          <cell r="A294" t="str">
            <v>STATIONERY</v>
          </cell>
          <cell r="F294">
            <v>394584.34</v>
          </cell>
          <cell r="H294">
            <v>131112.26999999999</v>
          </cell>
          <cell r="I294">
            <v>0</v>
          </cell>
        </row>
        <row r="295">
          <cell r="A295" t="str">
            <v>TELEPHONE</v>
          </cell>
          <cell r="F295">
            <v>325967.59000000003</v>
          </cell>
          <cell r="H295">
            <v>289019.46999999997</v>
          </cell>
          <cell r="I295">
            <v>0</v>
          </cell>
        </row>
        <row r="296">
          <cell r="A296" t="str">
            <v>TRAVELING</v>
          </cell>
          <cell r="F296">
            <v>922798</v>
          </cell>
          <cell r="H296">
            <v>832526.87</v>
          </cell>
          <cell r="I296">
            <v>0</v>
          </cell>
        </row>
        <row r="297">
          <cell r="A297" t="str">
            <v>REPAIR &amp; MAINTENANCE</v>
          </cell>
          <cell r="F297">
            <v>511068.35</v>
          </cell>
          <cell r="H297">
            <v>1154077.46</v>
          </cell>
          <cell r="I297">
            <v>0</v>
          </cell>
        </row>
        <row r="298">
          <cell r="A298" t="str">
            <v>ELECTRICAL &amp; WATER FEES</v>
          </cell>
          <cell r="F298">
            <v>32814</v>
          </cell>
          <cell r="H298">
            <v>32362</v>
          </cell>
          <cell r="I298">
            <v>0</v>
          </cell>
        </row>
        <row r="299">
          <cell r="A299" t="str">
            <v>BANK COMMISSION</v>
          </cell>
          <cell r="F299">
            <v>36273.629999999997</v>
          </cell>
          <cell r="H299">
            <v>98676.39</v>
          </cell>
          <cell r="I299">
            <v>0</v>
          </cell>
        </row>
        <row r="300">
          <cell r="A300" t="str">
            <v>INSURANCE</v>
          </cell>
          <cell r="F300">
            <v>625827.85</v>
          </cell>
          <cell r="H300">
            <v>449870.99</v>
          </cell>
          <cell r="I300">
            <v>0</v>
          </cell>
        </row>
        <row r="301">
          <cell r="A301" t="str">
            <v>AUDIT FEE</v>
          </cell>
          <cell r="F301">
            <v>25000</v>
          </cell>
          <cell r="H301">
            <v>25000</v>
          </cell>
          <cell r="I301">
            <v>0</v>
          </cell>
        </row>
        <row r="302">
          <cell r="A302" t="str">
            <v>RENT</v>
          </cell>
          <cell r="F302">
            <v>60000</v>
          </cell>
          <cell r="H302">
            <v>48000</v>
          </cell>
          <cell r="I302">
            <v>0</v>
          </cell>
        </row>
        <row r="303">
          <cell r="A303" t="str">
            <v>OCTORI (FEES &amp;TAXES)</v>
          </cell>
          <cell r="F303">
            <v>68257.5</v>
          </cell>
          <cell r="H303">
            <v>97126.5</v>
          </cell>
          <cell r="I303">
            <v>0</v>
          </cell>
        </row>
        <row r="304">
          <cell r="A304" t="str">
            <v>CONSLT. FEES &amp; SERVICE CHARGE</v>
          </cell>
          <cell r="F304">
            <v>0</v>
          </cell>
          <cell r="H304">
            <v>13000</v>
          </cell>
          <cell r="I304">
            <v>0</v>
          </cell>
        </row>
        <row r="305">
          <cell r="A305" t="str">
            <v>GUEST ENTERTAINMENT</v>
          </cell>
          <cell r="F305">
            <v>39431</v>
          </cell>
          <cell r="H305">
            <v>232890</v>
          </cell>
          <cell r="I305">
            <v>0</v>
          </cell>
        </row>
        <row r="306">
          <cell r="A306" t="str">
            <v>DONATION</v>
          </cell>
          <cell r="F306">
            <v>39485.699999999997</v>
          </cell>
          <cell r="H306">
            <v>272854</v>
          </cell>
          <cell r="I306">
            <v>0</v>
          </cell>
        </row>
        <row r="307">
          <cell r="A307" t="str">
            <v>MEDICAL</v>
          </cell>
          <cell r="F307">
            <v>380469.5</v>
          </cell>
          <cell r="H307">
            <v>121136.76</v>
          </cell>
          <cell r="I307">
            <v>0</v>
          </cell>
        </row>
        <row r="308">
          <cell r="A308" t="str">
            <v>ADVERTISEMENT</v>
          </cell>
          <cell r="F308">
            <v>7600</v>
          </cell>
          <cell r="H308">
            <v>16232</v>
          </cell>
          <cell r="I308">
            <v>0</v>
          </cell>
        </row>
        <row r="309">
          <cell r="A309" t="str">
            <v>NEWSPAPER</v>
          </cell>
          <cell r="F309">
            <v>16037.8</v>
          </cell>
          <cell r="H309">
            <v>5817</v>
          </cell>
          <cell r="I309">
            <v>0</v>
          </cell>
        </row>
        <row r="310">
          <cell r="A310" t="str">
            <v>OTHER (MISCELLANEOUS)</v>
          </cell>
          <cell r="F310">
            <v>271187.86</v>
          </cell>
          <cell r="H310">
            <v>75648.399999999994</v>
          </cell>
          <cell r="I310">
            <v>0</v>
          </cell>
        </row>
        <row r="311">
          <cell r="A311" t="str">
            <v>SELLING (EXPORT) EXPENSES</v>
          </cell>
          <cell r="F311">
            <v>938169</v>
          </cell>
          <cell r="H311">
            <v>734187</v>
          </cell>
          <cell r="I311">
            <v>0</v>
          </cell>
        </row>
        <row r="312">
          <cell r="A312" t="str">
            <v>WAGES</v>
          </cell>
          <cell r="F312">
            <v>9452</v>
          </cell>
          <cell r="H312">
            <v>0</v>
          </cell>
        </row>
        <row r="313">
          <cell r="A313" t="str">
            <v>FUEL</v>
          </cell>
          <cell r="F313">
            <v>1279028.03</v>
          </cell>
          <cell r="H313">
            <v>1102979.1499999999</v>
          </cell>
        </row>
        <row r="314">
          <cell r="A314" t="str">
            <v>POSTAGE &amp; TELEGRAM</v>
          </cell>
          <cell r="F314">
            <v>24837.200000000001</v>
          </cell>
          <cell r="H314">
            <v>23549.18</v>
          </cell>
        </row>
        <row r="315">
          <cell r="A315" t="str">
            <v>DEPRECIATION</v>
          </cell>
          <cell r="D315" t="str">
            <v>B</v>
          </cell>
          <cell r="F315">
            <v>504988.67</v>
          </cell>
          <cell r="H315">
            <v>537536.06000000006</v>
          </cell>
          <cell r="I315">
            <v>0</v>
          </cell>
        </row>
        <row r="318">
          <cell r="A318" t="str">
            <v>TOTAL- NRS.</v>
          </cell>
          <cell r="F318">
            <v>7646172.0199999996</v>
          </cell>
          <cell r="H318">
            <v>7175240.5</v>
          </cell>
          <cell r="I318">
            <v>0</v>
          </cell>
        </row>
        <row r="321">
          <cell r="I321">
            <v>0</v>
          </cell>
        </row>
        <row r="322">
          <cell r="A322" t="str">
            <v>AS PER OUR REPORT</v>
          </cell>
          <cell r="I322">
            <v>0</v>
          </cell>
        </row>
        <row r="323">
          <cell r="A323" t="str">
            <v>OF EVEN DATE</v>
          </cell>
          <cell r="I323">
            <v>0</v>
          </cell>
        </row>
        <row r="324">
          <cell r="A324" t="str">
            <v>FOR: S. R. PANDEY &amp; CO.</v>
          </cell>
          <cell r="I324">
            <v>0</v>
          </cell>
        </row>
        <row r="325">
          <cell r="A325" t="str">
            <v>CHARTERED ACCOUNTANTS</v>
          </cell>
          <cell r="I325">
            <v>0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0</v>
          </cell>
        </row>
        <row r="330">
          <cell r="A330" t="str">
            <v>_______________</v>
          </cell>
          <cell r="C330" t="str">
            <v>__________</v>
          </cell>
          <cell r="E330" t="str">
            <v>__________________</v>
          </cell>
          <cell r="F330" t="str">
            <v>__________</v>
          </cell>
          <cell r="H330" t="str">
            <v>_______________</v>
          </cell>
          <cell r="I330">
            <v>0</v>
          </cell>
        </row>
        <row r="331">
          <cell r="A331" t="str">
            <v>(S. R. PANDEY)</v>
          </cell>
          <cell r="C331" t="str">
            <v>CHAIRMAN</v>
          </cell>
          <cell r="E331" t="str">
            <v>MANAGING DIRECTOR</v>
          </cell>
          <cell r="F331" t="str">
            <v xml:space="preserve"> DIRECTORS</v>
          </cell>
          <cell r="H331" t="str">
            <v>ACCOUNTANT</v>
          </cell>
          <cell r="I331">
            <v>0</v>
          </cell>
        </row>
        <row r="332">
          <cell r="A332" t="str">
            <v>CHARTERED ACCOUNTANT</v>
          </cell>
          <cell r="I332">
            <v>0</v>
          </cell>
        </row>
        <row r="333">
          <cell r="A333" t="str">
            <v xml:space="preserve">PLACE : KATHMANDU    </v>
          </cell>
          <cell r="I333">
            <v>0</v>
          </cell>
        </row>
        <row r="334">
          <cell r="A334" t="str">
            <v>DATE: 2059/6/4</v>
          </cell>
          <cell r="I334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 Work- Nepal-India"/>
      <sheetName val="April-June"/>
      <sheetName val="June-Allocation"/>
      <sheetName val="June"/>
      <sheetName val="May-Allocation"/>
      <sheetName val="May"/>
      <sheetName val="April CAPEXWISE"/>
      <sheetName val="April Allocation"/>
      <sheetName val="April"/>
      <sheetName val="baanxls (2)"/>
      <sheetName val="baanxls"/>
      <sheetName val="PO.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">
          <cell r="A6">
            <v>810001</v>
          </cell>
          <cell r="C6" t="str">
            <v>Thermocol Section</v>
          </cell>
          <cell r="D6" t="str">
            <v>(Capex - 01-03-04)</v>
          </cell>
          <cell r="E6" t="str">
            <v>Building</v>
          </cell>
        </row>
        <row r="7">
          <cell r="A7">
            <v>810028</v>
          </cell>
          <cell r="C7" t="str">
            <v>Thermocol Section</v>
          </cell>
          <cell r="D7" t="str">
            <v>(Capex - 01-03-04)</v>
          </cell>
          <cell r="E7" t="str">
            <v>Building</v>
          </cell>
        </row>
        <row r="8">
          <cell r="A8">
            <v>710040</v>
          </cell>
          <cell r="C8" t="str">
            <v>Mobile Phone-P.Shirali</v>
          </cell>
          <cell r="D8" t="str">
            <v>No-Capex</v>
          </cell>
          <cell r="E8" t="str">
            <v>Office Equipment</v>
          </cell>
        </row>
        <row r="9">
          <cell r="A9">
            <v>810102</v>
          </cell>
          <cell r="C9" t="str">
            <v>Thermocol Section</v>
          </cell>
          <cell r="D9" t="str">
            <v>(Capex - 01-03-04)</v>
          </cell>
          <cell r="E9" t="str">
            <v>Building</v>
          </cell>
        </row>
        <row r="10">
          <cell r="A10">
            <v>810109</v>
          </cell>
          <cell r="C10" t="str">
            <v>Thermocol Section</v>
          </cell>
          <cell r="D10" t="str">
            <v>(Capex - 01-03-04)</v>
          </cell>
          <cell r="E10" t="str">
            <v>Building</v>
          </cell>
        </row>
        <row r="11">
          <cell r="A11">
            <v>810130</v>
          </cell>
          <cell r="C11" t="str">
            <v>Thermocol Section</v>
          </cell>
          <cell r="D11" t="str">
            <v>(Capex - 01-03-04)</v>
          </cell>
          <cell r="E11" t="str">
            <v>Building</v>
          </cell>
        </row>
        <row r="12">
          <cell r="A12">
            <v>810320</v>
          </cell>
          <cell r="C12" t="str">
            <v>Tomato Ketchap</v>
          </cell>
          <cell r="D12" t="str">
            <v>(Capex - 01-04-05)</v>
          </cell>
          <cell r="E12" t="str">
            <v xml:space="preserve">Plant &amp; Machinery </v>
          </cell>
        </row>
        <row r="13">
          <cell r="A13">
            <v>810037</v>
          </cell>
          <cell r="C13" t="str">
            <v>Fruit Juice Section</v>
          </cell>
          <cell r="D13" t="str">
            <v>(Capex - 02-03-04)</v>
          </cell>
          <cell r="E13" t="str">
            <v>Building</v>
          </cell>
        </row>
        <row r="14">
          <cell r="A14">
            <v>810068</v>
          </cell>
          <cell r="C14" t="str">
            <v>Fruit Juice Section</v>
          </cell>
          <cell r="D14" t="str">
            <v>(Capex - 02-03-04)</v>
          </cell>
          <cell r="E14" t="str">
            <v xml:space="preserve">Plant &amp; Machinery </v>
          </cell>
        </row>
        <row r="15">
          <cell r="A15">
            <v>710192</v>
          </cell>
          <cell r="C15" t="str">
            <v>Furniture-P.Sirali</v>
          </cell>
          <cell r="D15" t="str">
            <v>No-Capex</v>
          </cell>
          <cell r="E15" t="str">
            <v>Furniture &amp; Fixture</v>
          </cell>
        </row>
        <row r="16">
          <cell r="A16">
            <v>710193</v>
          </cell>
          <cell r="C16" t="str">
            <v>Refrigerator-P.Sirali</v>
          </cell>
          <cell r="D16" t="str">
            <v>No-Capex</v>
          </cell>
          <cell r="E16" t="str">
            <v>Furniture &amp; Fixture</v>
          </cell>
        </row>
        <row r="17">
          <cell r="A17">
            <v>710193</v>
          </cell>
          <cell r="C17" t="str">
            <v>Fan-P.Sirali</v>
          </cell>
          <cell r="D17" t="str">
            <v>No-Capex</v>
          </cell>
          <cell r="E17" t="str">
            <v>Furniture &amp; Fixture</v>
          </cell>
        </row>
        <row r="18">
          <cell r="A18">
            <v>710193</v>
          </cell>
          <cell r="C18" t="str">
            <v>Television-P.Sirali</v>
          </cell>
          <cell r="D18" t="str">
            <v>No-Capex</v>
          </cell>
          <cell r="E18" t="str">
            <v>Furniture &amp; Fixture</v>
          </cell>
        </row>
        <row r="19">
          <cell r="A19">
            <v>810129</v>
          </cell>
          <cell r="C19" t="str">
            <v>Fruit Juice Section</v>
          </cell>
          <cell r="D19" t="str">
            <v>(Capex - 02-03-04)</v>
          </cell>
          <cell r="E19" t="str">
            <v>Electrical Installation</v>
          </cell>
        </row>
        <row r="20">
          <cell r="A20">
            <v>810309</v>
          </cell>
          <cell r="C20" t="str">
            <v>LDM Section</v>
          </cell>
          <cell r="D20" t="str">
            <v>(Capex - 02-04-05)</v>
          </cell>
          <cell r="E20" t="str">
            <v>Tools &amp; Implements</v>
          </cell>
        </row>
        <row r="21">
          <cell r="A21">
            <v>710251</v>
          </cell>
          <cell r="C21" t="str">
            <v>Refrigerator- G Kashinath</v>
          </cell>
          <cell r="D21" t="str">
            <v>No-Capex</v>
          </cell>
          <cell r="E21" t="str">
            <v>Furniture &amp; Fixture</v>
          </cell>
        </row>
        <row r="22">
          <cell r="A22">
            <v>710251</v>
          </cell>
          <cell r="C22" t="str">
            <v>Television - G.Kashinath</v>
          </cell>
          <cell r="D22" t="str">
            <v>No-Capex</v>
          </cell>
          <cell r="E22" t="str">
            <v>Furniture &amp; Fixture</v>
          </cell>
        </row>
        <row r="23">
          <cell r="A23">
            <v>710251</v>
          </cell>
          <cell r="C23" t="str">
            <v>Music System-G.kashinath</v>
          </cell>
          <cell r="D23" t="str">
            <v>No-Capex</v>
          </cell>
          <cell r="E23" t="str">
            <v>Furniture &amp; Fixture</v>
          </cell>
        </row>
        <row r="24">
          <cell r="A24">
            <v>710251</v>
          </cell>
          <cell r="C24" t="str">
            <v>Micro Oven-G.Kashinath</v>
          </cell>
          <cell r="D24" t="str">
            <v>No-Capex</v>
          </cell>
          <cell r="E24" t="str">
            <v>Furniture &amp; Fixture</v>
          </cell>
        </row>
        <row r="25">
          <cell r="A25">
            <v>710258</v>
          </cell>
          <cell r="C25" t="str">
            <v>Telephone Set-Ktm</v>
          </cell>
          <cell r="D25" t="str">
            <v>No-Capex</v>
          </cell>
          <cell r="E25" t="str">
            <v>Office Equipment</v>
          </cell>
        </row>
        <row r="26">
          <cell r="A26">
            <v>810053</v>
          </cell>
          <cell r="C26" t="str">
            <v>Litchi</v>
          </cell>
          <cell r="D26" t="str">
            <v>(Capex - 03(03-04)</v>
          </cell>
          <cell r="E26" t="str">
            <v>Electrical Installation</v>
          </cell>
        </row>
        <row r="27">
          <cell r="A27">
            <v>710311</v>
          </cell>
          <cell r="C27" t="str">
            <v>Mobile Set- H.B.Shrestha</v>
          </cell>
          <cell r="D27" t="str">
            <v>No-Capex</v>
          </cell>
          <cell r="E27" t="str">
            <v>Office Equipment</v>
          </cell>
        </row>
        <row r="28">
          <cell r="A28">
            <v>710311</v>
          </cell>
          <cell r="C28" t="str">
            <v>Mobile Set- S.K.Jha-Banepa</v>
          </cell>
          <cell r="D28" t="str">
            <v>No-Capex</v>
          </cell>
          <cell r="E28" t="str">
            <v>Office Equipment</v>
          </cell>
        </row>
        <row r="29">
          <cell r="A29">
            <v>710318</v>
          </cell>
          <cell r="C29" t="str">
            <v>Office Equipment</v>
          </cell>
          <cell r="D29" t="str">
            <v>No-Capex</v>
          </cell>
          <cell r="E29" t="str">
            <v>Office Equipment</v>
          </cell>
        </row>
        <row r="30">
          <cell r="A30">
            <v>810058</v>
          </cell>
          <cell r="C30" t="str">
            <v>Litchi</v>
          </cell>
          <cell r="D30" t="str">
            <v>(Capex - 03(03-04)</v>
          </cell>
          <cell r="E30" t="str">
            <v>Electrical Installation</v>
          </cell>
        </row>
        <row r="31">
          <cell r="A31">
            <v>710325</v>
          </cell>
          <cell r="C31" t="str">
            <v>Mobile - G.Kashinath</v>
          </cell>
          <cell r="D31" t="str">
            <v>No-Capex</v>
          </cell>
          <cell r="E31" t="str">
            <v>Office Equipment</v>
          </cell>
        </row>
        <row r="32">
          <cell r="A32">
            <v>710349</v>
          </cell>
          <cell r="C32" t="str">
            <v>Mobile - S.K.Dudhoria</v>
          </cell>
          <cell r="D32" t="str">
            <v>No-Capex</v>
          </cell>
          <cell r="E32" t="str">
            <v>Office Equipment</v>
          </cell>
        </row>
        <row r="33">
          <cell r="A33">
            <v>710351</v>
          </cell>
          <cell r="C33" t="str">
            <v>Mobile - T.K.Gupta</v>
          </cell>
          <cell r="D33" t="str">
            <v>No-Capex</v>
          </cell>
          <cell r="E33" t="str">
            <v>Office Equipment</v>
          </cell>
        </row>
        <row r="34">
          <cell r="A34">
            <v>710353</v>
          </cell>
          <cell r="C34" t="str">
            <v>Mobile - R.N.Yadav</v>
          </cell>
          <cell r="D34" t="str">
            <v>No-Capex</v>
          </cell>
          <cell r="E34" t="str">
            <v>Office Equipment</v>
          </cell>
        </row>
        <row r="35">
          <cell r="A35">
            <v>710386</v>
          </cell>
          <cell r="C35" t="str">
            <v>Telephone-S.Roy</v>
          </cell>
          <cell r="D35" t="str">
            <v>No-Capex</v>
          </cell>
          <cell r="E35" t="str">
            <v>Office Equipment</v>
          </cell>
        </row>
        <row r="36">
          <cell r="A36">
            <v>710418</v>
          </cell>
          <cell r="C36" t="str">
            <v>Furniture &amp; Fixture</v>
          </cell>
          <cell r="D36" t="str">
            <v>No-Capex</v>
          </cell>
          <cell r="E36" t="str">
            <v>Furniture &amp; Fixture</v>
          </cell>
        </row>
        <row r="37">
          <cell r="A37">
            <v>710474</v>
          </cell>
          <cell r="C37" t="str">
            <v>Mobile-Badri Narayan</v>
          </cell>
          <cell r="D37" t="str">
            <v>No-Capex</v>
          </cell>
          <cell r="E37" t="str">
            <v>Office Equipment</v>
          </cell>
        </row>
        <row r="38">
          <cell r="A38">
            <v>710491</v>
          </cell>
          <cell r="C38" t="str">
            <v>Double Bed-A.Mehra</v>
          </cell>
          <cell r="D38" t="str">
            <v>No-Capex</v>
          </cell>
          <cell r="E38" t="str">
            <v>Furniture &amp; Fixture</v>
          </cell>
        </row>
        <row r="39">
          <cell r="A39">
            <v>710491</v>
          </cell>
          <cell r="C39" t="str">
            <v>Sofa Set-A.Mehra</v>
          </cell>
          <cell r="D39" t="str">
            <v>No-Capex</v>
          </cell>
          <cell r="E39" t="str">
            <v>Furniture &amp; Fixture</v>
          </cell>
        </row>
        <row r="40">
          <cell r="A40">
            <v>710491</v>
          </cell>
          <cell r="C40" t="str">
            <v>Dinning Chair-A.Mehra</v>
          </cell>
          <cell r="D40" t="str">
            <v>No-Capex</v>
          </cell>
          <cell r="E40" t="str">
            <v>Furniture &amp; Fixture</v>
          </cell>
        </row>
        <row r="41">
          <cell r="A41">
            <v>710491</v>
          </cell>
          <cell r="C41" t="str">
            <v>Centre Table-A.Mehra</v>
          </cell>
          <cell r="D41" t="str">
            <v>No-Capex</v>
          </cell>
          <cell r="E41" t="str">
            <v>Furniture &amp; Fixture</v>
          </cell>
        </row>
        <row r="42">
          <cell r="A42">
            <v>710491</v>
          </cell>
          <cell r="C42" t="str">
            <v>Corner Table- A.Mehra</v>
          </cell>
          <cell r="D42" t="str">
            <v>No-Capex</v>
          </cell>
          <cell r="E42" t="str">
            <v>Furniture &amp; Fixture</v>
          </cell>
        </row>
        <row r="43">
          <cell r="A43">
            <v>710492</v>
          </cell>
          <cell r="C43" t="str">
            <v>TV &amp; Micro Oven-A.Mehra</v>
          </cell>
          <cell r="D43" t="str">
            <v>No-Capex</v>
          </cell>
          <cell r="E43" t="str">
            <v>Furniture &amp; Fixture</v>
          </cell>
        </row>
        <row r="44">
          <cell r="A44">
            <v>710496</v>
          </cell>
          <cell r="C44" t="str">
            <v>Matress-A.Mehra</v>
          </cell>
          <cell r="D44" t="str">
            <v>No-Capex</v>
          </cell>
          <cell r="E44" t="str">
            <v>Furniture &amp; Fixture</v>
          </cell>
        </row>
        <row r="45">
          <cell r="A45">
            <v>710529</v>
          </cell>
          <cell r="C45" t="str">
            <v>Furniture (Tarun Tuteja)</v>
          </cell>
          <cell r="D45" t="str">
            <v>No-Capex</v>
          </cell>
          <cell r="E45" t="str">
            <v>Furniture &amp; Fixture</v>
          </cell>
        </row>
        <row r="46">
          <cell r="A46">
            <v>710530</v>
          </cell>
          <cell r="C46" t="str">
            <v>Television - Tarun Tuteja</v>
          </cell>
          <cell r="D46" t="str">
            <v>No-Capex</v>
          </cell>
          <cell r="E46" t="str">
            <v>Furniture &amp; Fixture</v>
          </cell>
        </row>
        <row r="47">
          <cell r="A47">
            <v>710530</v>
          </cell>
          <cell r="C47" t="str">
            <v>Refrigerator-Tarun Tuteja</v>
          </cell>
          <cell r="D47" t="str">
            <v>No-Capex</v>
          </cell>
          <cell r="E47" t="str">
            <v>Furniture &amp; Fixture</v>
          </cell>
        </row>
        <row r="48">
          <cell r="A48">
            <v>710530</v>
          </cell>
          <cell r="C48" t="str">
            <v>Kitchen items-Tarun Tuteja</v>
          </cell>
          <cell r="D48" t="str">
            <v>No-Capex</v>
          </cell>
          <cell r="E48" t="str">
            <v>Furniture &amp; Fixture</v>
          </cell>
        </row>
        <row r="49">
          <cell r="A49">
            <v>710547</v>
          </cell>
          <cell r="C49" t="str">
            <v>Steel Almirah</v>
          </cell>
          <cell r="D49" t="str">
            <v>No-Capex</v>
          </cell>
          <cell r="E49" t="str">
            <v>Furniture &amp; Fixture</v>
          </cell>
        </row>
        <row r="50">
          <cell r="A50">
            <v>710548</v>
          </cell>
          <cell r="C50" t="str">
            <v>Furniture (Tarun Tuteja)</v>
          </cell>
          <cell r="D50" t="str">
            <v>No-Capex</v>
          </cell>
          <cell r="E50" t="str">
            <v>Furniture &amp; Fixture</v>
          </cell>
        </row>
        <row r="51">
          <cell r="A51">
            <v>810226</v>
          </cell>
          <cell r="C51" t="str">
            <v>Litchi</v>
          </cell>
          <cell r="D51" t="str">
            <v>(Capex - 03-03-04)</v>
          </cell>
          <cell r="E51" t="str">
            <v>Plant &amp; Machinery (Installation)</v>
          </cell>
        </row>
        <row r="52">
          <cell r="A52">
            <v>710612</v>
          </cell>
          <cell r="C52" t="str">
            <v>Mobile Phone-A.Mehra</v>
          </cell>
          <cell r="D52" t="str">
            <v>No-Capex</v>
          </cell>
          <cell r="E52" t="str">
            <v>Office Equipment</v>
          </cell>
        </row>
        <row r="53">
          <cell r="A53">
            <v>810127</v>
          </cell>
          <cell r="C53" t="str">
            <v>Fruit Juice Section</v>
          </cell>
          <cell r="D53" t="str">
            <v>(Capex - 04-03-04)</v>
          </cell>
          <cell r="E53" t="str">
            <v xml:space="preserve">Plant &amp; Machinery </v>
          </cell>
        </row>
        <row r="54">
          <cell r="A54">
            <v>710678</v>
          </cell>
          <cell r="C54" t="str">
            <v>Satelite Phone</v>
          </cell>
          <cell r="D54" t="str">
            <v>No-Capex</v>
          </cell>
          <cell r="E54" t="str">
            <v>Office Equipment</v>
          </cell>
        </row>
        <row r="55">
          <cell r="A55">
            <v>710770</v>
          </cell>
          <cell r="C55" t="str">
            <v>KTM Office - Marketing</v>
          </cell>
          <cell r="D55" t="str">
            <v>No-Capex</v>
          </cell>
          <cell r="E55" t="str">
            <v>Office Equipment</v>
          </cell>
        </row>
        <row r="56">
          <cell r="A56">
            <v>810169</v>
          </cell>
          <cell r="C56" t="str">
            <v>Fruit Juice Section</v>
          </cell>
          <cell r="D56" t="str">
            <v>(Capex - 04-03-04)</v>
          </cell>
          <cell r="E56" t="str">
            <v>Plant &amp; Machinery (Installation)</v>
          </cell>
        </row>
        <row r="57">
          <cell r="A57">
            <v>710787</v>
          </cell>
          <cell r="C57" t="str">
            <v>Furniture &amp; Fixture</v>
          </cell>
          <cell r="D57" t="str">
            <v>No-Capex</v>
          </cell>
          <cell r="E57" t="str">
            <v>Furniture &amp; Fixture</v>
          </cell>
        </row>
        <row r="58">
          <cell r="A58">
            <v>710790</v>
          </cell>
          <cell r="C58" t="str">
            <v>Refrigerator for Badrinarayan</v>
          </cell>
          <cell r="D58" t="str">
            <v>No-Capex</v>
          </cell>
          <cell r="E58" t="str">
            <v>Furniture &amp; Fixture</v>
          </cell>
        </row>
        <row r="59">
          <cell r="A59">
            <v>710803</v>
          </cell>
          <cell r="C59" t="str">
            <v>Fax Machine- R.S.rana</v>
          </cell>
          <cell r="D59" t="str">
            <v>No-Capex</v>
          </cell>
          <cell r="E59" t="str">
            <v>Office Equipment</v>
          </cell>
        </row>
        <row r="60">
          <cell r="A60">
            <v>710819</v>
          </cell>
          <cell r="C60" t="str">
            <v>Matress for Bed</v>
          </cell>
          <cell r="D60" t="str">
            <v>No-Capex</v>
          </cell>
          <cell r="E60" t="str">
            <v>Furniture &amp; Fixture</v>
          </cell>
        </row>
        <row r="61">
          <cell r="A61">
            <v>710837</v>
          </cell>
          <cell r="C61" t="str">
            <v>Curtain Cloth</v>
          </cell>
          <cell r="D61" t="str">
            <v>No-Capex</v>
          </cell>
          <cell r="E61" t="str">
            <v>Furniture &amp; Fixture</v>
          </cell>
        </row>
        <row r="62">
          <cell r="A62">
            <v>710838</v>
          </cell>
          <cell r="C62" t="str">
            <v>Matress for Bed</v>
          </cell>
          <cell r="D62" t="str">
            <v>No-Capex</v>
          </cell>
          <cell r="E62" t="str">
            <v>Furniture &amp; Fixture</v>
          </cell>
        </row>
        <row r="63">
          <cell r="A63">
            <v>710843</v>
          </cell>
          <cell r="C63" t="str">
            <v>File Cabinet Marketing</v>
          </cell>
          <cell r="D63" t="str">
            <v>No-Capex</v>
          </cell>
          <cell r="E63" t="str">
            <v>Furniture &amp; Fixture</v>
          </cell>
        </row>
        <row r="64">
          <cell r="A64">
            <v>710861</v>
          </cell>
          <cell r="C64" t="str">
            <v>Dinner &amp; Curlury Set-S.kapoor</v>
          </cell>
          <cell r="D64" t="str">
            <v>No-Capex</v>
          </cell>
          <cell r="E64" t="str">
            <v>Furniture &amp; Fixture</v>
          </cell>
        </row>
        <row r="65">
          <cell r="A65">
            <v>710862</v>
          </cell>
          <cell r="C65" t="str">
            <v>Glass for Soni Kapoor</v>
          </cell>
          <cell r="D65" t="str">
            <v>No-Capex</v>
          </cell>
          <cell r="E65" t="str">
            <v>Consumable Item</v>
          </cell>
        </row>
        <row r="66">
          <cell r="A66">
            <v>810145</v>
          </cell>
          <cell r="C66" t="str">
            <v>Boundary Wall</v>
          </cell>
          <cell r="D66" t="str">
            <v>(Capex - 06-03-04)</v>
          </cell>
          <cell r="E66" t="str">
            <v>Building</v>
          </cell>
        </row>
        <row r="67">
          <cell r="A67">
            <v>710881</v>
          </cell>
          <cell r="C67" t="str">
            <v>Gas Regulator</v>
          </cell>
          <cell r="D67" t="str">
            <v>No-Capex</v>
          </cell>
          <cell r="E67" t="str">
            <v>Consumable Item</v>
          </cell>
        </row>
        <row r="68">
          <cell r="A68">
            <v>810171</v>
          </cell>
          <cell r="C68" t="str">
            <v>Boundary Wall</v>
          </cell>
          <cell r="D68" t="str">
            <v>(Capex - 06-03-04)</v>
          </cell>
          <cell r="E68" t="str">
            <v>Building</v>
          </cell>
        </row>
        <row r="69">
          <cell r="A69">
            <v>810173</v>
          </cell>
          <cell r="C69" t="str">
            <v>Boundary Wall</v>
          </cell>
          <cell r="D69" t="str">
            <v>(Capex - 06-03-04)</v>
          </cell>
          <cell r="E69" t="str">
            <v>Building</v>
          </cell>
        </row>
        <row r="70">
          <cell r="A70">
            <v>810174</v>
          </cell>
          <cell r="C70" t="str">
            <v>Boundary Wall</v>
          </cell>
          <cell r="D70" t="str">
            <v>(Capex - 06-03-04)</v>
          </cell>
          <cell r="E70" t="str">
            <v>Building</v>
          </cell>
        </row>
        <row r="71">
          <cell r="A71">
            <v>810001</v>
          </cell>
          <cell r="C71" t="str">
            <v>Thermocol Section</v>
          </cell>
          <cell r="D71" t="str">
            <v>(Capex - 01-03-04)</v>
          </cell>
          <cell r="E71" t="str">
            <v>Building</v>
          </cell>
        </row>
        <row r="72">
          <cell r="A72">
            <v>810002</v>
          </cell>
          <cell r="C72" t="str">
            <v>Quality Lab</v>
          </cell>
          <cell r="D72" t="str">
            <v>Capex-15</v>
          </cell>
          <cell r="E72" t="str">
            <v>Lab. Equipment</v>
          </cell>
        </row>
        <row r="73">
          <cell r="A73">
            <v>810003</v>
          </cell>
          <cell r="C73" t="str">
            <v>LDM Section</v>
          </cell>
          <cell r="D73" t="str">
            <v>Capex-14</v>
          </cell>
          <cell r="E73" t="str">
            <v xml:space="preserve">Plant &amp; Machinery </v>
          </cell>
        </row>
        <row r="74">
          <cell r="A74">
            <v>810004</v>
          </cell>
          <cell r="C74" t="str">
            <v>Quality Lab</v>
          </cell>
          <cell r="D74" t="str">
            <v>Capex-15</v>
          </cell>
          <cell r="E74" t="str">
            <v>Lab. Equipment</v>
          </cell>
        </row>
        <row r="75">
          <cell r="A75">
            <v>810006</v>
          </cell>
          <cell r="C75" t="str">
            <v>Kennel House</v>
          </cell>
          <cell r="D75" t="str">
            <v>Not required</v>
          </cell>
          <cell r="E75" t="str">
            <v>Building</v>
          </cell>
        </row>
        <row r="76">
          <cell r="A76">
            <v>810008</v>
          </cell>
          <cell r="C76" t="str">
            <v>LDM Section</v>
          </cell>
          <cell r="D76" t="str">
            <v>Capex-29</v>
          </cell>
          <cell r="E76" t="str">
            <v xml:space="preserve">Plant &amp; Machinery </v>
          </cell>
        </row>
        <row r="77">
          <cell r="A77">
            <v>810009</v>
          </cell>
          <cell r="C77" t="str">
            <v>Godown near scrap yard</v>
          </cell>
          <cell r="D77" t="str">
            <v>Capex-17 &amp; 17A</v>
          </cell>
          <cell r="E77" t="str">
            <v>Building</v>
          </cell>
        </row>
        <row r="78">
          <cell r="A78">
            <v>810010</v>
          </cell>
          <cell r="C78" t="str">
            <v>LDM Section</v>
          </cell>
          <cell r="D78" t="str">
            <v>Capex-29</v>
          </cell>
          <cell r="E78" t="str">
            <v xml:space="preserve">Plant &amp; Machinery </v>
          </cell>
        </row>
        <row r="79">
          <cell r="A79">
            <v>810011</v>
          </cell>
          <cell r="C79" t="str">
            <v>Litchi</v>
          </cell>
          <cell r="D79" t="str">
            <v>(Capex - 03(03-04)</v>
          </cell>
          <cell r="E79" t="str">
            <v xml:space="preserve">Plant &amp; Machinery </v>
          </cell>
        </row>
        <row r="80">
          <cell r="A80">
            <v>810012</v>
          </cell>
          <cell r="C80" t="str">
            <v>Scrap Yard</v>
          </cell>
          <cell r="D80" t="str">
            <v>Capex-24</v>
          </cell>
          <cell r="E80" t="str">
            <v>Building</v>
          </cell>
        </row>
        <row r="81">
          <cell r="A81">
            <v>810013</v>
          </cell>
          <cell r="C81" t="str">
            <v>Lemoneze</v>
          </cell>
          <cell r="D81" t="str">
            <v>Capex-31</v>
          </cell>
          <cell r="E81" t="str">
            <v>Building</v>
          </cell>
        </row>
        <row r="82">
          <cell r="A82">
            <v>810015</v>
          </cell>
          <cell r="C82" t="str">
            <v>Lemoneze</v>
          </cell>
          <cell r="D82" t="str">
            <v>Capex-31</v>
          </cell>
          <cell r="E82" t="str">
            <v>Building</v>
          </cell>
        </row>
        <row r="83">
          <cell r="A83">
            <v>810016</v>
          </cell>
          <cell r="C83" t="str">
            <v>Godown near scrap yard</v>
          </cell>
          <cell r="D83" t="str">
            <v>Capex-17 &amp; 17A</v>
          </cell>
          <cell r="E83" t="str">
            <v>Building</v>
          </cell>
        </row>
        <row r="84">
          <cell r="A84">
            <v>810017</v>
          </cell>
          <cell r="C84" t="str">
            <v>Glucose</v>
          </cell>
          <cell r="D84" t="str">
            <v>Maintenance</v>
          </cell>
          <cell r="E84" t="str">
            <v>Building</v>
          </cell>
        </row>
        <row r="85">
          <cell r="A85">
            <v>810018</v>
          </cell>
          <cell r="C85" t="str">
            <v>Trainning Hall</v>
          </cell>
          <cell r="D85" t="str">
            <v>Capex-26</v>
          </cell>
          <cell r="E85" t="str">
            <v>Building</v>
          </cell>
        </row>
        <row r="86">
          <cell r="A86">
            <v>810019</v>
          </cell>
          <cell r="C86" t="str">
            <v>Trainning Hall</v>
          </cell>
          <cell r="D86" t="str">
            <v>Capex-26</v>
          </cell>
          <cell r="E86" t="str">
            <v>Building</v>
          </cell>
        </row>
        <row r="87">
          <cell r="A87">
            <v>810020</v>
          </cell>
          <cell r="C87" t="str">
            <v>Trainning Hall</v>
          </cell>
          <cell r="D87" t="str">
            <v>Capex-26</v>
          </cell>
          <cell r="E87" t="str">
            <v>Building</v>
          </cell>
        </row>
        <row r="88">
          <cell r="A88">
            <v>810021</v>
          </cell>
          <cell r="C88" t="str">
            <v>Baan Installation</v>
          </cell>
          <cell r="D88" t="str">
            <v>Capex-32</v>
          </cell>
          <cell r="E88" t="str">
            <v>Office Equipment</v>
          </cell>
        </row>
        <row r="89">
          <cell r="A89">
            <v>810022</v>
          </cell>
          <cell r="C89" t="str">
            <v>Accounts Office</v>
          </cell>
          <cell r="D89" t="str">
            <v>Capex-19</v>
          </cell>
          <cell r="E89" t="str">
            <v>Building</v>
          </cell>
        </row>
        <row r="90">
          <cell r="A90">
            <v>810023</v>
          </cell>
          <cell r="C90" t="str">
            <v>Lemoneze</v>
          </cell>
          <cell r="D90" t="str">
            <v>Capex-31</v>
          </cell>
          <cell r="E90" t="str">
            <v>Plant &amp; Machinery (Installation)</v>
          </cell>
        </row>
        <row r="91">
          <cell r="A91">
            <v>810024</v>
          </cell>
          <cell r="C91" t="str">
            <v>Taxol Section</v>
          </cell>
          <cell r="D91" t="str">
            <v>Capex-25</v>
          </cell>
          <cell r="E91" t="str">
            <v>Plant &amp; Machinery (Installation)</v>
          </cell>
        </row>
        <row r="92">
          <cell r="A92">
            <v>810025</v>
          </cell>
          <cell r="C92" t="str">
            <v>Godown near scrap yard</v>
          </cell>
          <cell r="D92" t="str">
            <v>Capex-17 &amp; 17A</v>
          </cell>
          <cell r="E92" t="str">
            <v>Building</v>
          </cell>
        </row>
        <row r="93">
          <cell r="A93">
            <v>810026</v>
          </cell>
          <cell r="C93" t="str">
            <v>Litchi</v>
          </cell>
          <cell r="D93" t="str">
            <v>(Capex - 03(03-04)</v>
          </cell>
          <cell r="E93" t="str">
            <v>Building</v>
          </cell>
        </row>
        <row r="94">
          <cell r="A94">
            <v>810027</v>
          </cell>
          <cell r="C94" t="str">
            <v>Godown near scrap yard</v>
          </cell>
          <cell r="D94" t="str">
            <v>Capex-17 &amp; 17A</v>
          </cell>
          <cell r="E94" t="str">
            <v>Building</v>
          </cell>
        </row>
        <row r="95">
          <cell r="A95">
            <v>810028</v>
          </cell>
          <cell r="C95" t="str">
            <v>Thermocol Section</v>
          </cell>
          <cell r="D95" t="str">
            <v>(Capex - 01-03-04)</v>
          </cell>
          <cell r="E95" t="str">
            <v>Building</v>
          </cell>
        </row>
        <row r="96">
          <cell r="A96">
            <v>810029</v>
          </cell>
          <cell r="C96" t="str">
            <v>Fruit Juice Section</v>
          </cell>
          <cell r="D96" t="str">
            <v>Capex-22</v>
          </cell>
          <cell r="E96" t="str">
            <v>Building</v>
          </cell>
        </row>
        <row r="97">
          <cell r="A97">
            <v>810030</v>
          </cell>
          <cell r="C97" t="str">
            <v>Thermocol Section</v>
          </cell>
          <cell r="D97" t="str">
            <v>(Capex - 01-03-04)</v>
          </cell>
          <cell r="E97" t="str">
            <v>Building</v>
          </cell>
        </row>
        <row r="98">
          <cell r="A98">
            <v>810031</v>
          </cell>
          <cell r="C98" t="str">
            <v>Fruit Juice Expansion</v>
          </cell>
          <cell r="D98" t="str">
            <v>Prem</v>
          </cell>
          <cell r="E98" t="str">
            <v>Plant &amp; Machinery (Installation)</v>
          </cell>
        </row>
        <row r="99">
          <cell r="A99">
            <v>810032</v>
          </cell>
          <cell r="C99" t="str">
            <v>Lemoneze</v>
          </cell>
          <cell r="D99" t="str">
            <v>Capex-31</v>
          </cell>
          <cell r="E99" t="str">
            <v>Plant &amp; Machinery (Installation)</v>
          </cell>
        </row>
        <row r="100">
          <cell r="A100">
            <v>810033</v>
          </cell>
          <cell r="C100" t="str">
            <v>Litchi</v>
          </cell>
          <cell r="D100" t="str">
            <v>(Capex - 03(03-04)</v>
          </cell>
          <cell r="E100" t="str">
            <v>Tools &amp; Implements</v>
          </cell>
        </row>
        <row r="101">
          <cell r="A101">
            <v>810034</v>
          </cell>
          <cell r="C101" t="str">
            <v>Godown near scrap yard</v>
          </cell>
          <cell r="D101" t="str">
            <v>Capex-17 &amp; 17A</v>
          </cell>
          <cell r="E101" t="str">
            <v>Building</v>
          </cell>
        </row>
        <row r="102">
          <cell r="A102">
            <v>810035</v>
          </cell>
          <cell r="C102" t="str">
            <v>Fruit Juice Expansion</v>
          </cell>
          <cell r="D102" t="str">
            <v>Maintenance</v>
          </cell>
          <cell r="E102" t="str">
            <v>Building</v>
          </cell>
        </row>
        <row r="103">
          <cell r="A103">
            <v>810036</v>
          </cell>
          <cell r="C103" t="str">
            <v>Fruit Juice Section</v>
          </cell>
          <cell r="D103" t="str">
            <v>Maintenance</v>
          </cell>
          <cell r="E103" t="str">
            <v>Building</v>
          </cell>
        </row>
        <row r="104">
          <cell r="A104">
            <v>810037</v>
          </cell>
          <cell r="C104" t="str">
            <v>Fruit Juice Section</v>
          </cell>
          <cell r="D104" t="str">
            <v>(Capex - 02-03-04)</v>
          </cell>
          <cell r="E104" t="str">
            <v>Building</v>
          </cell>
        </row>
        <row r="105">
          <cell r="A105">
            <v>810038</v>
          </cell>
          <cell r="C105" t="str">
            <v>Taxol Section</v>
          </cell>
          <cell r="D105" t="str">
            <v>Capex-16</v>
          </cell>
          <cell r="E105" t="str">
            <v>Plant &amp; Machinery (Installation)</v>
          </cell>
        </row>
        <row r="106">
          <cell r="A106">
            <v>810039</v>
          </cell>
          <cell r="C106" t="str">
            <v>Lemoneze</v>
          </cell>
          <cell r="D106" t="str">
            <v>Capex-31</v>
          </cell>
          <cell r="E106" t="str">
            <v>Plant &amp; Machinery (Installation)</v>
          </cell>
        </row>
        <row r="107">
          <cell r="A107">
            <v>810040</v>
          </cell>
          <cell r="C107" t="str">
            <v>Godown near scrap yard</v>
          </cell>
          <cell r="D107" t="str">
            <v>Capex-17 &amp; 17A</v>
          </cell>
          <cell r="E107" t="str">
            <v>Building</v>
          </cell>
        </row>
        <row r="108">
          <cell r="A108">
            <v>810041</v>
          </cell>
          <cell r="C108" t="str">
            <v>Lemoneze</v>
          </cell>
          <cell r="D108" t="str">
            <v>Capex-31</v>
          </cell>
          <cell r="E108" t="str">
            <v>Furniture &amp; Fixture</v>
          </cell>
        </row>
        <row r="109">
          <cell r="A109">
            <v>810042</v>
          </cell>
          <cell r="C109" t="str">
            <v>Boundary wall</v>
          </cell>
          <cell r="D109" t="str">
            <v>(Capex - 06-03-04)</v>
          </cell>
          <cell r="E109" t="str">
            <v>Building</v>
          </cell>
        </row>
        <row r="110">
          <cell r="A110">
            <v>810043</v>
          </cell>
          <cell r="C110" t="str">
            <v>Glucose</v>
          </cell>
          <cell r="D110" t="str">
            <v>Capex-44</v>
          </cell>
          <cell r="E110" t="str">
            <v>Tools &amp; Implements</v>
          </cell>
        </row>
        <row r="111">
          <cell r="A111">
            <v>810043</v>
          </cell>
          <cell r="C111" t="str">
            <v>Hamola tablet</v>
          </cell>
          <cell r="D111" t="str">
            <v>Capex-44</v>
          </cell>
          <cell r="E111" t="str">
            <v>Tools &amp; Implements</v>
          </cell>
        </row>
        <row r="112">
          <cell r="A112">
            <v>810044</v>
          </cell>
          <cell r="C112" t="str">
            <v>Godrej Compactor</v>
          </cell>
          <cell r="D112" t="str">
            <v>Capex-40</v>
          </cell>
          <cell r="E112" t="str">
            <v>Office Equipment</v>
          </cell>
        </row>
        <row r="113">
          <cell r="A113">
            <v>810045</v>
          </cell>
          <cell r="C113" t="str">
            <v>Amla Hair Oil</v>
          </cell>
          <cell r="D113" t="str">
            <v>Capex-44</v>
          </cell>
          <cell r="E113" t="str">
            <v>Tools &amp; Implements</v>
          </cell>
        </row>
        <row r="114">
          <cell r="A114">
            <v>810045</v>
          </cell>
          <cell r="C114" t="str">
            <v>Hamola tablet</v>
          </cell>
          <cell r="D114" t="str">
            <v>Capex-44</v>
          </cell>
          <cell r="E114" t="str">
            <v>Tools &amp; Implements</v>
          </cell>
        </row>
        <row r="115">
          <cell r="A115">
            <v>810046</v>
          </cell>
          <cell r="C115" t="str">
            <v>Godrej Compactor</v>
          </cell>
          <cell r="D115" t="str">
            <v>Capex-40</v>
          </cell>
          <cell r="E115" t="str">
            <v>Office Equipment</v>
          </cell>
        </row>
        <row r="116">
          <cell r="A116">
            <v>810047</v>
          </cell>
          <cell r="C116" t="str">
            <v>Rm Store</v>
          </cell>
          <cell r="D116" t="str">
            <v>Capex-48</v>
          </cell>
          <cell r="E116" t="str">
            <v>Tools &amp; Implements</v>
          </cell>
        </row>
        <row r="117">
          <cell r="A117">
            <v>810048</v>
          </cell>
          <cell r="C117" t="str">
            <v>Lemoneze</v>
          </cell>
          <cell r="D117" t="str">
            <v>Capex-31</v>
          </cell>
          <cell r="E117" t="str">
            <v>Electrical Installation</v>
          </cell>
        </row>
        <row r="118">
          <cell r="A118">
            <v>810049</v>
          </cell>
          <cell r="C118" t="str">
            <v>Fruit Juice Expansion</v>
          </cell>
          <cell r="D118" t="str">
            <v>Maintenance</v>
          </cell>
          <cell r="E118" t="str">
            <v>Plant &amp; Machinery (Installation)</v>
          </cell>
        </row>
        <row r="119">
          <cell r="A119">
            <v>810051</v>
          </cell>
          <cell r="C119" t="str">
            <v>Litchi</v>
          </cell>
          <cell r="D119" t="str">
            <v>(Capex - 03(03-04)</v>
          </cell>
          <cell r="E119" t="str">
            <v>Electrical Installation</v>
          </cell>
        </row>
        <row r="120">
          <cell r="A120">
            <v>810053</v>
          </cell>
          <cell r="C120" t="str">
            <v>Litchi</v>
          </cell>
          <cell r="D120" t="str">
            <v>(Capex - 03(03-04)</v>
          </cell>
          <cell r="E120" t="str">
            <v>Electrical Installation</v>
          </cell>
        </row>
        <row r="121">
          <cell r="A121">
            <v>810054</v>
          </cell>
          <cell r="C121" t="str">
            <v>Litchi</v>
          </cell>
          <cell r="D121" t="str">
            <v>(Capex - 03(03-04)</v>
          </cell>
          <cell r="E121" t="str">
            <v>Electrical Installation</v>
          </cell>
        </row>
        <row r="122">
          <cell r="A122">
            <v>810056</v>
          </cell>
          <cell r="C122" t="str">
            <v>Litchi</v>
          </cell>
          <cell r="D122" t="str">
            <v>(Capex - 03(03-04)</v>
          </cell>
          <cell r="E122" t="str">
            <v>Electrical Installation</v>
          </cell>
        </row>
        <row r="123">
          <cell r="A123">
            <v>810057</v>
          </cell>
          <cell r="C123" t="str">
            <v>Litchi</v>
          </cell>
          <cell r="D123" t="str">
            <v>(Capex - 03(03-04)</v>
          </cell>
          <cell r="E123" t="str">
            <v>Electrical Installation</v>
          </cell>
        </row>
        <row r="124">
          <cell r="A124">
            <v>810058</v>
          </cell>
          <cell r="C124" t="str">
            <v>Litchi</v>
          </cell>
          <cell r="D124" t="str">
            <v>(Capex - 03(03-04)</v>
          </cell>
          <cell r="E124" t="str">
            <v>Electrical Installation</v>
          </cell>
        </row>
        <row r="125">
          <cell r="A125">
            <v>810059</v>
          </cell>
          <cell r="C125" t="str">
            <v>Litchi</v>
          </cell>
          <cell r="D125" t="str">
            <v>(Capex - 03(03-04)</v>
          </cell>
          <cell r="E125" t="str">
            <v>Electrical Installation</v>
          </cell>
        </row>
        <row r="126">
          <cell r="A126">
            <v>810060</v>
          </cell>
          <cell r="C126" t="str">
            <v>Boundary Wall</v>
          </cell>
          <cell r="D126" t="str">
            <v>Capex-23</v>
          </cell>
          <cell r="E126" t="str">
            <v>Building</v>
          </cell>
        </row>
        <row r="127">
          <cell r="A127">
            <v>810061</v>
          </cell>
          <cell r="C127" t="str">
            <v>Litchi</v>
          </cell>
          <cell r="D127" t="str">
            <v>(Capex - 03(03-04)</v>
          </cell>
          <cell r="E127" t="str">
            <v>Electrical Installation</v>
          </cell>
        </row>
        <row r="128">
          <cell r="A128">
            <v>810062</v>
          </cell>
          <cell r="C128" t="str">
            <v>Litchi</v>
          </cell>
          <cell r="D128" t="str">
            <v>(Capex - 03(03-04)</v>
          </cell>
          <cell r="E128" t="str">
            <v xml:space="preserve">Plant &amp; Machinery </v>
          </cell>
        </row>
        <row r="129">
          <cell r="A129">
            <v>810063</v>
          </cell>
          <cell r="C129" t="str">
            <v>Lemoneze</v>
          </cell>
          <cell r="D129" t="str">
            <v>Capex-31</v>
          </cell>
          <cell r="E129" t="str">
            <v>Building</v>
          </cell>
        </row>
        <row r="130">
          <cell r="A130">
            <v>810064</v>
          </cell>
          <cell r="C130" t="str">
            <v>Litchi</v>
          </cell>
          <cell r="D130" t="str">
            <v>(Capex - 03(03-04)</v>
          </cell>
          <cell r="E130" t="str">
            <v>Plant &amp; Machinery (Installation)</v>
          </cell>
        </row>
        <row r="131">
          <cell r="A131">
            <v>810065</v>
          </cell>
          <cell r="C131" t="str">
            <v>Godown near scrap yard</v>
          </cell>
          <cell r="D131" t="str">
            <v>Capex-17 &amp; 17A</v>
          </cell>
          <cell r="E131" t="str">
            <v>Building</v>
          </cell>
        </row>
        <row r="132">
          <cell r="A132">
            <v>810066</v>
          </cell>
          <cell r="C132" t="str">
            <v>Fruit Juice Expansion</v>
          </cell>
          <cell r="D132" t="str">
            <v>Maintenance</v>
          </cell>
          <cell r="E132" t="str">
            <v>Plant &amp; Machinery (Installation)</v>
          </cell>
        </row>
        <row r="133">
          <cell r="A133">
            <v>810067</v>
          </cell>
          <cell r="C133" t="str">
            <v>Litchi</v>
          </cell>
          <cell r="D133" t="str">
            <v>(Capex - 03(03-04)</v>
          </cell>
          <cell r="E133" t="str">
            <v>Electrical Installation</v>
          </cell>
        </row>
        <row r="134">
          <cell r="A134">
            <v>810068</v>
          </cell>
          <cell r="C134" t="str">
            <v>Fruit Juice Section</v>
          </cell>
          <cell r="D134" t="str">
            <v>(Capex - 02-03-04)</v>
          </cell>
          <cell r="E134" t="str">
            <v xml:space="preserve">Plant &amp; Machinery </v>
          </cell>
        </row>
        <row r="135">
          <cell r="A135">
            <v>810069</v>
          </cell>
          <cell r="C135" t="str">
            <v>Litchi</v>
          </cell>
          <cell r="D135" t="str">
            <v>(Capex - 03-03-04)</v>
          </cell>
          <cell r="E135" t="str">
            <v xml:space="preserve">Plant &amp; Machinery </v>
          </cell>
        </row>
        <row r="136">
          <cell r="A136">
            <v>810070</v>
          </cell>
          <cell r="C136" t="str">
            <v>Litchi</v>
          </cell>
          <cell r="D136" t="str">
            <v>(Capex - 03(03-04)</v>
          </cell>
          <cell r="E136" t="str">
            <v>Electrical Installation</v>
          </cell>
        </row>
        <row r="137">
          <cell r="A137">
            <v>810071</v>
          </cell>
          <cell r="C137" t="str">
            <v>Litchi</v>
          </cell>
          <cell r="D137" t="str">
            <v>(Capex - 03(03-04)</v>
          </cell>
          <cell r="E137" t="str">
            <v>Electrical Installation</v>
          </cell>
        </row>
        <row r="138">
          <cell r="A138">
            <v>810072</v>
          </cell>
          <cell r="C138" t="str">
            <v>Baan Installation</v>
          </cell>
          <cell r="D138" t="str">
            <v>Capex-32</v>
          </cell>
          <cell r="E138" t="str">
            <v>Office Equipment</v>
          </cell>
        </row>
        <row r="139">
          <cell r="A139">
            <v>810074</v>
          </cell>
          <cell r="C139" t="str">
            <v>Vatika Shampoo</v>
          </cell>
          <cell r="D139" t="str">
            <v>Maintenance</v>
          </cell>
          <cell r="E139" t="str">
            <v>Plant &amp; Machinery (Installation)</v>
          </cell>
        </row>
        <row r="140">
          <cell r="A140">
            <v>810075</v>
          </cell>
          <cell r="C140" t="str">
            <v>Fruit Juice Expansion</v>
          </cell>
          <cell r="D140" t="str">
            <v>Maintenance</v>
          </cell>
          <cell r="E140" t="str">
            <v>Tools &amp; Implements</v>
          </cell>
        </row>
        <row r="141">
          <cell r="A141">
            <v>810076</v>
          </cell>
          <cell r="C141" t="str">
            <v>Litchi</v>
          </cell>
          <cell r="D141" t="str">
            <v>(Capex - 03(03-04)</v>
          </cell>
          <cell r="E141" t="str">
            <v xml:space="preserve">Plant &amp; Machinery </v>
          </cell>
        </row>
        <row r="142">
          <cell r="A142">
            <v>810077</v>
          </cell>
          <cell r="C142" t="str">
            <v>Godown near scrap yard</v>
          </cell>
          <cell r="D142" t="str">
            <v>Capex-17 &amp; 17A</v>
          </cell>
          <cell r="E142" t="str">
            <v>Building</v>
          </cell>
        </row>
        <row r="143">
          <cell r="A143">
            <v>810078</v>
          </cell>
          <cell r="C143" t="str">
            <v>Fruit Juice Expansion</v>
          </cell>
          <cell r="D143" t="str">
            <v>Maintenance</v>
          </cell>
          <cell r="E143" t="str">
            <v>Building</v>
          </cell>
        </row>
        <row r="144">
          <cell r="A144">
            <v>810079</v>
          </cell>
          <cell r="C144" t="str">
            <v>Fruit Juice Section</v>
          </cell>
          <cell r="D144" t="str">
            <v>(Capex - 02-03-04)</v>
          </cell>
          <cell r="E144" t="str">
            <v>Plant &amp; Machinery (Installation)</v>
          </cell>
        </row>
        <row r="145">
          <cell r="A145">
            <v>810080</v>
          </cell>
          <cell r="C145" t="str">
            <v>Baan Installation</v>
          </cell>
          <cell r="D145" t="str">
            <v>Capex-32</v>
          </cell>
          <cell r="E145" t="str">
            <v>Office Equipment</v>
          </cell>
        </row>
        <row r="146">
          <cell r="A146">
            <v>810081</v>
          </cell>
          <cell r="C146" t="str">
            <v>Lemoneze</v>
          </cell>
          <cell r="D146" t="str">
            <v>Capex-31</v>
          </cell>
          <cell r="E146" t="str">
            <v>Building</v>
          </cell>
        </row>
        <row r="147">
          <cell r="A147">
            <v>810082</v>
          </cell>
          <cell r="C147" t="str">
            <v>Boundary Wall</v>
          </cell>
          <cell r="D147" t="str">
            <v>Capex-23</v>
          </cell>
          <cell r="E147" t="str">
            <v>Building</v>
          </cell>
        </row>
        <row r="148">
          <cell r="A148">
            <v>810083</v>
          </cell>
          <cell r="C148" t="str">
            <v>Trainning Hall</v>
          </cell>
          <cell r="D148" t="str">
            <v>Capex-26</v>
          </cell>
          <cell r="E148" t="str">
            <v>Furniture &amp; fixture</v>
          </cell>
        </row>
        <row r="149">
          <cell r="A149">
            <v>810085</v>
          </cell>
          <cell r="C149" t="str">
            <v>Gardenning</v>
          </cell>
          <cell r="D149" t="str">
            <v>No-Capex</v>
          </cell>
          <cell r="E149" t="str">
            <v>Tools &amp; Implements</v>
          </cell>
        </row>
        <row r="150">
          <cell r="A150">
            <v>810086</v>
          </cell>
          <cell r="C150" t="str">
            <v xml:space="preserve">Vatika Hair Oil Container </v>
          </cell>
          <cell r="D150" t="str">
            <v>Capex-34</v>
          </cell>
          <cell r="E150" t="str">
            <v xml:space="preserve">Plant &amp; Machinery </v>
          </cell>
        </row>
        <row r="151">
          <cell r="A151">
            <v>810087</v>
          </cell>
          <cell r="C151" t="str">
            <v xml:space="preserve">Vatika Hair Oil Container </v>
          </cell>
          <cell r="D151" t="str">
            <v>Capex-34</v>
          </cell>
          <cell r="E151" t="str">
            <v xml:space="preserve">Plant &amp; Machinery </v>
          </cell>
        </row>
        <row r="152">
          <cell r="A152">
            <v>810088</v>
          </cell>
          <cell r="C152" t="str">
            <v xml:space="preserve">Vatika Hair Oil Container </v>
          </cell>
          <cell r="D152" t="str">
            <v>Capex-34</v>
          </cell>
          <cell r="E152" t="str">
            <v xml:space="preserve">Plant &amp; Machinery </v>
          </cell>
        </row>
        <row r="153">
          <cell r="A153">
            <v>810089</v>
          </cell>
          <cell r="C153" t="str">
            <v xml:space="preserve">Vatika Hair Oil Container </v>
          </cell>
          <cell r="D153" t="str">
            <v>Capex-34</v>
          </cell>
          <cell r="E153" t="str">
            <v xml:space="preserve">Plant &amp; Machinery </v>
          </cell>
        </row>
        <row r="154">
          <cell r="A154">
            <v>810090</v>
          </cell>
          <cell r="C154" t="str">
            <v xml:space="preserve">Vatika Hair Oil Container </v>
          </cell>
          <cell r="D154" t="str">
            <v>Capex-34</v>
          </cell>
          <cell r="E154" t="str">
            <v xml:space="preserve">Plant &amp; Machinery </v>
          </cell>
        </row>
        <row r="155">
          <cell r="A155">
            <v>810091</v>
          </cell>
          <cell r="C155" t="str">
            <v xml:space="preserve">Vatika Hair Oil Container </v>
          </cell>
          <cell r="D155" t="str">
            <v>Capex-34</v>
          </cell>
          <cell r="E155" t="str">
            <v xml:space="preserve">Plant &amp; Machinery </v>
          </cell>
        </row>
        <row r="156">
          <cell r="A156">
            <v>810092</v>
          </cell>
          <cell r="C156" t="str">
            <v>Lemoneze</v>
          </cell>
          <cell r="D156" t="str">
            <v>Capex-31</v>
          </cell>
          <cell r="E156" t="str">
            <v>Plant &amp; Machinery (Installation)</v>
          </cell>
        </row>
        <row r="157">
          <cell r="A157">
            <v>810093</v>
          </cell>
          <cell r="C157" t="str">
            <v>Lemoneze</v>
          </cell>
          <cell r="D157" t="str">
            <v>Capex-31</v>
          </cell>
          <cell r="E157" t="str">
            <v>Plant &amp; Machinery (Installation)</v>
          </cell>
        </row>
        <row r="158">
          <cell r="A158">
            <v>810094</v>
          </cell>
          <cell r="C158" t="str">
            <v>Lemoneze</v>
          </cell>
          <cell r="D158" t="str">
            <v>Capex-31</v>
          </cell>
          <cell r="E158" t="str">
            <v>Plant &amp; Machinery (Installation)</v>
          </cell>
        </row>
        <row r="159">
          <cell r="A159">
            <v>810096</v>
          </cell>
          <cell r="C159" t="str">
            <v>Lemoneze</v>
          </cell>
          <cell r="D159" t="str">
            <v>Capex-31</v>
          </cell>
          <cell r="E159" t="str">
            <v>Tools &amp; Implements</v>
          </cell>
        </row>
        <row r="160">
          <cell r="A160">
            <v>810098</v>
          </cell>
          <cell r="C160" t="str">
            <v>Lemoneze</v>
          </cell>
          <cell r="D160" t="str">
            <v>Capex-31</v>
          </cell>
          <cell r="E160" t="str">
            <v>Plant &amp; Machinery (Installation)</v>
          </cell>
        </row>
        <row r="161">
          <cell r="A161">
            <v>810099</v>
          </cell>
          <cell r="C161" t="str">
            <v>Taxol Section</v>
          </cell>
          <cell r="D161" t="str">
            <v>Capex-16</v>
          </cell>
          <cell r="E161" t="str">
            <v>Plant &amp; Machinery (Installation)</v>
          </cell>
        </row>
        <row r="162">
          <cell r="A162">
            <v>810100</v>
          </cell>
          <cell r="C162" t="str">
            <v>Litchi</v>
          </cell>
          <cell r="D162" t="str">
            <v>(Capex - 03-03-04)</v>
          </cell>
          <cell r="E162" t="str">
            <v>Plant &amp; Machinery (Installation)</v>
          </cell>
        </row>
        <row r="163">
          <cell r="A163">
            <v>810101</v>
          </cell>
          <cell r="C163" t="str">
            <v>LDM Section</v>
          </cell>
          <cell r="D163" t="str">
            <v>Capex-29</v>
          </cell>
          <cell r="E163" t="str">
            <v>Plant &amp; Machinery (Installation)</v>
          </cell>
        </row>
        <row r="164">
          <cell r="A164">
            <v>810102</v>
          </cell>
          <cell r="C164" t="str">
            <v>Thermocol Section</v>
          </cell>
          <cell r="D164" t="str">
            <v>(Capex - 01-03-04)</v>
          </cell>
          <cell r="E164" t="str">
            <v>Building</v>
          </cell>
        </row>
        <row r="165">
          <cell r="A165">
            <v>810103</v>
          </cell>
          <cell r="C165" t="str">
            <v>Godown near scrap yard</v>
          </cell>
          <cell r="D165" t="str">
            <v>Capex-17 &amp; 17A</v>
          </cell>
          <cell r="E165" t="str">
            <v>Building</v>
          </cell>
        </row>
        <row r="166">
          <cell r="A166">
            <v>810104</v>
          </cell>
          <cell r="C166" t="str">
            <v>Lemoneze</v>
          </cell>
          <cell r="D166" t="str">
            <v>Capex-31</v>
          </cell>
          <cell r="E166" t="str">
            <v>Plant &amp; Machinery (Installation)</v>
          </cell>
        </row>
        <row r="167">
          <cell r="A167">
            <v>810105</v>
          </cell>
          <cell r="C167" t="str">
            <v>Godown near scrap yard</v>
          </cell>
          <cell r="D167" t="str">
            <v>Capex-17 &amp; 17A</v>
          </cell>
          <cell r="E167" t="str">
            <v>Building</v>
          </cell>
        </row>
        <row r="168">
          <cell r="A168">
            <v>810106</v>
          </cell>
          <cell r="C168" t="str">
            <v>LDM Section</v>
          </cell>
          <cell r="D168" t="str">
            <v>Capex-29</v>
          </cell>
          <cell r="E168" t="str">
            <v>Plant &amp; Machinery (Installation)</v>
          </cell>
        </row>
        <row r="169">
          <cell r="A169">
            <v>810107</v>
          </cell>
          <cell r="C169" t="str">
            <v>New Godown</v>
          </cell>
          <cell r="D169" t="str">
            <v>Capex-17 &amp; 17A</v>
          </cell>
          <cell r="E169" t="str">
            <v>Building</v>
          </cell>
        </row>
        <row r="170">
          <cell r="A170">
            <v>810108</v>
          </cell>
          <cell r="C170" t="str">
            <v>LDM Section</v>
          </cell>
          <cell r="D170" t="str">
            <v>Capex-29</v>
          </cell>
          <cell r="E170" t="str">
            <v>Plant &amp; Machinery (Installation)</v>
          </cell>
        </row>
        <row r="171">
          <cell r="A171">
            <v>810109</v>
          </cell>
          <cell r="C171" t="str">
            <v>Thermocol Section</v>
          </cell>
          <cell r="D171" t="str">
            <v>(Capex - 01-03-04)</v>
          </cell>
          <cell r="E171" t="str">
            <v>Building</v>
          </cell>
        </row>
        <row r="172">
          <cell r="A172">
            <v>810110</v>
          </cell>
          <cell r="C172" t="str">
            <v>Lemoneze</v>
          </cell>
          <cell r="D172" t="str">
            <v>Capex-31</v>
          </cell>
          <cell r="E172" t="str">
            <v>Electrical Installation</v>
          </cell>
        </row>
        <row r="173">
          <cell r="A173">
            <v>810111</v>
          </cell>
          <cell r="C173" t="str">
            <v>LDM Section</v>
          </cell>
          <cell r="D173" t="str">
            <v>Capex-29</v>
          </cell>
          <cell r="E173" t="str">
            <v>Plant &amp; Machinery (Installation)</v>
          </cell>
        </row>
        <row r="174">
          <cell r="A174">
            <v>810112</v>
          </cell>
          <cell r="C174" t="str">
            <v>Trainning Hall</v>
          </cell>
          <cell r="D174" t="str">
            <v>Capex-26</v>
          </cell>
          <cell r="E174" t="str">
            <v>Building</v>
          </cell>
        </row>
        <row r="175">
          <cell r="A175">
            <v>810113</v>
          </cell>
          <cell r="C175" t="str">
            <v>LDM Section</v>
          </cell>
          <cell r="D175" t="str">
            <v>Capex-29</v>
          </cell>
          <cell r="E175" t="str">
            <v>Plant &amp; Machinery (Installation)</v>
          </cell>
        </row>
        <row r="176">
          <cell r="A176">
            <v>810114</v>
          </cell>
          <cell r="C176" t="str">
            <v>Trainning Hall</v>
          </cell>
          <cell r="D176" t="str">
            <v>Capex-26</v>
          </cell>
          <cell r="E176" t="str">
            <v>Electrical Installation</v>
          </cell>
        </row>
        <row r="177">
          <cell r="A177">
            <v>810115</v>
          </cell>
          <cell r="C177" t="str">
            <v>Lemoneze</v>
          </cell>
          <cell r="D177" t="str">
            <v>Capex-31</v>
          </cell>
          <cell r="E177" t="str">
            <v xml:space="preserve">Plant &amp; Machinery </v>
          </cell>
        </row>
        <row r="178">
          <cell r="A178">
            <v>810116</v>
          </cell>
          <cell r="C178" t="str">
            <v>Fruit Juice Section</v>
          </cell>
          <cell r="D178" t="str">
            <v>(Capex - 02-03-04)</v>
          </cell>
          <cell r="E178" t="str">
            <v>Plant &amp; Machinery (Installation)</v>
          </cell>
        </row>
        <row r="179">
          <cell r="A179">
            <v>810117</v>
          </cell>
          <cell r="C179" t="str">
            <v>New Godown</v>
          </cell>
          <cell r="D179" t="str">
            <v>Capex-17 &amp; 17A</v>
          </cell>
          <cell r="E179" t="str">
            <v>Building</v>
          </cell>
        </row>
        <row r="180">
          <cell r="A180">
            <v>810118</v>
          </cell>
          <cell r="C180" t="str">
            <v>Vatika Shampoo</v>
          </cell>
          <cell r="D180" t="str">
            <v>Capex-11</v>
          </cell>
          <cell r="E180" t="str">
            <v>Plant &amp; Machinery (Installation)</v>
          </cell>
        </row>
        <row r="181">
          <cell r="A181">
            <v>810119</v>
          </cell>
          <cell r="C181" t="str">
            <v>New Godown</v>
          </cell>
          <cell r="D181" t="str">
            <v>Capex-17 &amp; 17A</v>
          </cell>
          <cell r="E181" t="str">
            <v>Building</v>
          </cell>
        </row>
        <row r="182">
          <cell r="A182">
            <v>810120</v>
          </cell>
          <cell r="C182" t="str">
            <v>New Godown</v>
          </cell>
          <cell r="D182" t="str">
            <v>Capex-17 &amp; 17A</v>
          </cell>
          <cell r="E182" t="str">
            <v>Building</v>
          </cell>
        </row>
        <row r="183">
          <cell r="A183">
            <v>810121</v>
          </cell>
          <cell r="C183" t="str">
            <v>LDM Section</v>
          </cell>
          <cell r="D183" t="str">
            <v>Capex-29</v>
          </cell>
          <cell r="E183" t="str">
            <v>Electrical Installation</v>
          </cell>
        </row>
        <row r="184">
          <cell r="A184">
            <v>810122</v>
          </cell>
          <cell r="C184" t="str">
            <v>Litchi</v>
          </cell>
          <cell r="D184" t="str">
            <v>(Capex - 03-03-04)</v>
          </cell>
          <cell r="E184" t="str">
            <v>Building</v>
          </cell>
        </row>
        <row r="185">
          <cell r="A185">
            <v>810123</v>
          </cell>
          <cell r="C185" t="str">
            <v>New Godown</v>
          </cell>
          <cell r="D185" t="str">
            <v>Capex-17 &amp; 17A</v>
          </cell>
          <cell r="E185" t="str">
            <v>Building</v>
          </cell>
        </row>
        <row r="186">
          <cell r="A186">
            <v>810124</v>
          </cell>
          <cell r="C186" t="str">
            <v>Fruit Juice Section</v>
          </cell>
          <cell r="D186" t="str">
            <v>(Capex - 02-03-04)</v>
          </cell>
          <cell r="E186" t="str">
            <v>Building</v>
          </cell>
        </row>
        <row r="187">
          <cell r="A187">
            <v>810294</v>
          </cell>
          <cell r="C187" t="str">
            <v>Kennel House</v>
          </cell>
          <cell r="D187" t="str">
            <v>(Capex - 18-03-04)</v>
          </cell>
          <cell r="E187" t="str">
            <v>Building</v>
          </cell>
        </row>
        <row r="188">
          <cell r="A188">
            <v>810125</v>
          </cell>
          <cell r="C188" t="str">
            <v>Fruit Juice Section</v>
          </cell>
          <cell r="D188" t="str">
            <v>(Capex - 02-03-04)</v>
          </cell>
          <cell r="E188" t="str">
            <v>Electrical Installation</v>
          </cell>
        </row>
        <row r="189">
          <cell r="A189">
            <v>810126</v>
          </cell>
          <cell r="C189" t="str">
            <v>LDM Section</v>
          </cell>
          <cell r="D189" t="str">
            <v>Capex-29</v>
          </cell>
          <cell r="E189" t="str">
            <v>Plant &amp; Machinery (Installation)</v>
          </cell>
        </row>
        <row r="190">
          <cell r="A190">
            <v>810127</v>
          </cell>
          <cell r="C190" t="str">
            <v>Fruit Juice Section</v>
          </cell>
          <cell r="D190" t="str">
            <v>(Capex - 04-03-04)</v>
          </cell>
          <cell r="E190" t="str">
            <v xml:space="preserve">Plant &amp; Machinery </v>
          </cell>
        </row>
        <row r="191">
          <cell r="A191">
            <v>810128</v>
          </cell>
          <cell r="C191" t="str">
            <v>Fruit Juice Section</v>
          </cell>
          <cell r="D191" t="str">
            <v>(Capex - 04-03-04)</v>
          </cell>
          <cell r="E191" t="str">
            <v xml:space="preserve">Plant &amp; Machinery </v>
          </cell>
        </row>
        <row r="192">
          <cell r="A192">
            <v>810129</v>
          </cell>
          <cell r="C192" t="str">
            <v>Fruit Juice Section</v>
          </cell>
          <cell r="D192" t="str">
            <v>(Capex - 02-03-04)</v>
          </cell>
          <cell r="E192" t="str">
            <v>Electrical Installation</v>
          </cell>
        </row>
        <row r="193">
          <cell r="A193">
            <v>810130</v>
          </cell>
          <cell r="C193" t="str">
            <v>Thermocol Section</v>
          </cell>
          <cell r="D193" t="str">
            <v>(Capex - 01-03-04)</v>
          </cell>
          <cell r="E193" t="str">
            <v>Building</v>
          </cell>
        </row>
        <row r="194">
          <cell r="A194">
            <v>810131</v>
          </cell>
          <cell r="C194" t="str">
            <v>New Godown</v>
          </cell>
          <cell r="D194" t="str">
            <v>Capex-17 &amp; 17A</v>
          </cell>
          <cell r="E194" t="str">
            <v>Building</v>
          </cell>
        </row>
        <row r="195">
          <cell r="A195">
            <v>810132</v>
          </cell>
          <cell r="C195" t="str">
            <v>Litchi</v>
          </cell>
          <cell r="D195" t="str">
            <v>(Capex - 03-03-04)</v>
          </cell>
          <cell r="E195" t="str">
            <v>Building</v>
          </cell>
        </row>
        <row r="196">
          <cell r="A196">
            <v>810133</v>
          </cell>
          <cell r="C196" t="str">
            <v xml:space="preserve">Vatika Hair Oil Container </v>
          </cell>
          <cell r="D196" t="str">
            <v>Capex-34</v>
          </cell>
          <cell r="E196" t="str">
            <v xml:space="preserve">Plant &amp; Machinery </v>
          </cell>
        </row>
        <row r="197">
          <cell r="A197">
            <v>810134</v>
          </cell>
          <cell r="C197" t="str">
            <v>New Godown</v>
          </cell>
          <cell r="D197" t="str">
            <v>Capex-17 &amp; 17A</v>
          </cell>
          <cell r="E197" t="str">
            <v>Building</v>
          </cell>
        </row>
        <row r="198">
          <cell r="A198">
            <v>810135</v>
          </cell>
          <cell r="C198" t="str">
            <v>Fruit Juice Section</v>
          </cell>
          <cell r="D198" t="str">
            <v>Maintenance</v>
          </cell>
          <cell r="E198" t="str">
            <v>Plant &amp; Machinery (Installation)</v>
          </cell>
        </row>
        <row r="199">
          <cell r="A199">
            <v>810136</v>
          </cell>
          <cell r="C199" t="str">
            <v>Fruit Juice Section</v>
          </cell>
          <cell r="D199" t="str">
            <v>Maintenance</v>
          </cell>
          <cell r="E199" t="str">
            <v xml:space="preserve">Wooden Work For 500 ML Machine </v>
          </cell>
        </row>
        <row r="200">
          <cell r="A200">
            <v>810137</v>
          </cell>
          <cell r="C200" t="str">
            <v>Baan Installation</v>
          </cell>
          <cell r="D200" t="str">
            <v>Capex-32</v>
          </cell>
          <cell r="E200" t="str">
            <v>Office Equipment</v>
          </cell>
        </row>
        <row r="201">
          <cell r="A201">
            <v>810138</v>
          </cell>
          <cell r="C201" t="str">
            <v>Baan Installation</v>
          </cell>
          <cell r="D201" t="str">
            <v>Capex-32</v>
          </cell>
          <cell r="E201" t="str">
            <v>Office Equipment</v>
          </cell>
        </row>
        <row r="202">
          <cell r="A202">
            <v>810139</v>
          </cell>
          <cell r="C202" t="str">
            <v>Trainning Hall</v>
          </cell>
          <cell r="D202" t="str">
            <v>Capex-26</v>
          </cell>
          <cell r="E202" t="str">
            <v>Building</v>
          </cell>
        </row>
        <row r="203">
          <cell r="A203">
            <v>810140</v>
          </cell>
          <cell r="C203" t="str">
            <v>LDM Section</v>
          </cell>
          <cell r="D203" t="str">
            <v>Capex-29</v>
          </cell>
          <cell r="E203" t="str">
            <v>Plant &amp; Machinery - all Repairing works</v>
          </cell>
        </row>
        <row r="204">
          <cell r="A204">
            <v>810141</v>
          </cell>
          <cell r="C204" t="str">
            <v>Godown near Scrap Yard</v>
          </cell>
          <cell r="D204" t="str">
            <v>Capex-17 &amp; 17A</v>
          </cell>
          <cell r="E204" t="str">
            <v>Building</v>
          </cell>
        </row>
        <row r="205">
          <cell r="A205">
            <v>810142</v>
          </cell>
          <cell r="C205" t="str">
            <v>Fruit Juice Section</v>
          </cell>
          <cell r="D205" t="str">
            <v>Maintenance</v>
          </cell>
          <cell r="E205" t="str">
            <v>Building</v>
          </cell>
        </row>
        <row r="206">
          <cell r="A206">
            <v>810143</v>
          </cell>
          <cell r="C206" t="str">
            <v>Trainning Hall</v>
          </cell>
          <cell r="D206" t="str">
            <v>Capex-26</v>
          </cell>
          <cell r="E206" t="str">
            <v>Office Equipment</v>
          </cell>
        </row>
        <row r="207">
          <cell r="A207">
            <v>810144</v>
          </cell>
          <cell r="C207" t="str">
            <v>Boundary Wall</v>
          </cell>
          <cell r="D207" t="str">
            <v>(Capex - 06-03-04)</v>
          </cell>
          <cell r="E207" t="str">
            <v>Building</v>
          </cell>
        </row>
        <row r="208">
          <cell r="A208">
            <v>810145</v>
          </cell>
          <cell r="C208" t="str">
            <v>Boundary Wall</v>
          </cell>
          <cell r="D208" t="str">
            <v>(Capex - 06-03-04)</v>
          </cell>
          <cell r="E208" t="str">
            <v>Building</v>
          </cell>
        </row>
        <row r="209">
          <cell r="A209">
            <v>810146</v>
          </cell>
          <cell r="C209" t="str">
            <v>Fruit Juice Section</v>
          </cell>
          <cell r="D209" t="str">
            <v>Maintenance</v>
          </cell>
          <cell r="E209" t="str">
            <v xml:space="preserve">Wooden Work For 500 ML Machine </v>
          </cell>
        </row>
        <row r="210">
          <cell r="A210">
            <v>810147</v>
          </cell>
          <cell r="C210" t="str">
            <v>Taxol Section</v>
          </cell>
          <cell r="D210" t="str">
            <v>Maintenance</v>
          </cell>
          <cell r="E210" t="str">
            <v>Plant &amp; Machinery (Installation)</v>
          </cell>
        </row>
        <row r="211">
          <cell r="A211">
            <v>810148</v>
          </cell>
          <cell r="C211" t="str">
            <v>Boundary Wall</v>
          </cell>
          <cell r="D211" t="str">
            <v>(Capex - 06-03-04)</v>
          </cell>
          <cell r="E211" t="str">
            <v>Building</v>
          </cell>
        </row>
        <row r="212">
          <cell r="A212">
            <v>810149</v>
          </cell>
          <cell r="C212" t="str">
            <v>Fruit Juice Section</v>
          </cell>
          <cell r="D212" t="str">
            <v>Capex-22</v>
          </cell>
          <cell r="E212" t="str">
            <v>Building</v>
          </cell>
        </row>
        <row r="213">
          <cell r="A213">
            <v>810150</v>
          </cell>
          <cell r="C213" t="str">
            <v>Scrap Yard</v>
          </cell>
          <cell r="D213" t="str">
            <v>Capex-24</v>
          </cell>
          <cell r="E213" t="str">
            <v>Building</v>
          </cell>
        </row>
        <row r="214">
          <cell r="A214">
            <v>810151</v>
          </cell>
          <cell r="C214" t="str">
            <v>Godown near Scrap Yard</v>
          </cell>
          <cell r="D214" t="str">
            <v>Capex-17 &amp; 17A</v>
          </cell>
          <cell r="E214" t="str">
            <v>Building</v>
          </cell>
        </row>
        <row r="215">
          <cell r="A215">
            <v>810152</v>
          </cell>
          <cell r="C215" t="str">
            <v>Lemoneze</v>
          </cell>
          <cell r="D215" t="str">
            <v>Capex-31</v>
          </cell>
          <cell r="E215" t="str">
            <v>Plant &amp; Machinery (Installation)</v>
          </cell>
        </row>
        <row r="216">
          <cell r="A216">
            <v>810153</v>
          </cell>
          <cell r="C216" t="str">
            <v xml:space="preserve">Vatika Hair Oil Container </v>
          </cell>
          <cell r="D216" t="str">
            <v>Capex-34</v>
          </cell>
          <cell r="E216" t="str">
            <v>Plant &amp; Machinery</v>
          </cell>
        </row>
        <row r="217">
          <cell r="A217">
            <v>810154</v>
          </cell>
          <cell r="C217" t="str">
            <v>Plastic Section</v>
          </cell>
          <cell r="D217" t="str">
            <v>Maintenance</v>
          </cell>
          <cell r="E217" t="str">
            <v>Plant &amp; Machinery (Installation)</v>
          </cell>
        </row>
        <row r="218">
          <cell r="A218">
            <v>810155</v>
          </cell>
          <cell r="C218" t="str">
            <v>Taxol Section</v>
          </cell>
          <cell r="D218" t="str">
            <v>Maintenance</v>
          </cell>
          <cell r="E218" t="str">
            <v>Plant &amp; Machinery (Installation)</v>
          </cell>
        </row>
        <row r="219">
          <cell r="A219">
            <v>810157</v>
          </cell>
          <cell r="C219" t="str">
            <v>Fruit Juice Section</v>
          </cell>
          <cell r="D219" t="str">
            <v>Maintenance</v>
          </cell>
          <cell r="E219" t="str">
            <v xml:space="preserve">Wooden Work For 500 ML Machine </v>
          </cell>
        </row>
        <row r="220">
          <cell r="A220">
            <v>810158</v>
          </cell>
          <cell r="C220" t="str">
            <v>Litchi</v>
          </cell>
          <cell r="D220" t="str">
            <v>(Capex - 03-03-04)</v>
          </cell>
          <cell r="E220" t="str">
            <v>Plant &amp; Machinery (Installation)</v>
          </cell>
        </row>
        <row r="221">
          <cell r="A221">
            <v>810159</v>
          </cell>
          <cell r="C221" t="str">
            <v>Godown Near Scrap Yard</v>
          </cell>
          <cell r="D221" t="str">
            <v>Capex-17 &amp; 17A</v>
          </cell>
          <cell r="E221" t="str">
            <v>Building</v>
          </cell>
        </row>
        <row r="222">
          <cell r="A222">
            <v>810160</v>
          </cell>
          <cell r="C222" t="str">
            <v>Trainning Hall</v>
          </cell>
          <cell r="D222" t="str">
            <v>Capex-26</v>
          </cell>
          <cell r="E222" t="str">
            <v>Furniture &amp; Fixture</v>
          </cell>
        </row>
        <row r="223">
          <cell r="A223">
            <v>810162</v>
          </cell>
          <cell r="C223" t="str">
            <v>Baan Installation</v>
          </cell>
          <cell r="D223" t="str">
            <v>Capex-32</v>
          </cell>
          <cell r="E223" t="str">
            <v>Office Equipment</v>
          </cell>
        </row>
        <row r="224">
          <cell r="A224">
            <v>810163</v>
          </cell>
          <cell r="C224" t="str">
            <v>Baan Installation</v>
          </cell>
          <cell r="D224" t="str">
            <v>Capex-32</v>
          </cell>
          <cell r="E224" t="str">
            <v>Office Equipment</v>
          </cell>
        </row>
        <row r="225">
          <cell r="A225">
            <v>810164</v>
          </cell>
          <cell r="C225" t="str">
            <v>Lemoneze</v>
          </cell>
          <cell r="D225" t="str">
            <v>Capex-31</v>
          </cell>
          <cell r="E225" t="str">
            <v>Building</v>
          </cell>
        </row>
        <row r="226">
          <cell r="A226">
            <v>810166</v>
          </cell>
          <cell r="C226" t="str">
            <v>Litchi</v>
          </cell>
          <cell r="D226" t="str">
            <v>(Capex - 03-03-04)</v>
          </cell>
          <cell r="E226" t="str">
            <v>Plant &amp; Machinery (Installation)</v>
          </cell>
        </row>
        <row r="227">
          <cell r="A227">
            <v>810167</v>
          </cell>
          <cell r="C227" t="str">
            <v>Fruit Juice Section</v>
          </cell>
          <cell r="D227" t="str">
            <v>(Capex - 04-03-04)</v>
          </cell>
          <cell r="E227" t="str">
            <v>Plant &amp; Machinery (Installation)</v>
          </cell>
        </row>
        <row r="228">
          <cell r="A228">
            <v>810168</v>
          </cell>
          <cell r="C228" t="str">
            <v>Trainning Hall</v>
          </cell>
          <cell r="D228" t="str">
            <v>Capex-26</v>
          </cell>
          <cell r="E228" t="str">
            <v>Furniture &amp; Fixture</v>
          </cell>
        </row>
        <row r="229">
          <cell r="A229">
            <v>810169</v>
          </cell>
          <cell r="C229" t="str">
            <v>Fruit Juice Section</v>
          </cell>
          <cell r="D229" t="str">
            <v>(Capex - 04-03-04)</v>
          </cell>
          <cell r="E229" t="str">
            <v>Plant &amp; Machinery (Installation)</v>
          </cell>
        </row>
        <row r="230">
          <cell r="A230">
            <v>810170</v>
          </cell>
          <cell r="C230" t="str">
            <v>Fruit Juice Section</v>
          </cell>
          <cell r="D230" t="str">
            <v>No-Capex</v>
          </cell>
          <cell r="E230" t="str">
            <v>Plant &amp; Machinery</v>
          </cell>
        </row>
        <row r="231">
          <cell r="A231">
            <v>810171</v>
          </cell>
          <cell r="C231" t="str">
            <v>Boundary Wall</v>
          </cell>
          <cell r="D231" t="str">
            <v>(Capex - 06-03-04)</v>
          </cell>
          <cell r="E231" t="str">
            <v>Building</v>
          </cell>
        </row>
        <row r="232">
          <cell r="A232">
            <v>810172</v>
          </cell>
          <cell r="C232" t="str">
            <v>Fruit Juice Section</v>
          </cell>
          <cell r="D232" t="str">
            <v>(Capex - 04-03-04)</v>
          </cell>
          <cell r="E232" t="str">
            <v>Building</v>
          </cell>
        </row>
        <row r="233">
          <cell r="A233">
            <v>810173</v>
          </cell>
          <cell r="C233" t="str">
            <v>Boundary Wall</v>
          </cell>
          <cell r="D233" t="str">
            <v>(Capex - 06-03-04)</v>
          </cell>
          <cell r="E233" t="str">
            <v>Building</v>
          </cell>
        </row>
        <row r="234">
          <cell r="A234">
            <v>810174</v>
          </cell>
          <cell r="C234" t="str">
            <v>Boundary Wall</v>
          </cell>
          <cell r="D234" t="str">
            <v>(Capex - 06-03-04)</v>
          </cell>
          <cell r="E234" t="str">
            <v>Building</v>
          </cell>
        </row>
        <row r="235">
          <cell r="A235">
            <v>810175</v>
          </cell>
          <cell r="C235" t="str">
            <v>Fruit Juice Section</v>
          </cell>
          <cell r="D235" t="str">
            <v>(Capex - 04-03-04)</v>
          </cell>
          <cell r="E235" t="str">
            <v>Building</v>
          </cell>
        </row>
        <row r="236">
          <cell r="A236">
            <v>810176</v>
          </cell>
          <cell r="C236" t="str">
            <v>Litchi</v>
          </cell>
          <cell r="D236" t="str">
            <v>(Capex - 03-03-04)</v>
          </cell>
          <cell r="E236" t="str">
            <v>Building</v>
          </cell>
        </row>
        <row r="237">
          <cell r="A237">
            <v>810177</v>
          </cell>
          <cell r="C237" t="str">
            <v>Litchi</v>
          </cell>
          <cell r="D237" t="str">
            <v>(Capex - 03-03-04)</v>
          </cell>
          <cell r="E237" t="str">
            <v>Building</v>
          </cell>
        </row>
        <row r="238">
          <cell r="A238">
            <v>810178</v>
          </cell>
          <cell r="C238" t="str">
            <v>Litchi</v>
          </cell>
          <cell r="D238" t="str">
            <v>(Capex - 03-03-04)</v>
          </cell>
          <cell r="E238" t="str">
            <v>Plant &amp; Machinery (Installation)</v>
          </cell>
        </row>
        <row r="239">
          <cell r="A239">
            <v>810179</v>
          </cell>
          <cell r="C239" t="str">
            <v>Fruit Juice Section</v>
          </cell>
          <cell r="D239" t="str">
            <v>(Capex - 04-03-04)</v>
          </cell>
          <cell r="E239" t="str">
            <v>Building</v>
          </cell>
        </row>
        <row r="240">
          <cell r="A240">
            <v>810180</v>
          </cell>
          <cell r="C240" t="str">
            <v>Common Utility</v>
          </cell>
          <cell r="D240" t="str">
            <v>(Capex - 07-03-04)</v>
          </cell>
          <cell r="E240" t="str">
            <v>Plant &amp; Machinery</v>
          </cell>
        </row>
        <row r="241">
          <cell r="A241">
            <v>810181</v>
          </cell>
          <cell r="C241" t="str">
            <v>Boundary Wall</v>
          </cell>
          <cell r="D241" t="str">
            <v>(Capex - 06-03-04)</v>
          </cell>
          <cell r="E241" t="str">
            <v>Building</v>
          </cell>
        </row>
        <row r="242">
          <cell r="A242">
            <v>810182</v>
          </cell>
          <cell r="C242" t="str">
            <v xml:space="preserve">Video Camera Accessories       </v>
          </cell>
          <cell r="D242" t="str">
            <v>(Capex - 14-03-04)</v>
          </cell>
          <cell r="E242" t="str">
            <v>Office Equipment</v>
          </cell>
        </row>
        <row r="243">
          <cell r="A243">
            <v>810183</v>
          </cell>
          <cell r="C243" t="str">
            <v xml:space="preserve">Video Camera Accessories       </v>
          </cell>
          <cell r="D243" t="str">
            <v>(Capex - 14-03-04)</v>
          </cell>
          <cell r="E243" t="str">
            <v>Office Equipment</v>
          </cell>
        </row>
        <row r="244">
          <cell r="A244">
            <v>810184</v>
          </cell>
          <cell r="C244" t="str">
            <v>Fruit Juice Expansion</v>
          </cell>
          <cell r="D244" t="str">
            <v>(Capex - 04-03-04)</v>
          </cell>
          <cell r="E244" t="str">
            <v>Plant &amp; Machinery (Installation)</v>
          </cell>
        </row>
        <row r="245">
          <cell r="A245">
            <v>810185</v>
          </cell>
          <cell r="C245" t="str">
            <v xml:space="preserve">Vatika Hair Oil Container </v>
          </cell>
          <cell r="D245" t="str">
            <v>(Capex - 13-03-04)</v>
          </cell>
          <cell r="E245" t="str">
            <v>Plant &amp; Machinery</v>
          </cell>
        </row>
        <row r="246">
          <cell r="A246">
            <v>810186</v>
          </cell>
          <cell r="C246" t="str">
            <v>Fruit Juice Expansion</v>
          </cell>
          <cell r="D246" t="str">
            <v>(Capex - 15-03-04)</v>
          </cell>
          <cell r="E246" t="str">
            <v>Plant &amp; Machinery (Installation)</v>
          </cell>
        </row>
        <row r="247">
          <cell r="A247">
            <v>810187</v>
          </cell>
          <cell r="C247" t="str">
            <v>Fruit Juice Expansion</v>
          </cell>
          <cell r="D247" t="str">
            <v>(Capex - 15-03-04)</v>
          </cell>
          <cell r="E247" t="str">
            <v>Plant &amp; Machinery</v>
          </cell>
        </row>
        <row r="248">
          <cell r="A248">
            <v>810188</v>
          </cell>
          <cell r="C248" t="str">
            <v>Fruit Juice Expansion</v>
          </cell>
          <cell r="D248" t="str">
            <v>(Capex - 15-03-04)</v>
          </cell>
          <cell r="E248" t="str">
            <v>Plant &amp; Machinery</v>
          </cell>
        </row>
        <row r="249">
          <cell r="A249">
            <v>810189</v>
          </cell>
          <cell r="C249" t="str">
            <v>Fruit Juice Expansion</v>
          </cell>
          <cell r="D249" t="str">
            <v>(Capex - 15-03-04)</v>
          </cell>
          <cell r="E249" t="str">
            <v>Plant &amp; Machinery (Installation)</v>
          </cell>
        </row>
        <row r="250">
          <cell r="A250">
            <v>810190</v>
          </cell>
          <cell r="C250" t="str">
            <v>Fruit Juice Expansion</v>
          </cell>
          <cell r="D250" t="str">
            <v>(Capex - 15-03-04)</v>
          </cell>
          <cell r="E250" t="str">
            <v>Electrical Installation</v>
          </cell>
        </row>
        <row r="251">
          <cell r="A251">
            <v>810191</v>
          </cell>
          <cell r="C251" t="str">
            <v>Fruit Juice Expansion</v>
          </cell>
          <cell r="D251" t="str">
            <v>(Capex - 15-03-04)</v>
          </cell>
          <cell r="E251" t="str">
            <v>Electrical Installation</v>
          </cell>
        </row>
        <row r="252">
          <cell r="A252">
            <v>810192</v>
          </cell>
          <cell r="C252" t="str">
            <v>Fruit Juice Expansion</v>
          </cell>
          <cell r="D252" t="str">
            <v>(Capex - 15-03-04)</v>
          </cell>
          <cell r="E252" t="str">
            <v>Plant &amp; Machinery</v>
          </cell>
        </row>
        <row r="253">
          <cell r="A253">
            <v>810193</v>
          </cell>
          <cell r="C253" t="str">
            <v>Fruit Juice Expansion</v>
          </cell>
          <cell r="D253" t="str">
            <v>(Capex - 15-03-04)</v>
          </cell>
          <cell r="E253" t="str">
            <v>Plant &amp; Machinery</v>
          </cell>
        </row>
        <row r="254">
          <cell r="A254">
            <v>810194</v>
          </cell>
          <cell r="C254" t="str">
            <v>Fruit Juice Expansion</v>
          </cell>
          <cell r="D254" t="str">
            <v>(Capex - 15-03-04)</v>
          </cell>
          <cell r="E254" t="str">
            <v>Plant &amp; Machinery</v>
          </cell>
        </row>
        <row r="255">
          <cell r="A255">
            <v>810195</v>
          </cell>
          <cell r="C255" t="str">
            <v>Fruit Juice Expansion</v>
          </cell>
          <cell r="D255" t="str">
            <v>(Capex - 15-03-04)</v>
          </cell>
          <cell r="E255" t="str">
            <v>Electrical Installation</v>
          </cell>
        </row>
        <row r="256">
          <cell r="A256">
            <v>810196</v>
          </cell>
          <cell r="C256" t="str">
            <v>Fruit Juice Expansion</v>
          </cell>
          <cell r="D256" t="str">
            <v>(Capex - 15-03-04)</v>
          </cell>
          <cell r="E256" t="str">
            <v>Plant &amp; Machinery (Installation)</v>
          </cell>
        </row>
        <row r="257">
          <cell r="A257">
            <v>810197</v>
          </cell>
          <cell r="C257" t="str">
            <v>Fruit Juice Expansion</v>
          </cell>
          <cell r="D257" t="str">
            <v>(Capex - 15-03-04)</v>
          </cell>
          <cell r="E257" t="str">
            <v>Plant &amp; Machinery (Installation)</v>
          </cell>
        </row>
        <row r="258">
          <cell r="A258">
            <v>810198</v>
          </cell>
          <cell r="C258" t="str">
            <v>Fruit Juice Expansion</v>
          </cell>
          <cell r="D258" t="str">
            <v>(Capex - 15-03-04)</v>
          </cell>
          <cell r="E258" t="str">
            <v>Plant &amp; Machinery (Installation)</v>
          </cell>
        </row>
        <row r="259">
          <cell r="A259">
            <v>810199</v>
          </cell>
          <cell r="C259" t="str">
            <v>Fruit Juice Expansion</v>
          </cell>
          <cell r="D259" t="str">
            <v>(Capex - 15-03-04)</v>
          </cell>
          <cell r="E259" t="str">
            <v>Plant &amp; Machinery (Installation)</v>
          </cell>
        </row>
        <row r="260">
          <cell r="A260">
            <v>810200</v>
          </cell>
          <cell r="C260" t="str">
            <v>Fruit Juice Expansion</v>
          </cell>
          <cell r="D260" t="str">
            <v>(Capex - 15-03-04)</v>
          </cell>
          <cell r="E260" t="str">
            <v>Plant &amp; Machinery (Installation)</v>
          </cell>
        </row>
        <row r="261">
          <cell r="A261">
            <v>810201</v>
          </cell>
          <cell r="C261" t="str">
            <v>Fruit Juice Expansion</v>
          </cell>
          <cell r="D261" t="str">
            <v>(Capex - 15-03-04)</v>
          </cell>
          <cell r="E261" t="str">
            <v>Plant &amp; Machinery (Installation)</v>
          </cell>
        </row>
        <row r="262">
          <cell r="A262">
            <v>810202</v>
          </cell>
          <cell r="C262" t="str">
            <v>Fruit Juice Expansion</v>
          </cell>
          <cell r="D262" t="str">
            <v>(Capex - 15-03-04)</v>
          </cell>
          <cell r="E262" t="str">
            <v>Plant &amp; Machinery (Installation)</v>
          </cell>
        </row>
        <row r="263">
          <cell r="A263">
            <v>810203</v>
          </cell>
          <cell r="C263" t="str">
            <v>Fruit Juice Expansion</v>
          </cell>
          <cell r="D263" t="str">
            <v>(Capex - 15-03-04)</v>
          </cell>
          <cell r="E263" t="str">
            <v>Plant &amp; Machinery (Installation)</v>
          </cell>
        </row>
        <row r="264">
          <cell r="A264">
            <v>810204</v>
          </cell>
          <cell r="C264" t="str">
            <v>Fruit Juice Expansion</v>
          </cell>
          <cell r="D264" t="str">
            <v>(Capex - 15-03-04)</v>
          </cell>
          <cell r="E264" t="str">
            <v>Electrical Installation</v>
          </cell>
        </row>
        <row r="265">
          <cell r="A265">
            <v>810205</v>
          </cell>
          <cell r="C265" t="str">
            <v>Fruit Juice Expansion</v>
          </cell>
          <cell r="D265" t="str">
            <v>(Capex - 15-03-04)</v>
          </cell>
          <cell r="E265" t="str">
            <v>Plant &amp; Machinery (Installation)</v>
          </cell>
        </row>
        <row r="266">
          <cell r="A266">
            <v>810206</v>
          </cell>
          <cell r="C266" t="str">
            <v>Fruit Juice Expansion</v>
          </cell>
          <cell r="D266" t="str">
            <v>(Capex - 15-03-04)</v>
          </cell>
          <cell r="E266" t="str">
            <v>Plant &amp; Machinery (Installation)</v>
          </cell>
        </row>
        <row r="267">
          <cell r="A267">
            <v>810207</v>
          </cell>
          <cell r="C267" t="str">
            <v xml:space="preserve">Kennel House </v>
          </cell>
          <cell r="D267" t="str">
            <v>(Capex - 18-03-04)</v>
          </cell>
          <cell r="E267" t="str">
            <v>Building</v>
          </cell>
        </row>
        <row r="268">
          <cell r="A268">
            <v>810208</v>
          </cell>
          <cell r="C268" t="str">
            <v>Fruit Juice Expansion</v>
          </cell>
          <cell r="D268" t="str">
            <v>(Capex - 15-03-04)</v>
          </cell>
          <cell r="E268" t="str">
            <v>Plant &amp; Machinery (Installation)</v>
          </cell>
        </row>
        <row r="269">
          <cell r="A269">
            <v>810209</v>
          </cell>
          <cell r="C269" t="str">
            <v>Fruit Juice Expansion</v>
          </cell>
          <cell r="D269" t="str">
            <v>(Capex - 15-03-04)</v>
          </cell>
          <cell r="E269" t="str">
            <v>Plant &amp; Machinery (Installation)</v>
          </cell>
        </row>
        <row r="270">
          <cell r="A270">
            <v>810210</v>
          </cell>
          <cell r="C270" t="str">
            <v>Fruit Juice Expansion</v>
          </cell>
          <cell r="D270" t="str">
            <v>(Capex - 15-03-04)</v>
          </cell>
          <cell r="E270" t="str">
            <v>Plant &amp; Machinery (Installation)</v>
          </cell>
        </row>
        <row r="271">
          <cell r="A271">
            <v>810211</v>
          </cell>
          <cell r="C271" t="str">
            <v>Fruit Juice Expansion</v>
          </cell>
          <cell r="D271" t="str">
            <v>(Capex - 15-03-04)</v>
          </cell>
          <cell r="E271" t="str">
            <v>Electrical Installation</v>
          </cell>
        </row>
        <row r="272">
          <cell r="A272">
            <v>810212</v>
          </cell>
          <cell r="C272" t="str">
            <v>Fruit Juice Expansion</v>
          </cell>
          <cell r="D272" t="str">
            <v>(Capex - 15-03-04)</v>
          </cell>
          <cell r="E272" t="str">
            <v>Plant &amp; Machinery (Installation)</v>
          </cell>
        </row>
        <row r="273">
          <cell r="A273">
            <v>810213</v>
          </cell>
          <cell r="C273" t="str">
            <v>Fruit Juice Expansion</v>
          </cell>
          <cell r="D273" t="str">
            <v>(Capex - 15-03-04)</v>
          </cell>
          <cell r="E273" t="str">
            <v>Plant &amp; Machinery</v>
          </cell>
        </row>
        <row r="274">
          <cell r="A274">
            <v>810214</v>
          </cell>
          <cell r="C274" t="str">
            <v>Fruit Juice Expansion</v>
          </cell>
          <cell r="D274" t="str">
            <v>(Capex - 15-03-04)</v>
          </cell>
          <cell r="E274" t="str">
            <v>Electrical Installation</v>
          </cell>
        </row>
        <row r="275">
          <cell r="A275">
            <v>810215</v>
          </cell>
          <cell r="C275" t="str">
            <v xml:space="preserve">Vatika Hair Oil Container </v>
          </cell>
          <cell r="D275" t="str">
            <v>(Capex - 13-03-04)</v>
          </cell>
          <cell r="E275" t="str">
            <v>Plant &amp; Machinery</v>
          </cell>
        </row>
        <row r="276">
          <cell r="A276">
            <v>810216</v>
          </cell>
          <cell r="C276" t="str">
            <v>Fruit Juice Expansion</v>
          </cell>
          <cell r="D276" t="str">
            <v>(Capex - 15-03-04)</v>
          </cell>
          <cell r="E276" t="str">
            <v>Plant &amp; Machinery (Installation)</v>
          </cell>
        </row>
        <row r="277">
          <cell r="A277">
            <v>810217</v>
          </cell>
          <cell r="C277" t="str">
            <v xml:space="preserve">Kennel House </v>
          </cell>
          <cell r="D277" t="str">
            <v>(Capex - 18-03-04)</v>
          </cell>
          <cell r="E277" t="str">
            <v>Building</v>
          </cell>
        </row>
        <row r="278">
          <cell r="A278">
            <v>810218</v>
          </cell>
          <cell r="C278" t="str">
            <v xml:space="preserve">Vatika Hair Oil Container </v>
          </cell>
          <cell r="D278" t="str">
            <v>(Capex - 13-03-04)</v>
          </cell>
          <cell r="E278" t="str">
            <v>Plant &amp; Machinery</v>
          </cell>
        </row>
        <row r="279">
          <cell r="A279">
            <v>810219</v>
          </cell>
          <cell r="C279" t="str">
            <v xml:space="preserve">Kennel House </v>
          </cell>
          <cell r="D279" t="str">
            <v>(Capex - 18-03-04)</v>
          </cell>
          <cell r="E279" t="str">
            <v>Building</v>
          </cell>
        </row>
        <row r="280">
          <cell r="A280">
            <v>810220</v>
          </cell>
          <cell r="C280" t="str">
            <v xml:space="preserve">Kennel House </v>
          </cell>
          <cell r="D280" t="str">
            <v>(Capex - 18-03-04)</v>
          </cell>
          <cell r="E280" t="str">
            <v>Building</v>
          </cell>
        </row>
        <row r="281">
          <cell r="A281">
            <v>810221</v>
          </cell>
          <cell r="C281" t="str">
            <v xml:space="preserve">Kennel House </v>
          </cell>
          <cell r="D281" t="str">
            <v>(Capex - 18-03-04)</v>
          </cell>
          <cell r="E281" t="str">
            <v>Building</v>
          </cell>
        </row>
        <row r="282">
          <cell r="A282">
            <v>810222</v>
          </cell>
          <cell r="C282" t="str">
            <v xml:space="preserve">Kennel House </v>
          </cell>
          <cell r="D282" t="str">
            <v>(Capex - 18-03-04)</v>
          </cell>
          <cell r="E282" t="str">
            <v>Building</v>
          </cell>
        </row>
        <row r="283">
          <cell r="A283">
            <v>810223</v>
          </cell>
          <cell r="C283" t="str">
            <v>Litchi</v>
          </cell>
          <cell r="D283" t="str">
            <v>(Capex - 03-03-04)</v>
          </cell>
          <cell r="E283" t="str">
            <v>Plant &amp; Machinery (Installation)</v>
          </cell>
        </row>
        <row r="284">
          <cell r="A284">
            <v>810224</v>
          </cell>
          <cell r="C284" t="str">
            <v>Litchi</v>
          </cell>
          <cell r="D284" t="str">
            <v>(Capex - 03-03-04)</v>
          </cell>
          <cell r="E284" t="str">
            <v>Plant &amp; Machinery (Installation)</v>
          </cell>
        </row>
        <row r="285">
          <cell r="A285">
            <v>810225</v>
          </cell>
          <cell r="C285" t="str">
            <v>Litchi</v>
          </cell>
          <cell r="D285" t="str">
            <v>(Capex - 03-03-04)</v>
          </cell>
          <cell r="E285" t="str">
            <v>Plant &amp; Machinery (Installation)</v>
          </cell>
        </row>
        <row r="286">
          <cell r="A286">
            <v>810226</v>
          </cell>
          <cell r="C286" t="str">
            <v>Litchi</v>
          </cell>
          <cell r="D286" t="str">
            <v>(Capex - 03-03-04)</v>
          </cell>
          <cell r="E286" t="str">
            <v>Plant &amp; Machinery (Installation)</v>
          </cell>
        </row>
        <row r="287">
          <cell r="A287">
            <v>810227</v>
          </cell>
          <cell r="C287" t="str">
            <v>Fruit Juice Expansion</v>
          </cell>
          <cell r="D287" t="str">
            <v>(Capex - 15-03-04)</v>
          </cell>
          <cell r="E287" t="str">
            <v>Plant &amp; Machinery (Installation)</v>
          </cell>
        </row>
        <row r="288">
          <cell r="A288">
            <v>810228</v>
          </cell>
          <cell r="C288" t="str">
            <v>Litchi</v>
          </cell>
          <cell r="D288" t="str">
            <v>(Capex - 03-03-04)</v>
          </cell>
          <cell r="E288" t="str">
            <v>Plant &amp; Machinery (Installation)</v>
          </cell>
        </row>
        <row r="289">
          <cell r="A289">
            <v>810229</v>
          </cell>
          <cell r="C289" t="str">
            <v xml:space="preserve">Kennel House </v>
          </cell>
          <cell r="D289" t="str">
            <v>(Capex - 18-03-04)</v>
          </cell>
          <cell r="E289" t="str">
            <v>Building</v>
          </cell>
        </row>
        <row r="290">
          <cell r="A290">
            <v>810230</v>
          </cell>
          <cell r="C290" t="str">
            <v xml:space="preserve">Kennel House </v>
          </cell>
          <cell r="D290" t="str">
            <v>(Capex - 18-03-04)</v>
          </cell>
          <cell r="E290" t="str">
            <v>Building</v>
          </cell>
        </row>
        <row r="291">
          <cell r="A291">
            <v>810231</v>
          </cell>
          <cell r="C291" t="str">
            <v>Fruit Juice Expansion</v>
          </cell>
          <cell r="D291" t="str">
            <v>(Capex - 15-03-04)</v>
          </cell>
          <cell r="E291" t="str">
            <v>Plant &amp; Machinery (Installation)</v>
          </cell>
        </row>
        <row r="292">
          <cell r="A292">
            <v>810232</v>
          </cell>
          <cell r="C292" t="str">
            <v xml:space="preserve">Kennel House </v>
          </cell>
          <cell r="D292" t="str">
            <v>(Capex - 18-03-04)</v>
          </cell>
          <cell r="E292" t="str">
            <v>Building</v>
          </cell>
        </row>
        <row r="293">
          <cell r="A293">
            <v>810233</v>
          </cell>
          <cell r="C293" t="str">
            <v xml:space="preserve">Kennel House </v>
          </cell>
          <cell r="D293" t="str">
            <v>(Capex - 18-03-04)</v>
          </cell>
          <cell r="E293" t="str">
            <v>Building</v>
          </cell>
        </row>
        <row r="294">
          <cell r="A294">
            <v>810234</v>
          </cell>
          <cell r="C294" t="str">
            <v xml:space="preserve">Kennel House </v>
          </cell>
          <cell r="D294" t="str">
            <v>(Capex - 18-03-04)</v>
          </cell>
          <cell r="E294" t="str">
            <v>Building</v>
          </cell>
        </row>
        <row r="295">
          <cell r="A295">
            <v>810235</v>
          </cell>
          <cell r="C295" t="str">
            <v>Roads &amp; Bridges</v>
          </cell>
          <cell r="D295" t="str">
            <v>(Capex - 21-02-03)</v>
          </cell>
          <cell r="E295" t="str">
            <v>Building</v>
          </cell>
        </row>
        <row r="296">
          <cell r="A296">
            <v>810236</v>
          </cell>
          <cell r="C296" t="str">
            <v>Lemoneze</v>
          </cell>
          <cell r="D296" t="str">
            <v>Capex-31</v>
          </cell>
          <cell r="E296" t="str">
            <v>Electrical Installation</v>
          </cell>
        </row>
        <row r="297">
          <cell r="A297">
            <v>810237</v>
          </cell>
          <cell r="C297" t="str">
            <v>Boundary Wall</v>
          </cell>
          <cell r="D297" t="str">
            <v>(Capex - 11-03-04)</v>
          </cell>
          <cell r="E297" t="str">
            <v>Building</v>
          </cell>
        </row>
        <row r="298">
          <cell r="A298">
            <v>810238</v>
          </cell>
          <cell r="C298" t="str">
            <v>Fruit Juice Expansion</v>
          </cell>
          <cell r="D298" t="str">
            <v>(Capex - 15-03-04)</v>
          </cell>
          <cell r="E298" t="str">
            <v>Plant &amp; Machinery (Installation)</v>
          </cell>
        </row>
        <row r="299">
          <cell r="A299">
            <v>810239</v>
          </cell>
          <cell r="C299" t="str">
            <v>Taxol Section</v>
          </cell>
          <cell r="D299" t="str">
            <v>(Capex - 22-03-04)</v>
          </cell>
          <cell r="E299" t="str">
            <v>Plant &amp; Machinery (Installation)</v>
          </cell>
        </row>
        <row r="300">
          <cell r="A300">
            <v>810240</v>
          </cell>
          <cell r="C300" t="str">
            <v>Taxol Section</v>
          </cell>
          <cell r="D300" t="str">
            <v>(Capex - 22-03-04)</v>
          </cell>
          <cell r="E300" t="str">
            <v>Plant &amp; Machinery (Installation)</v>
          </cell>
        </row>
        <row r="301">
          <cell r="A301">
            <v>810241</v>
          </cell>
          <cell r="C301" t="str">
            <v>Taxol Section</v>
          </cell>
          <cell r="D301" t="str">
            <v>(Capex - 22-03-04)</v>
          </cell>
          <cell r="E301" t="str">
            <v>Plant &amp; Machinery (Installation)</v>
          </cell>
        </row>
        <row r="302">
          <cell r="A302">
            <v>810242</v>
          </cell>
          <cell r="C302" t="str">
            <v>Fruit Juice Expansion</v>
          </cell>
          <cell r="D302" t="str">
            <v>(Capex - 15-03-04)</v>
          </cell>
          <cell r="E302" t="str">
            <v>Plant &amp; Machinery (Installation)</v>
          </cell>
        </row>
        <row r="303">
          <cell r="A303">
            <v>810243</v>
          </cell>
          <cell r="C303" t="str">
            <v xml:space="preserve">Kennel House </v>
          </cell>
          <cell r="D303" t="str">
            <v>(Capex - 18-03-04)</v>
          </cell>
          <cell r="E303" t="str">
            <v>Building</v>
          </cell>
        </row>
        <row r="304">
          <cell r="A304">
            <v>810244</v>
          </cell>
          <cell r="C304" t="str">
            <v>Taxol Section</v>
          </cell>
          <cell r="D304" t="str">
            <v>(Capex - 22-03-04)</v>
          </cell>
          <cell r="E304" t="str">
            <v>Plant &amp; Machinery (Installation)</v>
          </cell>
        </row>
        <row r="305">
          <cell r="A305">
            <v>810245</v>
          </cell>
          <cell r="C305" t="str">
            <v>Taxol Section</v>
          </cell>
          <cell r="D305" t="str">
            <v>(Capex - 22-03-04)</v>
          </cell>
          <cell r="E305" t="str">
            <v>Plant &amp; Machinery (Installation)</v>
          </cell>
        </row>
        <row r="306">
          <cell r="A306">
            <v>810246</v>
          </cell>
          <cell r="C306" t="str">
            <v xml:space="preserve">Kennel House </v>
          </cell>
          <cell r="D306" t="str">
            <v>(Capex - 18-03-04)</v>
          </cell>
          <cell r="E306" t="str">
            <v>Building</v>
          </cell>
        </row>
        <row r="307">
          <cell r="A307">
            <v>810247</v>
          </cell>
          <cell r="C307" t="str">
            <v>Taxol Section</v>
          </cell>
          <cell r="D307" t="str">
            <v>(Capex - 22-03-04)</v>
          </cell>
          <cell r="E307" t="str">
            <v>Plant &amp; Machinery (Installation)</v>
          </cell>
        </row>
        <row r="308">
          <cell r="A308">
            <v>810248</v>
          </cell>
          <cell r="C308" t="str">
            <v>Taxol Section</v>
          </cell>
          <cell r="D308" t="str">
            <v>(Capex - 22-03-04)</v>
          </cell>
          <cell r="E308" t="str">
            <v>Plant &amp; Machinery (Installation)</v>
          </cell>
        </row>
        <row r="309">
          <cell r="A309">
            <v>810249</v>
          </cell>
          <cell r="C309" t="str">
            <v>Fruit Juice Expansion</v>
          </cell>
          <cell r="D309" t="str">
            <v>(Capex - 15-03-04)</v>
          </cell>
          <cell r="E309" t="str">
            <v>Building</v>
          </cell>
        </row>
        <row r="310">
          <cell r="A310">
            <v>810250</v>
          </cell>
          <cell r="C310" t="str">
            <v>Fruit Juice Expansion</v>
          </cell>
          <cell r="D310" t="str">
            <v>(Capex - 15-03-04)</v>
          </cell>
          <cell r="E310" t="str">
            <v>Plant &amp; Machinery (Installation)</v>
          </cell>
        </row>
        <row r="311">
          <cell r="A311">
            <v>810251</v>
          </cell>
          <cell r="C311" t="str">
            <v>Fruit Juice Expansion</v>
          </cell>
          <cell r="D311" t="str">
            <v>(Capex - 15-03-04)</v>
          </cell>
          <cell r="E311" t="str">
            <v>Plant &amp; Machinery (Installation)</v>
          </cell>
        </row>
        <row r="312">
          <cell r="A312">
            <v>810252</v>
          </cell>
          <cell r="C312" t="str">
            <v>Fruit Juice Expansion</v>
          </cell>
          <cell r="D312" t="str">
            <v>(Capex - 15-03-04)</v>
          </cell>
          <cell r="E312" t="str">
            <v>Plant &amp; Machinery (Installation)</v>
          </cell>
        </row>
        <row r="313">
          <cell r="A313">
            <v>810253</v>
          </cell>
          <cell r="C313" t="str">
            <v>Fruit Juice Expansion</v>
          </cell>
          <cell r="D313" t="str">
            <v>(Capex - 15-03-04)</v>
          </cell>
          <cell r="E313" t="str">
            <v>Plant &amp; Machinery (Installation)</v>
          </cell>
        </row>
        <row r="314">
          <cell r="A314">
            <v>810254</v>
          </cell>
          <cell r="C314" t="str">
            <v>Fruit Juice Expansion</v>
          </cell>
          <cell r="D314" t="str">
            <v>(Capex - 15-03-04)</v>
          </cell>
          <cell r="E314" t="str">
            <v>Plant &amp; Machinery (Installation)</v>
          </cell>
        </row>
        <row r="315">
          <cell r="A315">
            <v>810255</v>
          </cell>
          <cell r="C315" t="str">
            <v>Taxol Section</v>
          </cell>
          <cell r="D315" t="str">
            <v>(Capex - 22-03-04)</v>
          </cell>
          <cell r="E315" t="str">
            <v>Electrical Installation</v>
          </cell>
        </row>
        <row r="316">
          <cell r="A316">
            <v>810256</v>
          </cell>
          <cell r="C316" t="str">
            <v>Fruit Juice Expansion</v>
          </cell>
          <cell r="D316" t="str">
            <v>(Capex - 15-03-04)</v>
          </cell>
          <cell r="E316" t="str">
            <v>Building</v>
          </cell>
        </row>
        <row r="317">
          <cell r="A317">
            <v>810257</v>
          </cell>
          <cell r="C317" t="str">
            <v>Taxol Section</v>
          </cell>
          <cell r="D317" t="str">
            <v>(Capex - 22-03-04)</v>
          </cell>
          <cell r="E317" t="str">
            <v>Electrical Installation</v>
          </cell>
        </row>
        <row r="318">
          <cell r="A318">
            <v>810258</v>
          </cell>
          <cell r="C318" t="str">
            <v>Fruit Juice Expansion</v>
          </cell>
          <cell r="D318" t="str">
            <v>(Capex - 15-03-04)</v>
          </cell>
          <cell r="E318" t="str">
            <v>Plant &amp; Machinery (Installation)</v>
          </cell>
        </row>
        <row r="319">
          <cell r="A319">
            <v>810259</v>
          </cell>
          <cell r="C319" t="str">
            <v>Taxol Section</v>
          </cell>
          <cell r="D319" t="str">
            <v>(Capex - 22-03-04)</v>
          </cell>
          <cell r="E319" t="str">
            <v>Plant &amp; Machinery (Installation)</v>
          </cell>
        </row>
        <row r="320">
          <cell r="A320">
            <v>810260</v>
          </cell>
          <cell r="C320" t="str">
            <v>Taxol Section</v>
          </cell>
          <cell r="D320" t="str">
            <v>(Capex - 22-03-04)</v>
          </cell>
          <cell r="E320" t="str">
            <v>Plant &amp; Machinery (Installation)</v>
          </cell>
        </row>
        <row r="321">
          <cell r="A321">
            <v>810261</v>
          </cell>
          <cell r="C321" t="str">
            <v>Taxol Section</v>
          </cell>
          <cell r="D321" t="str">
            <v>(Capex - 22-03-04)</v>
          </cell>
          <cell r="E321" t="str">
            <v>Plant &amp; Machinery</v>
          </cell>
        </row>
        <row r="322">
          <cell r="A322">
            <v>810262</v>
          </cell>
          <cell r="C322" t="str">
            <v>Taxol Section</v>
          </cell>
          <cell r="D322" t="str">
            <v>(Capex - 22-03-04)</v>
          </cell>
          <cell r="E322" t="str">
            <v>Plant &amp; Machinery</v>
          </cell>
        </row>
        <row r="323">
          <cell r="A323">
            <v>810263</v>
          </cell>
          <cell r="C323" t="str">
            <v>Fruit Juice Expansion</v>
          </cell>
          <cell r="D323" t="str">
            <v>(Capex - 15-03-04)</v>
          </cell>
          <cell r="E323" t="str">
            <v>Plant &amp; Machinery (Installation)</v>
          </cell>
        </row>
        <row r="324">
          <cell r="A324">
            <v>810264</v>
          </cell>
          <cell r="C324" t="str">
            <v>Taxol Section</v>
          </cell>
          <cell r="D324" t="str">
            <v>(Capex - 22-03-04)</v>
          </cell>
          <cell r="E324" t="str">
            <v>Plant &amp; Machinery (Installation)</v>
          </cell>
        </row>
        <row r="325">
          <cell r="A325">
            <v>810265</v>
          </cell>
          <cell r="C325" t="str">
            <v>Taxol Section</v>
          </cell>
          <cell r="D325" t="str">
            <v>(Capex - 22-03-04)</v>
          </cell>
          <cell r="E325" t="str">
            <v>Plant &amp; Machinery (Installation)</v>
          </cell>
        </row>
        <row r="326">
          <cell r="A326">
            <v>810047</v>
          </cell>
          <cell r="C326" t="str">
            <v>Rm Store</v>
          </cell>
          <cell r="D326" t="str">
            <v>Capex-48</v>
          </cell>
          <cell r="E326" t="str">
            <v>Tools &amp; Implements</v>
          </cell>
        </row>
        <row r="327">
          <cell r="A327">
            <v>810266</v>
          </cell>
          <cell r="C327" t="str">
            <v>Boundary Wall</v>
          </cell>
          <cell r="D327" t="str">
            <v>(Capex - 06-03-04)</v>
          </cell>
          <cell r="E327" t="str">
            <v>Building</v>
          </cell>
        </row>
        <row r="328">
          <cell r="A328">
            <v>810267</v>
          </cell>
          <cell r="C328" t="str">
            <v xml:space="preserve">Video Camera Accessories       </v>
          </cell>
          <cell r="D328" t="str">
            <v>(Capex - 14-03-04)</v>
          </cell>
          <cell r="E328" t="str">
            <v>Office Equipment</v>
          </cell>
        </row>
        <row r="329">
          <cell r="A329">
            <v>810268</v>
          </cell>
          <cell r="C329" t="str">
            <v>Taxol Section</v>
          </cell>
          <cell r="D329" t="str">
            <v>(Capex - 22-03-04)</v>
          </cell>
          <cell r="E329" t="str">
            <v>Plant &amp; Machinery (Installation)</v>
          </cell>
        </row>
        <row r="330">
          <cell r="A330">
            <v>810269</v>
          </cell>
          <cell r="C330" t="str">
            <v>Fruit Juice Expansion</v>
          </cell>
          <cell r="D330" t="str">
            <v>(Capex - 15-03-04)</v>
          </cell>
          <cell r="E330" t="str">
            <v>Plant &amp; Machinery (Installation)</v>
          </cell>
        </row>
        <row r="331">
          <cell r="A331">
            <v>810270</v>
          </cell>
          <cell r="C331" t="str">
            <v>Fruit Juice Expansion</v>
          </cell>
          <cell r="D331" t="str">
            <v>(Capex - 15-03-04)</v>
          </cell>
          <cell r="E331" t="str">
            <v>Tools &amp; Implements</v>
          </cell>
        </row>
        <row r="332">
          <cell r="A332">
            <v>810271</v>
          </cell>
          <cell r="C332" t="str">
            <v xml:space="preserve">Video Camera Accessories       </v>
          </cell>
          <cell r="D332" t="str">
            <v>(Capex - 14-03-04)</v>
          </cell>
          <cell r="E332" t="str">
            <v>Office Equipment</v>
          </cell>
        </row>
        <row r="333">
          <cell r="A333">
            <v>810272</v>
          </cell>
          <cell r="C333" t="str">
            <v>Fruit Juice Expansion</v>
          </cell>
          <cell r="D333" t="str">
            <v>(Capex - 15-03-04)</v>
          </cell>
          <cell r="E333" t="str">
            <v>Plant &amp; Machinery (Installation)</v>
          </cell>
        </row>
        <row r="334">
          <cell r="A334">
            <v>810273</v>
          </cell>
          <cell r="C334" t="str">
            <v>Fruit Juice Expansion</v>
          </cell>
          <cell r="D334" t="str">
            <v>(Capex - 15-03-04)</v>
          </cell>
          <cell r="E334" t="str">
            <v>Plant &amp; Machinery (Installation)</v>
          </cell>
        </row>
        <row r="335">
          <cell r="A335">
            <v>810274</v>
          </cell>
          <cell r="C335" t="str">
            <v>Fruit Juice Expansion</v>
          </cell>
          <cell r="D335" t="str">
            <v>(Capex - 15-03-04)</v>
          </cell>
          <cell r="E335" t="str">
            <v>Plant &amp; Machinery (Installation)</v>
          </cell>
        </row>
        <row r="336">
          <cell r="A336">
            <v>810275</v>
          </cell>
          <cell r="C336" t="str">
            <v>Fruit Juice Expansion</v>
          </cell>
          <cell r="D336" t="str">
            <v>(Capex - 15-03-04)</v>
          </cell>
          <cell r="E336" t="str">
            <v>Plant &amp; Machinery (Installation)</v>
          </cell>
        </row>
        <row r="337">
          <cell r="A337">
            <v>810276</v>
          </cell>
          <cell r="C337" t="str">
            <v>Fruit Juice Expansion</v>
          </cell>
          <cell r="D337" t="str">
            <v>(Capex - 15-03-04)</v>
          </cell>
          <cell r="E337" t="str">
            <v>Tools &amp; Implements</v>
          </cell>
        </row>
        <row r="338">
          <cell r="A338">
            <v>810277</v>
          </cell>
          <cell r="C338" t="str">
            <v>Fruit Juice Expansion</v>
          </cell>
          <cell r="D338" t="str">
            <v>(Capex - 15-03-04)</v>
          </cell>
          <cell r="E338" t="str">
            <v>Plant &amp; Machinery (Installation)</v>
          </cell>
        </row>
        <row r="339">
          <cell r="A339">
            <v>810278</v>
          </cell>
          <cell r="C339" t="str">
            <v>Fruit Juice Expansion</v>
          </cell>
          <cell r="D339" t="str">
            <v>(Capex - 15-03-04)</v>
          </cell>
          <cell r="E339" t="str">
            <v>Plant &amp; Machinery (Installation)</v>
          </cell>
        </row>
        <row r="340">
          <cell r="A340">
            <v>810279</v>
          </cell>
          <cell r="C340" t="str">
            <v>Fruit Juice Expansion</v>
          </cell>
          <cell r="D340" t="str">
            <v>(Capex - 15-03-04)</v>
          </cell>
          <cell r="E340" t="str">
            <v>Plant &amp; Machinery (Installation)</v>
          </cell>
        </row>
        <row r="341">
          <cell r="A341">
            <v>810281</v>
          </cell>
          <cell r="C341" t="str">
            <v>Fruit Juice Expansion</v>
          </cell>
          <cell r="D341" t="str">
            <v>(Capex - 15-03-04)</v>
          </cell>
          <cell r="E341" t="str">
            <v>Tools &amp; Implements</v>
          </cell>
        </row>
        <row r="342">
          <cell r="A342">
            <v>810282</v>
          </cell>
          <cell r="D342" t="str">
            <v>Maintenance</v>
          </cell>
          <cell r="E342" t="str">
            <v xml:space="preserve">Maintenance </v>
          </cell>
        </row>
        <row r="343">
          <cell r="A343">
            <v>810283</v>
          </cell>
          <cell r="C343" t="str">
            <v>Common Utility</v>
          </cell>
          <cell r="D343" t="str">
            <v>(Capex - 18-03-04)</v>
          </cell>
          <cell r="E343" t="str">
            <v>Electrical Installation</v>
          </cell>
        </row>
        <row r="344">
          <cell r="A344">
            <v>810284</v>
          </cell>
          <cell r="C344" t="str">
            <v>Fruit Juice Expansion</v>
          </cell>
          <cell r="D344" t="str">
            <v>(Capex - 15-03-04)</v>
          </cell>
          <cell r="E344" t="str">
            <v>Tools &amp; Implements</v>
          </cell>
        </row>
        <row r="345">
          <cell r="A345">
            <v>810285</v>
          </cell>
          <cell r="C345" t="str">
            <v>Fruit Juice Expansion</v>
          </cell>
          <cell r="D345" t="str">
            <v>(Capex - 15-03-04)</v>
          </cell>
          <cell r="E345" t="str">
            <v>Building</v>
          </cell>
        </row>
        <row r="346">
          <cell r="A346">
            <v>810286</v>
          </cell>
          <cell r="C346" t="str">
            <v>Fruit Juice Expansion</v>
          </cell>
          <cell r="D346" t="str">
            <v>(Capex - 15-03-04)</v>
          </cell>
          <cell r="E346" t="str">
            <v>Building</v>
          </cell>
        </row>
        <row r="347">
          <cell r="A347">
            <v>810287</v>
          </cell>
          <cell r="C347" t="str">
            <v>Common Utility</v>
          </cell>
          <cell r="D347" t="str">
            <v>(Capex - 18-03-04)</v>
          </cell>
          <cell r="E347" t="str">
            <v>Electrical Installation</v>
          </cell>
        </row>
        <row r="348">
          <cell r="A348">
            <v>810288</v>
          </cell>
          <cell r="C348" t="str">
            <v>Euro Guard - SoniKapoor</v>
          </cell>
          <cell r="D348" t="str">
            <v>(Capex - 23-03-04)</v>
          </cell>
          <cell r="E348" t="str">
            <v>Furniture &amp; Fixture</v>
          </cell>
        </row>
        <row r="349">
          <cell r="A349">
            <v>810289</v>
          </cell>
          <cell r="C349" t="str">
            <v>Sand</v>
          </cell>
          <cell r="D349" t="str">
            <v>Maintenance</v>
          </cell>
          <cell r="E349" t="str">
            <v xml:space="preserve">Maintenance </v>
          </cell>
        </row>
        <row r="350">
          <cell r="A350">
            <v>810290</v>
          </cell>
          <cell r="C350" t="str">
            <v>LDM Section</v>
          </cell>
          <cell r="D350" t="str">
            <v>Maintenance Work</v>
          </cell>
          <cell r="E350" t="str">
            <v xml:space="preserve">Maintenance </v>
          </cell>
        </row>
        <row r="351">
          <cell r="A351">
            <v>810291</v>
          </cell>
          <cell r="C351" t="str">
            <v>Mobile Phone-P.Shirali</v>
          </cell>
          <cell r="D351" t="str">
            <v>No-Capex</v>
          </cell>
          <cell r="E351" t="str">
            <v xml:space="preserve">Maintenance </v>
          </cell>
        </row>
        <row r="352">
          <cell r="A352">
            <v>810292</v>
          </cell>
          <cell r="C352" t="str">
            <v>Boundary wall</v>
          </cell>
          <cell r="D352" t="str">
            <v>(Capex - 06-03-04)</v>
          </cell>
          <cell r="E352" t="str">
            <v>Building</v>
          </cell>
        </row>
        <row r="353">
          <cell r="A353">
            <v>810293</v>
          </cell>
          <cell r="C353" t="str">
            <v>Fruit Juice Expansion</v>
          </cell>
          <cell r="D353" t="str">
            <v>(Capex - 15-03-04)</v>
          </cell>
          <cell r="E353" t="str">
            <v>Building</v>
          </cell>
        </row>
        <row r="354">
          <cell r="A354">
            <v>810294</v>
          </cell>
          <cell r="C354" t="str">
            <v>Kennel House</v>
          </cell>
          <cell r="D354" t="str">
            <v>(Capex - 18-03-04)</v>
          </cell>
          <cell r="E354" t="str">
            <v>Building</v>
          </cell>
        </row>
        <row r="355">
          <cell r="A355">
            <v>810295</v>
          </cell>
          <cell r="C355" t="str">
            <v>Fruit Juice Expansion</v>
          </cell>
          <cell r="D355" t="str">
            <v>(Capex - 15-03-04)</v>
          </cell>
          <cell r="E355" t="str">
            <v>Plant &amp; Machinery (Installation)</v>
          </cell>
        </row>
        <row r="356">
          <cell r="A356">
            <v>810296</v>
          </cell>
          <cell r="C356" t="str">
            <v>Taxol Section</v>
          </cell>
          <cell r="D356" t="str">
            <v>(Capex - 22-03-04)</v>
          </cell>
          <cell r="E356" t="str">
            <v>Plant &amp; Machinery (Installation)</v>
          </cell>
        </row>
        <row r="357">
          <cell r="A357">
            <v>810297</v>
          </cell>
          <cell r="C357" t="str">
            <v>Fruit Juice Expansion</v>
          </cell>
          <cell r="D357" t="str">
            <v>(Capex - 15-03-04)</v>
          </cell>
          <cell r="E357" t="str">
            <v>Building</v>
          </cell>
        </row>
        <row r="358">
          <cell r="A358">
            <v>810298</v>
          </cell>
          <cell r="C358" t="str">
            <v>Fruit Juice Expansion</v>
          </cell>
          <cell r="D358" t="str">
            <v>(Capex - 15-03-04)</v>
          </cell>
          <cell r="E358" t="str">
            <v>Plant &amp; Machinery (Installation)</v>
          </cell>
        </row>
        <row r="359">
          <cell r="A359">
            <v>810299</v>
          </cell>
          <cell r="C359" t="str">
            <v>Fruit Juice Expansion</v>
          </cell>
          <cell r="D359" t="str">
            <v>(Capex - 15-03-04)</v>
          </cell>
          <cell r="E359" t="str">
            <v>Plant &amp; Machinery (Installation)</v>
          </cell>
        </row>
        <row r="360">
          <cell r="A360">
            <v>810300</v>
          </cell>
          <cell r="C360" t="str">
            <v>Fruit Juice Expansion</v>
          </cell>
          <cell r="D360" t="str">
            <v>(Capex - 15-03-04)</v>
          </cell>
          <cell r="E360" t="str">
            <v>Plant &amp; Machinery (Installation)</v>
          </cell>
        </row>
        <row r="361">
          <cell r="A361">
            <v>810301</v>
          </cell>
          <cell r="C361" t="str">
            <v>Fruit Juice Expansion</v>
          </cell>
          <cell r="D361" t="str">
            <v>(Capex - 15-03-04)</v>
          </cell>
          <cell r="E361" t="str">
            <v>Plant &amp; Machinery (Installation)</v>
          </cell>
        </row>
        <row r="362">
          <cell r="A362">
            <v>810302</v>
          </cell>
          <cell r="C362" t="str">
            <v>Fruit Juice Expansion</v>
          </cell>
          <cell r="D362" t="str">
            <v>(Capex - 15-03-04)</v>
          </cell>
          <cell r="E362" t="str">
            <v>Plant &amp; Machinery (Installation)</v>
          </cell>
        </row>
        <row r="363">
          <cell r="A363">
            <v>810303</v>
          </cell>
          <cell r="C363" t="str">
            <v>Fruit Juice Expansion</v>
          </cell>
          <cell r="D363" t="str">
            <v>(Capex - 15-03-04)</v>
          </cell>
          <cell r="E363" t="str">
            <v>Building</v>
          </cell>
        </row>
        <row r="364">
          <cell r="A364">
            <v>810305</v>
          </cell>
          <cell r="C364" t="str">
            <v>Furniture &amp; Fixture</v>
          </cell>
          <cell r="D364" t="str">
            <v>(Capex - 16-03-04)</v>
          </cell>
          <cell r="E364" t="str">
            <v>Furniture &amp; Fixture</v>
          </cell>
        </row>
        <row r="365">
          <cell r="A365">
            <v>810306</v>
          </cell>
          <cell r="C365" t="str">
            <v>Fruit Juice Expansion</v>
          </cell>
          <cell r="D365" t="str">
            <v>(Capex - 15-03-04)</v>
          </cell>
          <cell r="E365" t="str">
            <v>Plant &amp; Machinery (Installation)</v>
          </cell>
        </row>
        <row r="366">
          <cell r="A366">
            <v>810307</v>
          </cell>
          <cell r="C366" t="str">
            <v>Vatika Hair Oil- Container</v>
          </cell>
          <cell r="D366" t="str">
            <v>(Capex - 13-03-04)</v>
          </cell>
          <cell r="E366" t="str">
            <v>Plant &amp; Machinery</v>
          </cell>
        </row>
        <row r="367">
          <cell r="A367">
            <v>810308</v>
          </cell>
          <cell r="C367" t="str">
            <v>Fruit Juice Expansion</v>
          </cell>
          <cell r="D367" t="str">
            <v>(Capex - 15-03-04)</v>
          </cell>
          <cell r="E367" t="str">
            <v>Electrical Installation</v>
          </cell>
        </row>
        <row r="368">
          <cell r="A368">
            <v>810309</v>
          </cell>
          <cell r="C368" t="str">
            <v>LDM Section</v>
          </cell>
          <cell r="D368" t="str">
            <v>(Capex - 02-04-05)</v>
          </cell>
          <cell r="E368" t="str">
            <v>Tools &amp; Implements</v>
          </cell>
        </row>
        <row r="369">
          <cell r="A369">
            <v>810309</v>
          </cell>
          <cell r="C369" t="str">
            <v>Hajmola tablet</v>
          </cell>
          <cell r="D369" t="str">
            <v>(Capex - 02-04-05)</v>
          </cell>
          <cell r="E369" t="str">
            <v>Tools &amp; Implements</v>
          </cell>
        </row>
        <row r="370">
          <cell r="A370">
            <v>810312</v>
          </cell>
          <cell r="C370" t="str">
            <v>Furniture &amp; Fixture</v>
          </cell>
          <cell r="D370" t="str">
            <v>No-Capex</v>
          </cell>
          <cell r="E370" t="str">
            <v xml:space="preserve">Maintenance </v>
          </cell>
        </row>
        <row r="371">
          <cell r="A371">
            <v>810313</v>
          </cell>
          <cell r="C371" t="str">
            <v>Common Utility</v>
          </cell>
          <cell r="D371" t="str">
            <v>(Capex - 18-03-04)</v>
          </cell>
          <cell r="E371" t="str">
            <v>Plant &amp; Machinery (Installation)</v>
          </cell>
        </row>
        <row r="372">
          <cell r="A372">
            <v>810314</v>
          </cell>
          <cell r="C372" t="str">
            <v>Fruit Juice Expansion</v>
          </cell>
          <cell r="D372" t="str">
            <v>(Capex - 15-03-04)</v>
          </cell>
          <cell r="E372" t="str">
            <v>Building</v>
          </cell>
        </row>
        <row r="373">
          <cell r="A373">
            <v>810315</v>
          </cell>
          <cell r="C373" t="str">
            <v xml:space="preserve">Kennel House </v>
          </cell>
          <cell r="D373" t="str">
            <v>(Capex - 18-03-04)</v>
          </cell>
          <cell r="E373" t="str">
            <v>Building</v>
          </cell>
        </row>
        <row r="374">
          <cell r="A374">
            <v>810316</v>
          </cell>
          <cell r="C374" t="str">
            <v>Fruit Juice Expansion</v>
          </cell>
          <cell r="D374" t="str">
            <v>(Capex - 15-03-04)</v>
          </cell>
          <cell r="E374" t="str">
            <v>Plant &amp; Machinery (Installation)</v>
          </cell>
        </row>
        <row r="375">
          <cell r="A375">
            <v>810317</v>
          </cell>
          <cell r="C375" t="str">
            <v>Fruit Juice Expansion</v>
          </cell>
          <cell r="D375" t="str">
            <v>(Capex - 15-03-04)</v>
          </cell>
          <cell r="E375" t="str">
            <v>Electrical Installation</v>
          </cell>
        </row>
        <row r="376">
          <cell r="A376">
            <v>810318</v>
          </cell>
          <cell r="C376" t="str">
            <v>Fruit Juice Expansion</v>
          </cell>
          <cell r="D376" t="str">
            <v>(Capex - 15-03-04)</v>
          </cell>
          <cell r="E376" t="str">
            <v>Plant &amp; Machinery (Installation)</v>
          </cell>
        </row>
        <row r="377">
          <cell r="A377">
            <v>710492</v>
          </cell>
          <cell r="C377" t="str">
            <v>TV &amp; Micro Oven-A.Mehra</v>
          </cell>
          <cell r="D377" t="str">
            <v>No-Capex</v>
          </cell>
          <cell r="E377" t="str">
            <v>Furniture &amp; Fixture</v>
          </cell>
        </row>
        <row r="378">
          <cell r="A378">
            <v>810320</v>
          </cell>
          <cell r="C378" t="str">
            <v>Tomato Ketchap</v>
          </cell>
          <cell r="D378" t="str">
            <v>(Capex - 01-04-05)</v>
          </cell>
          <cell r="E378" t="str">
            <v xml:space="preserve">Plant &amp; Machinery </v>
          </cell>
        </row>
        <row r="379">
          <cell r="A379">
            <v>810321</v>
          </cell>
          <cell r="C379" t="str">
            <v>Filtration System</v>
          </cell>
          <cell r="D379" t="str">
            <v>(Capex - 05-04-05)</v>
          </cell>
          <cell r="E379" t="str">
            <v xml:space="preserve">Plant &amp; Machinery </v>
          </cell>
        </row>
        <row r="380">
          <cell r="A380">
            <v>810322</v>
          </cell>
          <cell r="C380" t="str">
            <v>Taxol Section</v>
          </cell>
          <cell r="D380" t="str">
            <v>(Capex - 22-03-04)</v>
          </cell>
          <cell r="E380" t="str">
            <v>Electrical Installation</v>
          </cell>
        </row>
        <row r="381">
          <cell r="A381">
            <v>810323</v>
          </cell>
          <cell r="C381" t="str">
            <v>Fruit Juice Expansion</v>
          </cell>
          <cell r="D381" t="str">
            <v>(Capex - 15-03-04)</v>
          </cell>
          <cell r="E381" t="str">
            <v>Electrical Installation</v>
          </cell>
        </row>
        <row r="382">
          <cell r="A382">
            <v>810324</v>
          </cell>
          <cell r="C382" t="str">
            <v>Fruit Juice Expansion</v>
          </cell>
          <cell r="D382" t="str">
            <v>(Capex - 15-03-04)</v>
          </cell>
          <cell r="E382" t="str">
            <v>Plant &amp; Machinery (Installation)</v>
          </cell>
        </row>
        <row r="383">
          <cell r="A383">
            <v>810325</v>
          </cell>
          <cell r="C383" t="str">
            <v>Fruit Juice Expansion</v>
          </cell>
          <cell r="D383" t="str">
            <v>(Capex - 15-03-04)</v>
          </cell>
          <cell r="E383" t="str">
            <v>Plant &amp; Machinery (Installation)</v>
          </cell>
        </row>
        <row r="384">
          <cell r="A384">
            <v>810326</v>
          </cell>
          <cell r="C384" t="str">
            <v>Fruit Juice Expansion</v>
          </cell>
          <cell r="D384" t="str">
            <v>(Capex - 15-03-04)</v>
          </cell>
          <cell r="E384" t="str">
            <v>Building</v>
          </cell>
        </row>
        <row r="385">
          <cell r="A385">
            <v>810327</v>
          </cell>
          <cell r="C385" t="str">
            <v>Boundary Wall</v>
          </cell>
          <cell r="D385" t="str">
            <v>(Capex - 06-03-04)</v>
          </cell>
          <cell r="E385" t="str">
            <v>Building</v>
          </cell>
        </row>
        <row r="386">
          <cell r="A386">
            <v>810328</v>
          </cell>
          <cell r="C386" t="str">
            <v>Fruit Juice Expansion</v>
          </cell>
          <cell r="D386" t="str">
            <v>(Capex - 15-03-04)</v>
          </cell>
          <cell r="E386" t="str">
            <v>Building</v>
          </cell>
        </row>
        <row r="387">
          <cell r="A387">
            <v>810329</v>
          </cell>
          <cell r="C387" t="str">
            <v>Fruit Juice Expansion</v>
          </cell>
          <cell r="D387" t="str">
            <v>(Capex - 15-03-04)</v>
          </cell>
          <cell r="E387" t="str">
            <v>Building</v>
          </cell>
        </row>
        <row r="388">
          <cell r="A388">
            <v>810330</v>
          </cell>
          <cell r="C388" t="str">
            <v>Taxol Section</v>
          </cell>
          <cell r="D388" t="str">
            <v>(Capex - 22-03-04)</v>
          </cell>
          <cell r="E388" t="str">
            <v>Plant &amp; Machinery (Installation)</v>
          </cell>
        </row>
        <row r="389">
          <cell r="A389">
            <v>810331</v>
          </cell>
          <cell r="C389" t="str">
            <v>Taxol Section</v>
          </cell>
          <cell r="D389" t="str">
            <v>(Capex - 22-03-04)</v>
          </cell>
          <cell r="E389" t="str">
            <v>Plant &amp; Machinery (Installation)</v>
          </cell>
        </row>
        <row r="390">
          <cell r="A390">
            <v>810332</v>
          </cell>
          <cell r="C390" t="str">
            <v>Fruit Juice Expansion</v>
          </cell>
          <cell r="D390" t="str">
            <v>(Capex - 15-03-04)</v>
          </cell>
          <cell r="E390" t="str">
            <v>Plant &amp; Machinery (Installation)</v>
          </cell>
        </row>
        <row r="391">
          <cell r="A391">
            <v>810333</v>
          </cell>
          <cell r="C391" t="str">
            <v>Taxol Section</v>
          </cell>
          <cell r="D391" t="str">
            <v>(Capex - 22-03-04)</v>
          </cell>
          <cell r="E391" t="str">
            <v>Plant &amp; Machinery (Installation)</v>
          </cell>
        </row>
        <row r="392">
          <cell r="A392">
            <v>810334</v>
          </cell>
          <cell r="C392" t="str">
            <v>Fruit Juice Expansion</v>
          </cell>
          <cell r="D392" t="str">
            <v>(Capex - 15-03-04)</v>
          </cell>
          <cell r="E392" t="str">
            <v>Plant &amp; Machinery</v>
          </cell>
        </row>
        <row r="393">
          <cell r="A393">
            <v>810335</v>
          </cell>
          <cell r="C393" t="str">
            <v>Fruit Juice Expansion</v>
          </cell>
          <cell r="D393" t="str">
            <v>(Capex - 15-03-04)</v>
          </cell>
          <cell r="E393" t="str">
            <v>Plant &amp; Machinery (Installation)</v>
          </cell>
        </row>
        <row r="394">
          <cell r="A394">
            <v>810336</v>
          </cell>
          <cell r="C394" t="str">
            <v>Fruit Juice Expansion</v>
          </cell>
          <cell r="D394" t="str">
            <v>(Capex - 05-04-05)</v>
          </cell>
          <cell r="E394" t="str">
            <v>Plant &amp; Machinery (Installation)</v>
          </cell>
        </row>
        <row r="395">
          <cell r="A395">
            <v>810338</v>
          </cell>
          <cell r="C395" t="str">
            <v>Taxol Section</v>
          </cell>
          <cell r="D395" t="str">
            <v>(Capex - 22-03-04)</v>
          </cell>
          <cell r="E395" t="str">
            <v xml:space="preserve">Plant &amp; Machinery </v>
          </cell>
        </row>
        <row r="396">
          <cell r="A396">
            <v>810339</v>
          </cell>
          <cell r="C396" t="str">
            <v>Fruit Juice Expansion</v>
          </cell>
          <cell r="D396" t="str">
            <v>(Capex - 15-03-04)</v>
          </cell>
          <cell r="E396" t="str">
            <v>Building</v>
          </cell>
        </row>
        <row r="397">
          <cell r="A397">
            <v>810340</v>
          </cell>
          <cell r="C397" t="str">
            <v>Taxol Section</v>
          </cell>
          <cell r="D397" t="str">
            <v>(Capex - 22-03-04)</v>
          </cell>
          <cell r="E397" t="str">
            <v>Plant &amp; Machinery (Installation)</v>
          </cell>
        </row>
        <row r="398">
          <cell r="A398">
            <v>810341</v>
          </cell>
          <cell r="C398" t="str">
            <v>Taxol Section</v>
          </cell>
          <cell r="D398" t="str">
            <v>(Capex - 22-03-04)</v>
          </cell>
          <cell r="E398" t="str">
            <v>Plant &amp; Machinery (Installation)</v>
          </cell>
        </row>
        <row r="399">
          <cell r="A399">
            <v>810342</v>
          </cell>
          <cell r="C399" t="str">
            <v>Taxol Section</v>
          </cell>
          <cell r="D399" t="str">
            <v>(Capex - 22-03-04)</v>
          </cell>
          <cell r="E399" t="str">
            <v>Plant &amp; Machinery (Installation)</v>
          </cell>
        </row>
        <row r="400">
          <cell r="A400">
            <v>810343</v>
          </cell>
          <cell r="C400" t="str">
            <v>Fruit Juice Expansion</v>
          </cell>
          <cell r="D400" t="str">
            <v>(Capex - 15-03-04)</v>
          </cell>
          <cell r="E400" t="str">
            <v>Plant &amp; Machinery (Installation)</v>
          </cell>
        </row>
        <row r="401">
          <cell r="A401">
            <v>810344</v>
          </cell>
          <cell r="C401" t="str">
            <v>Taxol Section</v>
          </cell>
          <cell r="D401" t="str">
            <v>(Capex - 22-03-04)</v>
          </cell>
          <cell r="E401" t="str">
            <v>Plant &amp; Machinery (Installation)</v>
          </cell>
        </row>
        <row r="402">
          <cell r="A402">
            <v>810345</v>
          </cell>
          <cell r="C402" t="str">
            <v>Kennel House</v>
          </cell>
          <cell r="D402" t="str">
            <v>(Capex - 18-03-04)</v>
          </cell>
          <cell r="E402" t="str">
            <v>Building</v>
          </cell>
        </row>
        <row r="403">
          <cell r="A403">
            <v>810346</v>
          </cell>
          <cell r="C403" t="str">
            <v>Taxol Section</v>
          </cell>
          <cell r="D403" t="str">
            <v>(Capex - 22-03-04)</v>
          </cell>
          <cell r="E403" t="str">
            <v xml:space="preserve">Plant &amp; Machinery </v>
          </cell>
        </row>
        <row r="404">
          <cell r="A404">
            <v>810347</v>
          </cell>
          <cell r="C404" t="str">
            <v>Fruit Juice Expansion</v>
          </cell>
          <cell r="D404" t="str">
            <v>(Capex - 21-04-05)</v>
          </cell>
          <cell r="E404" t="str">
            <v xml:space="preserve">Plant &amp; Machinery </v>
          </cell>
        </row>
        <row r="405">
          <cell r="A405">
            <v>810348</v>
          </cell>
          <cell r="C405" t="str">
            <v>Taxol Section</v>
          </cell>
          <cell r="D405" t="str">
            <v>(Capex - 22-03-04)</v>
          </cell>
          <cell r="E405" t="str">
            <v>Plant &amp; Machinery (Installation)</v>
          </cell>
        </row>
        <row r="406">
          <cell r="A406">
            <v>810350</v>
          </cell>
          <cell r="C406" t="str">
            <v>Taxol Section</v>
          </cell>
          <cell r="D406" t="str">
            <v>(Capex - 22-03-04)</v>
          </cell>
          <cell r="E406" t="str">
            <v>Plant &amp; Machinery (Installation)</v>
          </cell>
        </row>
        <row r="407">
          <cell r="A407">
            <v>810351</v>
          </cell>
          <cell r="C407" t="str">
            <v>Fruit Juice Expansion</v>
          </cell>
          <cell r="D407" t="str">
            <v>(Capex - 15-03-04)</v>
          </cell>
          <cell r="E407" t="str">
            <v>Building</v>
          </cell>
        </row>
        <row r="408">
          <cell r="A408">
            <v>810352</v>
          </cell>
          <cell r="C408" t="str">
            <v>Kennel House</v>
          </cell>
          <cell r="D408" t="str">
            <v>(Capex - 18-03-04)</v>
          </cell>
          <cell r="E408" t="str">
            <v>Building</v>
          </cell>
        </row>
        <row r="409">
          <cell r="A409">
            <v>810354</v>
          </cell>
          <cell r="C409" t="str">
            <v>Fruit Juice Expansion</v>
          </cell>
          <cell r="D409" t="str">
            <v>(Capex - 13-04-05)</v>
          </cell>
          <cell r="E409" t="str">
            <v>Building</v>
          </cell>
        </row>
        <row r="410">
          <cell r="A410">
            <v>810355</v>
          </cell>
          <cell r="C410" t="str">
            <v>Taxol Section</v>
          </cell>
          <cell r="D410" t="str">
            <v>(Capex - 22-03-04)</v>
          </cell>
          <cell r="E410" t="str">
            <v>Plant &amp; Machinery (Installation)</v>
          </cell>
        </row>
        <row r="411">
          <cell r="A411">
            <v>810356</v>
          </cell>
          <cell r="C411" t="str">
            <v>Fruit Juice Expansion</v>
          </cell>
          <cell r="D411" t="str">
            <v>(Capex - 21-04-05)</v>
          </cell>
          <cell r="E411" t="str">
            <v>Plant &amp; Machinery (Installation)</v>
          </cell>
        </row>
        <row r="412">
          <cell r="A412">
            <v>810357</v>
          </cell>
          <cell r="C412" t="str">
            <v>Taxol Section</v>
          </cell>
          <cell r="D412" t="str">
            <v>(Capex - 22-03-04)</v>
          </cell>
          <cell r="E412" t="str">
            <v>Plant &amp; Machinery (Installation)</v>
          </cell>
        </row>
        <row r="413">
          <cell r="A413">
            <v>810358</v>
          </cell>
          <cell r="C413" t="str">
            <v>Fruit Juice Expansion</v>
          </cell>
          <cell r="D413" t="str">
            <v>(Capex - 15-03-04)</v>
          </cell>
          <cell r="E413" t="str">
            <v>Plant &amp; Machinery (Installation)</v>
          </cell>
        </row>
        <row r="414">
          <cell r="A414">
            <v>810359</v>
          </cell>
          <cell r="C414" t="str">
            <v>Photo Copy machine</v>
          </cell>
          <cell r="D414" t="str">
            <v>(Capex - 21-03-04)</v>
          </cell>
          <cell r="E414" t="str">
            <v>Office Equipment</v>
          </cell>
        </row>
        <row r="415">
          <cell r="A415">
            <v>810360</v>
          </cell>
          <cell r="C415" t="str">
            <v>Taxol Section</v>
          </cell>
          <cell r="D415" t="str">
            <v>(Capex - 22-03-04)</v>
          </cell>
          <cell r="E415" t="str">
            <v>Plant &amp; Machinery (Installation)</v>
          </cell>
        </row>
        <row r="416">
          <cell r="A416">
            <v>810363</v>
          </cell>
          <cell r="C416" t="str">
            <v>Taxol Section</v>
          </cell>
          <cell r="D416" t="str">
            <v>(Capex - 22-03-04)</v>
          </cell>
          <cell r="E416" t="str">
            <v>Plant &amp; Machinery (Installation)</v>
          </cell>
        </row>
        <row r="417">
          <cell r="A417">
            <v>870062</v>
          </cell>
          <cell r="C417" t="str">
            <v>Colour Printer-4600</v>
          </cell>
          <cell r="D417" t="str">
            <v>No-Capex</v>
          </cell>
          <cell r="E417" t="str">
            <v>Office Equipment</v>
          </cell>
        </row>
        <row r="418">
          <cell r="A418">
            <v>870064</v>
          </cell>
          <cell r="C418" t="str">
            <v>Digital Camera</v>
          </cell>
          <cell r="D418" t="str">
            <v>No-Capex</v>
          </cell>
          <cell r="E418" t="str">
            <v>Office Equipment</v>
          </cell>
        </row>
        <row r="419">
          <cell r="A419">
            <v>870065</v>
          </cell>
          <cell r="C419" t="str">
            <v>Vehicle - Badri Narayan</v>
          </cell>
          <cell r="D419" t="str">
            <v>No-Capex</v>
          </cell>
          <cell r="E419" t="str">
            <v>Vehicle</v>
          </cell>
        </row>
        <row r="420">
          <cell r="A420">
            <v>870072</v>
          </cell>
          <cell r="C420" t="str">
            <v>Office Equipment</v>
          </cell>
          <cell r="D420" t="str">
            <v>No-Capex</v>
          </cell>
          <cell r="E420" t="str">
            <v>Office Equipment</v>
          </cell>
        </row>
        <row r="421">
          <cell r="A421">
            <v>870075</v>
          </cell>
          <cell r="C421" t="str">
            <v>Mobile Phone-Kharmania</v>
          </cell>
          <cell r="D421" t="str">
            <v>No-Capex</v>
          </cell>
          <cell r="E421" t="str">
            <v>Office Equipment</v>
          </cell>
        </row>
        <row r="422">
          <cell r="A422">
            <v>870083</v>
          </cell>
          <cell r="C422" t="str">
            <v>Cordless telephone-Reception</v>
          </cell>
          <cell r="D422" t="str">
            <v>No-Capex</v>
          </cell>
          <cell r="E422" t="str">
            <v>Office Equipment</v>
          </cell>
        </row>
        <row r="423">
          <cell r="A423">
            <v>870087</v>
          </cell>
          <cell r="C423" t="str">
            <v>Fan-2 Pcs Deepak Kestwal</v>
          </cell>
          <cell r="D423" t="str">
            <v>No-Capex</v>
          </cell>
          <cell r="E423" t="str">
            <v>Furniture &amp; Fixture</v>
          </cell>
        </row>
        <row r="424">
          <cell r="A424">
            <v>870087</v>
          </cell>
          <cell r="C424" t="str">
            <v>Fan-2 Pcs Swapan Barik</v>
          </cell>
          <cell r="D424" t="str">
            <v>No-Capex</v>
          </cell>
          <cell r="E424" t="str">
            <v>Furniture &amp; Fixture</v>
          </cell>
        </row>
        <row r="425">
          <cell r="A425">
            <v>870087</v>
          </cell>
          <cell r="C425" t="str">
            <v>Fan-2 Pcs Alok Saxena</v>
          </cell>
          <cell r="D425" t="str">
            <v>No-Capex</v>
          </cell>
          <cell r="E425" t="str">
            <v>Furniture &amp; Fixture</v>
          </cell>
        </row>
        <row r="426">
          <cell r="A426">
            <v>870089</v>
          </cell>
          <cell r="C426" t="str">
            <v>Digital Camera</v>
          </cell>
          <cell r="D426" t="str">
            <v>No-Capex</v>
          </cell>
          <cell r="E426" t="str">
            <v>Office Equipment</v>
          </cell>
        </row>
        <row r="427">
          <cell r="A427">
            <v>870092</v>
          </cell>
          <cell r="C427" t="str">
            <v>Vehicle - G.Kashinath</v>
          </cell>
          <cell r="D427" t="str">
            <v>No-Capex</v>
          </cell>
          <cell r="E427" t="str">
            <v>Vehicle</v>
          </cell>
        </row>
        <row r="428">
          <cell r="A428">
            <v>870115</v>
          </cell>
          <cell r="C428" t="str">
            <v>Telephone Set-A.Guin</v>
          </cell>
          <cell r="D428" t="str">
            <v>No-Capex</v>
          </cell>
          <cell r="E428" t="str">
            <v>Furniture &amp; Fixture</v>
          </cell>
        </row>
        <row r="429">
          <cell r="A429">
            <v>870139</v>
          </cell>
          <cell r="C429" t="str">
            <v>Caller ID Phone-Gate - 1</v>
          </cell>
          <cell r="D429" t="str">
            <v>No-Capex</v>
          </cell>
          <cell r="E429" t="str">
            <v>Office Equipment</v>
          </cell>
        </row>
        <row r="430">
          <cell r="A430">
            <v>870143</v>
          </cell>
          <cell r="C430" t="str">
            <v>3 Row Ridger - Apiculture Brj</v>
          </cell>
          <cell r="D430" t="str">
            <v>No-Capex</v>
          </cell>
          <cell r="E430" t="str">
            <v>Plant &amp; Machinery- Apiculture Brj</v>
          </cell>
        </row>
        <row r="431">
          <cell r="A431">
            <v>870143</v>
          </cell>
          <cell r="C431" t="str">
            <v>Bearing &amp; Spool - Apiculture Brj</v>
          </cell>
          <cell r="D431" t="str">
            <v>No-Capex</v>
          </cell>
          <cell r="E431" t="str">
            <v>Plant &amp; Machinery- Apiculture Brj</v>
          </cell>
        </row>
        <row r="432">
          <cell r="A432">
            <v>870147</v>
          </cell>
          <cell r="C432" t="str">
            <v>Tools &amp; Implements</v>
          </cell>
          <cell r="D432" t="str">
            <v>No-Capex</v>
          </cell>
          <cell r="E432" t="str">
            <v>Tools &amp; Implements</v>
          </cell>
        </row>
        <row r="433">
          <cell r="A433">
            <v>870149</v>
          </cell>
          <cell r="C433" t="str">
            <v>Plant &amp; Machinery</v>
          </cell>
          <cell r="D433" t="str">
            <v>No-Capex</v>
          </cell>
          <cell r="E433" t="str">
            <v>Plant &amp; Machinery (Installation)</v>
          </cell>
        </row>
        <row r="434">
          <cell r="A434">
            <v>870159</v>
          </cell>
          <cell r="C434" t="str">
            <v>Electrical</v>
          </cell>
          <cell r="D434" t="str">
            <v>No-Capex</v>
          </cell>
          <cell r="E434" t="str">
            <v>Electrical Installation</v>
          </cell>
        </row>
        <row r="435">
          <cell r="A435">
            <v>830701</v>
          </cell>
          <cell r="C435" t="str">
            <v>Fabrication</v>
          </cell>
          <cell r="D435" t="str">
            <v>No-Capex</v>
          </cell>
          <cell r="E435" t="str">
            <v>Repair &amp; maintenance Plant &amp; Mach</v>
          </cell>
        </row>
        <row r="436">
          <cell r="A436">
            <v>830740</v>
          </cell>
          <cell r="C436" t="str">
            <v>Kennel House</v>
          </cell>
          <cell r="D436" t="str">
            <v>(Capex - 06-04-05)</v>
          </cell>
          <cell r="E436" t="str">
            <v>Building</v>
          </cell>
        </row>
        <row r="437">
          <cell r="A437">
            <v>830744</v>
          </cell>
          <cell r="C437" t="str">
            <v>LDM Section</v>
          </cell>
          <cell r="D437" t="str">
            <v>Maintenance Work</v>
          </cell>
          <cell r="E437" t="str">
            <v>Repair &amp; maintenance Others</v>
          </cell>
        </row>
        <row r="438">
          <cell r="A438">
            <v>830809</v>
          </cell>
          <cell r="C438" t="str">
            <v>Spares For Tetrapack</v>
          </cell>
          <cell r="D438" t="str">
            <v>(Capex - 15-03-04)</v>
          </cell>
          <cell r="E438" t="str">
            <v>Plant &amp; Machinery (Installation)</v>
          </cell>
        </row>
        <row r="439">
          <cell r="A439">
            <v>830940</v>
          </cell>
          <cell r="C439" t="str">
            <v>UPS For Domino &amp; Office</v>
          </cell>
          <cell r="D439" t="str">
            <v>No-Capex</v>
          </cell>
          <cell r="E439" t="str">
            <v>Office Equipment</v>
          </cell>
        </row>
        <row r="440">
          <cell r="A440">
            <v>850012</v>
          </cell>
          <cell r="C440" t="str">
            <v xml:space="preserve">Kakani Nursery </v>
          </cell>
          <cell r="D440" t="str">
            <v>No-Capex</v>
          </cell>
          <cell r="E440" t="str">
            <v>Plant &amp; Machinery</v>
          </cell>
        </row>
        <row r="441">
          <cell r="A441">
            <v>870185</v>
          </cell>
          <cell r="C441" t="str">
            <v>Mobile Phone-D.S.Adhikary</v>
          </cell>
          <cell r="D441" t="str">
            <v>No-Capex</v>
          </cell>
          <cell r="E441" t="str">
            <v>Office Equipment</v>
          </cell>
        </row>
        <row r="442">
          <cell r="A442">
            <v>870001</v>
          </cell>
          <cell r="C442" t="str">
            <v>Cordless Phone-Manish</v>
          </cell>
          <cell r="D442" t="str">
            <v>No-Capex</v>
          </cell>
          <cell r="E442" t="str">
            <v>Furniture &amp; Fixture</v>
          </cell>
        </row>
        <row r="443">
          <cell r="A443">
            <v>870007</v>
          </cell>
          <cell r="C443" t="str">
            <v>Ceiling Fan-3 Pcs</v>
          </cell>
          <cell r="D443" t="str">
            <v>No-Capex</v>
          </cell>
          <cell r="E443" t="str">
            <v>Furniture &amp; Fixture</v>
          </cell>
        </row>
        <row r="444">
          <cell r="A444">
            <v>870012</v>
          </cell>
          <cell r="C444" t="str">
            <v>Refrigerator-Bibek Agarwal</v>
          </cell>
          <cell r="D444" t="str">
            <v>No-Capex</v>
          </cell>
          <cell r="E444" t="str">
            <v>Furniture &amp; Fixture</v>
          </cell>
        </row>
        <row r="445">
          <cell r="A445">
            <v>870013</v>
          </cell>
          <cell r="C445" t="str">
            <v>Caller ID Phone</v>
          </cell>
          <cell r="D445" t="str">
            <v>No-Capex</v>
          </cell>
          <cell r="E445" t="str">
            <v>Office Equipment</v>
          </cell>
        </row>
        <row r="446">
          <cell r="A446">
            <v>870016</v>
          </cell>
          <cell r="C446" t="str">
            <v>Laptop Computer-1 Pcs</v>
          </cell>
          <cell r="D446" t="str">
            <v>No-Capex</v>
          </cell>
          <cell r="E446" t="str">
            <v>Office Equipment</v>
          </cell>
        </row>
        <row r="447">
          <cell r="A447">
            <v>870028</v>
          </cell>
          <cell r="C447" t="str">
            <v>Epson Printer-LQ2180</v>
          </cell>
          <cell r="D447" t="str">
            <v>No-Capex</v>
          </cell>
          <cell r="E447" t="str">
            <v>Office Equipment</v>
          </cell>
        </row>
        <row r="448">
          <cell r="A448">
            <v>870029</v>
          </cell>
          <cell r="C448" t="str">
            <v>Laptop Computer-2Pcs</v>
          </cell>
          <cell r="D448" t="str">
            <v>No-Capex</v>
          </cell>
          <cell r="E448" t="str">
            <v>Office Equipment</v>
          </cell>
        </row>
        <row r="449">
          <cell r="A449">
            <v>870036</v>
          </cell>
          <cell r="C449" t="str">
            <v>Caller ID Phone-B.Agarwal</v>
          </cell>
          <cell r="D449" t="str">
            <v>No-Capex</v>
          </cell>
          <cell r="E449" t="str">
            <v>Furniture &amp; Fixture</v>
          </cell>
        </row>
        <row r="450">
          <cell r="A450">
            <v>870037</v>
          </cell>
          <cell r="C450" t="str">
            <v>Caller ID Phone-3 pcs-Office</v>
          </cell>
          <cell r="D450" t="str">
            <v>No-Capex</v>
          </cell>
          <cell r="E450" t="str">
            <v>Office Equipment</v>
          </cell>
        </row>
        <row r="451">
          <cell r="A451">
            <v>870043</v>
          </cell>
          <cell r="C451" t="str">
            <v>Furniture &amp; Fixture</v>
          </cell>
          <cell r="D451" t="str">
            <v>No-Capex</v>
          </cell>
          <cell r="E451" t="str">
            <v>Furniture &amp; Fixture</v>
          </cell>
        </row>
        <row r="452">
          <cell r="A452">
            <v>870043</v>
          </cell>
          <cell r="C452" t="str">
            <v>Furniture &amp; Fixture</v>
          </cell>
          <cell r="D452" t="str">
            <v>No-Capex</v>
          </cell>
          <cell r="E452" t="str">
            <v>Furniture &amp; Fixture</v>
          </cell>
        </row>
        <row r="453">
          <cell r="A453">
            <v>870047</v>
          </cell>
          <cell r="C453" t="str">
            <v>Vehicle - P.Shirali</v>
          </cell>
          <cell r="D453" t="str">
            <v>No-Capex</v>
          </cell>
          <cell r="E453" t="str">
            <v>Vehicle</v>
          </cell>
        </row>
        <row r="454">
          <cell r="A454">
            <v>870052</v>
          </cell>
          <cell r="C454" t="str">
            <v>Telephone Set-S.Mathur</v>
          </cell>
          <cell r="D454" t="str">
            <v>No-Capex</v>
          </cell>
          <cell r="E454" t="str">
            <v>Furniture &amp; Fixture</v>
          </cell>
        </row>
        <row r="455">
          <cell r="A455">
            <v>870062</v>
          </cell>
          <cell r="C455" t="str">
            <v>Colour Printer-4600</v>
          </cell>
          <cell r="D455" t="str">
            <v>No-Capex</v>
          </cell>
          <cell r="E455" t="str">
            <v>Office Equipment</v>
          </cell>
        </row>
        <row r="456">
          <cell r="A456">
            <v>870064</v>
          </cell>
          <cell r="C456" t="str">
            <v>Digital Camera</v>
          </cell>
          <cell r="D456" t="str">
            <v>No-Capex</v>
          </cell>
          <cell r="E456" t="str">
            <v>Office Equipment</v>
          </cell>
        </row>
        <row r="457">
          <cell r="A457">
            <v>870065</v>
          </cell>
          <cell r="C457" t="str">
            <v>Vehicle - Badri Narayan</v>
          </cell>
          <cell r="D457" t="str">
            <v>No-Capex</v>
          </cell>
          <cell r="E457" t="str">
            <v>Vehicle</v>
          </cell>
        </row>
        <row r="458">
          <cell r="A458">
            <v>870072</v>
          </cell>
          <cell r="C458" t="str">
            <v>Office Equipment</v>
          </cell>
          <cell r="D458" t="str">
            <v>No-Capex</v>
          </cell>
          <cell r="E458" t="str">
            <v>Office Equipment</v>
          </cell>
        </row>
        <row r="459">
          <cell r="A459">
            <v>870074</v>
          </cell>
          <cell r="C459" t="str">
            <v>Sand</v>
          </cell>
          <cell r="D459" t="str">
            <v>Maintenance</v>
          </cell>
          <cell r="E459" t="str">
            <v>Repair &amp; Maintenance Building - Nursery</v>
          </cell>
        </row>
        <row r="460">
          <cell r="A460">
            <v>870074</v>
          </cell>
          <cell r="C460" t="str">
            <v>Sand</v>
          </cell>
          <cell r="D460" t="str">
            <v>Maintenance</v>
          </cell>
          <cell r="E460" t="str">
            <v>Repair &amp; Maintenance Building - Nursery</v>
          </cell>
        </row>
        <row r="461">
          <cell r="A461">
            <v>870075</v>
          </cell>
          <cell r="C461" t="str">
            <v>Mobile Phone-Kharmania</v>
          </cell>
          <cell r="D461" t="str">
            <v>No-Capex</v>
          </cell>
          <cell r="E461" t="str">
            <v>Office Equipment</v>
          </cell>
        </row>
        <row r="462">
          <cell r="A462">
            <v>870083</v>
          </cell>
          <cell r="C462" t="str">
            <v>Cordless telephone-Reception</v>
          </cell>
          <cell r="D462" t="str">
            <v>No-Capex</v>
          </cell>
          <cell r="E462" t="str">
            <v>Office Equipment</v>
          </cell>
        </row>
        <row r="463">
          <cell r="A463">
            <v>870087</v>
          </cell>
          <cell r="C463" t="str">
            <v>Fan-2 Pcs Deepak Kestwal</v>
          </cell>
          <cell r="D463" t="str">
            <v>No-Capex</v>
          </cell>
          <cell r="E463" t="str">
            <v>Furniture &amp; Fixture</v>
          </cell>
        </row>
        <row r="464">
          <cell r="A464">
            <v>870087</v>
          </cell>
          <cell r="C464" t="str">
            <v>Fan-2 Pcs Swapan Barik</v>
          </cell>
          <cell r="D464" t="str">
            <v>No-Capex</v>
          </cell>
          <cell r="E464" t="str">
            <v>Furniture &amp; Fixture</v>
          </cell>
        </row>
        <row r="465">
          <cell r="A465">
            <v>870087</v>
          </cell>
          <cell r="C465" t="str">
            <v>Fan-2 Pcs Alok Saxena</v>
          </cell>
          <cell r="D465" t="str">
            <v>No-Capex</v>
          </cell>
          <cell r="E465" t="str">
            <v>Furniture &amp; Fixture</v>
          </cell>
        </row>
        <row r="466">
          <cell r="A466">
            <v>870089</v>
          </cell>
          <cell r="C466" t="str">
            <v>Digital Camera</v>
          </cell>
          <cell r="D466" t="str">
            <v>No-Capex</v>
          </cell>
          <cell r="E466" t="str">
            <v>Office Equipment</v>
          </cell>
        </row>
        <row r="467">
          <cell r="A467">
            <v>870092</v>
          </cell>
          <cell r="C467" t="str">
            <v>Vehicle - G.Kashinath</v>
          </cell>
          <cell r="D467" t="str">
            <v>No-Capex</v>
          </cell>
          <cell r="E467" t="str">
            <v>Vehicle</v>
          </cell>
        </row>
        <row r="468">
          <cell r="A468">
            <v>870095</v>
          </cell>
          <cell r="C468" t="str">
            <v>Vehicle</v>
          </cell>
          <cell r="D468" t="str">
            <v>(Capex - 05-03-04)</v>
          </cell>
          <cell r="E468" t="str">
            <v>Vehicle - Nissan Sunny- SPM</v>
          </cell>
        </row>
        <row r="469">
          <cell r="A469">
            <v>870097</v>
          </cell>
          <cell r="C469" t="str">
            <v>Printer-3300-Laser Jet</v>
          </cell>
          <cell r="D469" t="str">
            <v>Capex-42</v>
          </cell>
          <cell r="E469" t="str">
            <v>Office Equipment</v>
          </cell>
        </row>
        <row r="470">
          <cell r="A470">
            <v>870102</v>
          </cell>
          <cell r="C470" t="str">
            <v>Sand</v>
          </cell>
          <cell r="D470" t="str">
            <v>Maintenance</v>
          </cell>
          <cell r="E470" t="str">
            <v>Repair &amp; Maintenance Building - Nursery</v>
          </cell>
        </row>
        <row r="471">
          <cell r="A471">
            <v>870115</v>
          </cell>
          <cell r="C471" t="str">
            <v>Telephone Set-A.Guin</v>
          </cell>
          <cell r="D471" t="str">
            <v>No-Capex</v>
          </cell>
          <cell r="E471" t="str">
            <v>Furniture &amp; Fixture</v>
          </cell>
        </row>
        <row r="472">
          <cell r="A472">
            <v>870130</v>
          </cell>
          <cell r="C472" t="str">
            <v>Sand</v>
          </cell>
          <cell r="D472" t="str">
            <v>Maintenance</v>
          </cell>
          <cell r="E472" t="str">
            <v>Repair &amp; Maintenance Building - Nursery</v>
          </cell>
        </row>
        <row r="473">
          <cell r="A473">
            <v>870130</v>
          </cell>
          <cell r="C473" t="str">
            <v>Sand</v>
          </cell>
          <cell r="D473" t="str">
            <v>Maintenance</v>
          </cell>
          <cell r="E473" t="str">
            <v>Repair &amp; Maintenance Building - Nursery</v>
          </cell>
        </row>
        <row r="474">
          <cell r="A474">
            <v>870139</v>
          </cell>
          <cell r="C474" t="str">
            <v>Caller ID Phone-Gate - 1</v>
          </cell>
          <cell r="D474" t="str">
            <v>No-Capex</v>
          </cell>
          <cell r="E474" t="str">
            <v>Office Equipment</v>
          </cell>
        </row>
        <row r="475">
          <cell r="A475">
            <v>870143</v>
          </cell>
          <cell r="C475" t="str">
            <v>3 Row Ridger - Apiculture Brj</v>
          </cell>
          <cell r="D475" t="str">
            <v>No-Capex</v>
          </cell>
          <cell r="E475" t="str">
            <v>Plant &amp; Machinery- Apiculture Brj</v>
          </cell>
        </row>
        <row r="476">
          <cell r="A476">
            <v>870143</v>
          </cell>
          <cell r="C476" t="str">
            <v>Bearing &amp; Spool - Apiculture Brj</v>
          </cell>
          <cell r="D476" t="str">
            <v>No-Capex</v>
          </cell>
          <cell r="E476" t="str">
            <v>Plant &amp; Machinery- Apiculture Brj</v>
          </cell>
        </row>
        <row r="477">
          <cell r="A477">
            <v>870147</v>
          </cell>
          <cell r="C477" t="str">
            <v>Tools &amp; Implements</v>
          </cell>
          <cell r="D477" t="str">
            <v>No-Capex</v>
          </cell>
          <cell r="E477" t="str">
            <v>Tools &amp; Implements</v>
          </cell>
        </row>
        <row r="478">
          <cell r="A478">
            <v>870149</v>
          </cell>
          <cell r="C478" t="str">
            <v>Plant &amp; Machinery</v>
          </cell>
          <cell r="D478" t="str">
            <v>No-Capex</v>
          </cell>
          <cell r="E478" t="str">
            <v>Plant &amp; Machinery (Installation)</v>
          </cell>
        </row>
        <row r="479">
          <cell r="A479">
            <v>870153</v>
          </cell>
          <cell r="C479" t="str">
            <v>Sand</v>
          </cell>
          <cell r="D479" t="str">
            <v>Maintenance</v>
          </cell>
          <cell r="E479" t="str">
            <v>Repair &amp; Maintenance Building - Nursery</v>
          </cell>
        </row>
        <row r="480">
          <cell r="A480">
            <v>870159</v>
          </cell>
          <cell r="C480" t="str">
            <v>Electrical</v>
          </cell>
          <cell r="D480" t="str">
            <v>No-Capex</v>
          </cell>
          <cell r="E480" t="str">
            <v>Electrical Installation</v>
          </cell>
        </row>
        <row r="481">
          <cell r="A481">
            <v>870170</v>
          </cell>
          <cell r="C481" t="str">
            <v>Mobile Phone-J.B.Sriwastav</v>
          </cell>
          <cell r="D481" t="str">
            <v>No-Capex</v>
          </cell>
          <cell r="E481" t="str">
            <v>Office Equipment</v>
          </cell>
        </row>
        <row r="482">
          <cell r="A482">
            <v>870183</v>
          </cell>
          <cell r="C482" t="str">
            <v>Office Equipment</v>
          </cell>
          <cell r="D482" t="str">
            <v>No-Capex</v>
          </cell>
          <cell r="E482" t="str">
            <v>Office Equipment</v>
          </cell>
        </row>
        <row r="483">
          <cell r="A483">
            <v>870183</v>
          </cell>
          <cell r="C483" t="str">
            <v>Office Equipment</v>
          </cell>
          <cell r="D483" t="str">
            <v>No-Capex</v>
          </cell>
          <cell r="E483" t="str">
            <v>Office Equipment</v>
          </cell>
        </row>
        <row r="484">
          <cell r="A484">
            <v>870183</v>
          </cell>
          <cell r="C484" t="str">
            <v>Office Equipment</v>
          </cell>
          <cell r="D484" t="str">
            <v>No-Capex</v>
          </cell>
          <cell r="E484" t="str">
            <v>Office Equipment</v>
          </cell>
        </row>
        <row r="485">
          <cell r="A485">
            <v>870183</v>
          </cell>
          <cell r="C485" t="str">
            <v>Office Equipment</v>
          </cell>
          <cell r="D485" t="str">
            <v>No-Capex</v>
          </cell>
          <cell r="E485" t="str">
            <v>Office Equipment</v>
          </cell>
        </row>
        <row r="486">
          <cell r="A486">
            <v>870185</v>
          </cell>
          <cell r="C486" t="str">
            <v>Mobile Phone-S.Lahiri</v>
          </cell>
          <cell r="D486" t="str">
            <v>No-Capex</v>
          </cell>
          <cell r="E486" t="str">
            <v>Office Equipment</v>
          </cell>
        </row>
        <row r="487">
          <cell r="A487">
            <v>870185</v>
          </cell>
          <cell r="C487" t="str">
            <v>Mobile Phone-D.S.Adhikary</v>
          </cell>
          <cell r="D487" t="str">
            <v>No-Capex</v>
          </cell>
          <cell r="E487" t="str">
            <v>Office Equipment</v>
          </cell>
        </row>
        <row r="488">
          <cell r="A488">
            <v>870187</v>
          </cell>
          <cell r="C488" t="str">
            <v>Mobile Phone-Bibek Agar</v>
          </cell>
          <cell r="D488" t="str">
            <v>No-Capex</v>
          </cell>
          <cell r="E488" t="str">
            <v>Office Equipment</v>
          </cell>
        </row>
        <row r="489">
          <cell r="A489">
            <v>870187</v>
          </cell>
          <cell r="C489" t="str">
            <v>Mobile Phone-Manish</v>
          </cell>
          <cell r="D489" t="str">
            <v>No-Capex</v>
          </cell>
          <cell r="E489" t="str">
            <v>Office Equipment</v>
          </cell>
        </row>
        <row r="490">
          <cell r="A490">
            <v>870187</v>
          </cell>
          <cell r="C490" t="str">
            <v>Mobile Phone-Kharmania</v>
          </cell>
          <cell r="D490" t="str">
            <v>No-Capex</v>
          </cell>
          <cell r="E490" t="str">
            <v>Office Equipment</v>
          </cell>
        </row>
        <row r="491">
          <cell r="A491">
            <v>870190</v>
          </cell>
          <cell r="C491" t="str">
            <v>Vehicle</v>
          </cell>
          <cell r="D491" t="str">
            <v>No-Capex</v>
          </cell>
          <cell r="E491" t="str">
            <v>Vehicle - Tarun Tuteja</v>
          </cell>
        </row>
        <row r="492">
          <cell r="A492">
            <v>870192</v>
          </cell>
          <cell r="C492" t="str">
            <v>Mobile Phone-DKB</v>
          </cell>
          <cell r="D492" t="str">
            <v>No-Capex</v>
          </cell>
          <cell r="E492" t="str">
            <v>Office Equipment</v>
          </cell>
        </row>
        <row r="493">
          <cell r="A493">
            <v>870192</v>
          </cell>
          <cell r="C493" t="str">
            <v>Mobile Phone-I.A.Saxena</v>
          </cell>
          <cell r="D493" t="str">
            <v>No-Capex</v>
          </cell>
          <cell r="E493" t="str">
            <v>Office Equipment</v>
          </cell>
        </row>
        <row r="494">
          <cell r="A494">
            <v>870192</v>
          </cell>
          <cell r="C494" t="str">
            <v>Mobile Phone-S.K.Trp(Pdn)</v>
          </cell>
          <cell r="D494" t="str">
            <v>No-Capex</v>
          </cell>
          <cell r="E494" t="str">
            <v>Office Equipment</v>
          </cell>
        </row>
        <row r="495">
          <cell r="A495">
            <v>870196</v>
          </cell>
          <cell r="C495" t="str">
            <v>Mobile Phone-Soni Kapoor</v>
          </cell>
          <cell r="D495" t="str">
            <v>No-Capex</v>
          </cell>
          <cell r="E495" t="str">
            <v>Office Equipment</v>
          </cell>
        </row>
        <row r="496">
          <cell r="A496">
            <v>870203</v>
          </cell>
          <cell r="C496" t="str">
            <v>Mobile Phone-Ketan Vyas</v>
          </cell>
          <cell r="D496" t="str">
            <v>No-Capex</v>
          </cell>
          <cell r="E496" t="str">
            <v>Office Equipment</v>
          </cell>
        </row>
        <row r="497">
          <cell r="A497">
            <v>870206</v>
          </cell>
          <cell r="C497" t="str">
            <v>Hardware</v>
          </cell>
          <cell r="D497" t="str">
            <v>No-Capex</v>
          </cell>
          <cell r="E497" t="str">
            <v>Repair &amp; maintenance Others</v>
          </cell>
        </row>
        <row r="498">
          <cell r="A498">
            <v>870211</v>
          </cell>
          <cell r="C498" t="str">
            <v>KTM Office - Marketing</v>
          </cell>
          <cell r="D498" t="str">
            <v>No-Capex</v>
          </cell>
          <cell r="E498" t="str">
            <v>Office Equipment</v>
          </cell>
        </row>
        <row r="499">
          <cell r="A499">
            <v>870214</v>
          </cell>
          <cell r="C499" t="str">
            <v>Mobile Phone -Kennel Super</v>
          </cell>
          <cell r="D499" t="str">
            <v>No-Capex</v>
          </cell>
          <cell r="E499" t="str">
            <v>Office Equipment</v>
          </cell>
        </row>
        <row r="500">
          <cell r="A500">
            <v>870214</v>
          </cell>
          <cell r="C500" t="str">
            <v>Mobile Phone -Reception</v>
          </cell>
          <cell r="D500" t="str">
            <v>No-Capex</v>
          </cell>
          <cell r="E500" t="str">
            <v>Office Equipment</v>
          </cell>
        </row>
        <row r="501">
          <cell r="A501">
            <v>870214</v>
          </cell>
          <cell r="C501" t="str">
            <v>Mobile Phone -Anuj Singh</v>
          </cell>
          <cell r="D501" t="str">
            <v>No-Capex</v>
          </cell>
          <cell r="E501" t="str">
            <v>Office Equipment</v>
          </cell>
        </row>
        <row r="502">
          <cell r="A502">
            <v>870214</v>
          </cell>
          <cell r="C502" t="str">
            <v xml:space="preserve">Mobile Phone -Anupam </v>
          </cell>
          <cell r="D502" t="str">
            <v>No-Capex</v>
          </cell>
          <cell r="E502" t="str">
            <v>Office Equipment</v>
          </cell>
        </row>
        <row r="503">
          <cell r="A503">
            <v>870214</v>
          </cell>
          <cell r="C503" t="str">
            <v>Mobile Phone -Purchase</v>
          </cell>
          <cell r="D503" t="str">
            <v>No-Capex</v>
          </cell>
          <cell r="E503" t="str">
            <v>Office Equipment</v>
          </cell>
        </row>
        <row r="504">
          <cell r="A504">
            <v>870214</v>
          </cell>
          <cell r="C504" t="str">
            <v xml:space="preserve">Mobile Phone -Group 4 </v>
          </cell>
          <cell r="D504" t="str">
            <v>No-Capex</v>
          </cell>
          <cell r="E504" t="str">
            <v>Office Equipment</v>
          </cell>
        </row>
        <row r="505">
          <cell r="A505">
            <v>870217</v>
          </cell>
          <cell r="C505" t="str">
            <v>Mobile Phone RM PM</v>
          </cell>
          <cell r="D505" t="str">
            <v>No-Capex</v>
          </cell>
          <cell r="E505" t="str">
            <v>Office Equipment</v>
          </cell>
        </row>
        <row r="506">
          <cell r="A506">
            <v>870233</v>
          </cell>
          <cell r="C506" t="str">
            <v>Color TV-Soni Kapoor</v>
          </cell>
          <cell r="D506" t="str">
            <v>No-Capex</v>
          </cell>
          <cell r="E506" t="str">
            <v>Furniture &amp; Fixture</v>
          </cell>
        </row>
        <row r="507">
          <cell r="A507">
            <v>870234</v>
          </cell>
          <cell r="C507" t="str">
            <v>Voltage Stabilizer-S.Kapoor</v>
          </cell>
          <cell r="D507" t="str">
            <v>Capex-18-(04-05)</v>
          </cell>
          <cell r="E507" t="str">
            <v>Furniture &amp; Fixture</v>
          </cell>
        </row>
        <row r="508">
          <cell r="A508">
            <v>870237</v>
          </cell>
          <cell r="C508" t="str">
            <v>Celing Fan-Soni Kapoor</v>
          </cell>
          <cell r="D508" t="str">
            <v>Capex-18-(04-05)</v>
          </cell>
          <cell r="E508" t="str">
            <v>Furniture &amp; Fixture</v>
          </cell>
        </row>
        <row r="509">
          <cell r="A509">
            <v>870238</v>
          </cell>
          <cell r="C509" t="str">
            <v>Cordless Telephone-B.Agarwal</v>
          </cell>
          <cell r="D509" t="str">
            <v>No-Capex</v>
          </cell>
          <cell r="E509" t="str">
            <v>Office Equipment</v>
          </cell>
        </row>
        <row r="510">
          <cell r="A510">
            <v>870239</v>
          </cell>
          <cell r="C510" t="str">
            <v>Cordless Telephone-K.Vyas</v>
          </cell>
          <cell r="D510" t="str">
            <v>Capex-18-(04-05)</v>
          </cell>
          <cell r="E510" t="str">
            <v>Furniture &amp; Fixture</v>
          </cell>
        </row>
        <row r="511">
          <cell r="A511">
            <v>870243</v>
          </cell>
          <cell r="C511" t="str">
            <v>Ceiling Fan-Bibek Agarwal</v>
          </cell>
          <cell r="D511" t="str">
            <v>No-Capex</v>
          </cell>
          <cell r="E511" t="str">
            <v>Furniture &amp; Fixture</v>
          </cell>
        </row>
        <row r="525">
          <cell r="A525" t="str">
            <v>710318-</v>
          </cell>
          <cell r="C525" t="str">
            <v>TV for Upendra Pradhan</v>
          </cell>
          <cell r="D525" t="str">
            <v>No-Capex</v>
          </cell>
          <cell r="E525" t="str">
            <v>Furniture &amp; Fixture</v>
          </cell>
        </row>
        <row r="529">
          <cell r="A529" t="str">
            <v>870233-</v>
          </cell>
          <cell r="C529" t="str">
            <v>Color TV-Ketan Vyas</v>
          </cell>
          <cell r="D529" t="str">
            <v>No-Capex</v>
          </cell>
          <cell r="E529" t="str">
            <v>Furniture &amp; Fixture</v>
          </cell>
        </row>
        <row r="530">
          <cell r="A530" t="str">
            <v>870233--</v>
          </cell>
          <cell r="C530" t="str">
            <v>Color TV-Bibek Agarwal</v>
          </cell>
          <cell r="D530" t="str">
            <v>No-Capex</v>
          </cell>
          <cell r="E530" t="str">
            <v>Furniture &amp; Fixture</v>
          </cell>
        </row>
        <row r="531">
          <cell r="A531" t="str">
            <v>870233---</v>
          </cell>
          <cell r="C531" t="str">
            <v>Refrigerator - Soni Kapoor</v>
          </cell>
          <cell r="D531" t="str">
            <v>No-Capex</v>
          </cell>
          <cell r="E531" t="str">
            <v>Furniture &amp; Fixture</v>
          </cell>
        </row>
        <row r="532">
          <cell r="A532" t="str">
            <v>870233----</v>
          </cell>
          <cell r="C532" t="str">
            <v>Refrigerator - Ketan Vyas</v>
          </cell>
          <cell r="D532" t="str">
            <v>No-Capex</v>
          </cell>
          <cell r="E532" t="str">
            <v>Furniture &amp; Fixture</v>
          </cell>
        </row>
        <row r="533">
          <cell r="A533" t="str">
            <v>870238-</v>
          </cell>
          <cell r="C533" t="str">
            <v>Cordless Telephone-S.Kapoor</v>
          </cell>
          <cell r="D533" t="str">
            <v>No-Capex</v>
          </cell>
          <cell r="E533" t="str">
            <v>Office Equipment</v>
          </cell>
        </row>
        <row r="534">
          <cell r="A534" t="str">
            <v>Fact</v>
          </cell>
          <cell r="D534" t="str">
            <v>Capex-02-03</v>
          </cell>
        </row>
        <row r="535">
          <cell r="A535" t="str">
            <v>Nursery</v>
          </cell>
          <cell r="C535" t="str">
            <v>Building</v>
          </cell>
          <cell r="D535" t="str">
            <v>Nur/001(03-04)</v>
          </cell>
          <cell r="E535" t="str">
            <v>Building</v>
          </cell>
        </row>
        <row r="536">
          <cell r="A536" t="str">
            <v xml:space="preserve">Rising </v>
          </cell>
          <cell r="C536" t="str">
            <v>Housing Complex</v>
          </cell>
          <cell r="D536" t="str">
            <v>Housing Complex</v>
          </cell>
          <cell r="E536" t="str">
            <v>Building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07-31.10"/>
      <sheetName val="01.11-31.12.06"/>
      <sheetName val="JAN"/>
      <sheetName val="FEB"/>
      <sheetName val="MARCH"/>
      <sheetName val="APRIL "/>
      <sheetName val="may-july"/>
      <sheetName val="rent Details "/>
      <sheetName val="rent Details  (2)"/>
      <sheetName val="rent Details  (3)"/>
      <sheetName val="Sheet2"/>
      <sheetName val="supp code"/>
      <sheetName val="Sheet1"/>
      <sheetName val="PAUSH "/>
      <sheetName val="Sheet4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521440</v>
          </cell>
          <cell r="B2" t="str">
            <v xml:space="preserve">ASHOK KR AGARWAL </v>
          </cell>
          <cell r="C2">
            <v>2118</v>
          </cell>
        </row>
        <row r="3">
          <cell r="A3">
            <v>521455</v>
          </cell>
          <cell r="B3" t="str">
            <v xml:space="preserve">BHARAT PSD TURAHA </v>
          </cell>
          <cell r="C3">
            <v>2118</v>
          </cell>
        </row>
        <row r="4">
          <cell r="A4">
            <v>521504</v>
          </cell>
          <cell r="B4" t="str">
            <v xml:space="preserve">HOMENDRA BIKRAM SAH </v>
          </cell>
          <cell r="C4">
            <v>1059</v>
          </cell>
        </row>
        <row r="5">
          <cell r="A5">
            <v>521529</v>
          </cell>
          <cell r="B5" t="str">
            <v xml:space="preserve">KRISNA BDR BASNET </v>
          </cell>
          <cell r="C5">
            <v>424</v>
          </cell>
        </row>
        <row r="6">
          <cell r="A6">
            <v>521530</v>
          </cell>
          <cell r="B6" t="str">
            <v xml:space="preserve">KRISNA PSD SINGH </v>
          </cell>
          <cell r="C6">
            <v>953</v>
          </cell>
        </row>
        <row r="7">
          <cell r="A7">
            <v>521537</v>
          </cell>
          <cell r="B7" t="str">
            <v xml:space="preserve">MADHYAMANCHAL COLD STORAGE </v>
          </cell>
          <cell r="C7">
            <v>33529.001500000013</v>
          </cell>
        </row>
        <row r="8">
          <cell r="A8">
            <v>521541</v>
          </cell>
          <cell r="B8" t="str">
            <v>MALA DEVI  RAUNIYAR</v>
          </cell>
          <cell r="C8">
            <v>1059</v>
          </cell>
        </row>
        <row r="9">
          <cell r="A9">
            <v>521557</v>
          </cell>
          <cell r="B9" t="str">
            <v xml:space="preserve">NAHKUL THAPA </v>
          </cell>
          <cell r="C9">
            <v>900</v>
          </cell>
        </row>
        <row r="10">
          <cell r="A10">
            <v>521590</v>
          </cell>
          <cell r="B10" t="str">
            <v xml:space="preserve">RADHA DEVI BISTA </v>
          </cell>
          <cell r="C10">
            <v>14374</v>
          </cell>
        </row>
        <row r="11">
          <cell r="A11">
            <v>521592</v>
          </cell>
          <cell r="B11" t="str">
            <v>RAJ BDR SHRESTHA</v>
          </cell>
          <cell r="C11">
            <v>2965</v>
          </cell>
        </row>
        <row r="12">
          <cell r="A12">
            <v>521593</v>
          </cell>
          <cell r="B12" t="str">
            <v xml:space="preserve">RAJ DEVI SHRESTHA </v>
          </cell>
          <cell r="C12">
            <v>953</v>
          </cell>
        </row>
        <row r="13">
          <cell r="A13">
            <v>521600</v>
          </cell>
          <cell r="B13" t="str">
            <v xml:space="preserve">RAMA AUJHA </v>
          </cell>
          <cell r="C13">
            <v>1429.0015000000003</v>
          </cell>
        </row>
        <row r="14">
          <cell r="A14">
            <v>521602</v>
          </cell>
          <cell r="B14" t="str">
            <v xml:space="preserve">RAMA NAND SHAH </v>
          </cell>
          <cell r="C14">
            <v>900</v>
          </cell>
        </row>
        <row r="15">
          <cell r="A15">
            <v>521606</v>
          </cell>
          <cell r="B15" t="str">
            <v xml:space="preserve">RATI SHAH </v>
          </cell>
          <cell r="C15">
            <v>35393</v>
          </cell>
        </row>
        <row r="16">
          <cell r="A16">
            <v>521609</v>
          </cell>
          <cell r="B16" t="str">
            <v xml:space="preserve">RENUKA MISHRA </v>
          </cell>
          <cell r="C16">
            <v>900</v>
          </cell>
        </row>
        <row r="17">
          <cell r="A17">
            <v>521617</v>
          </cell>
          <cell r="B17" t="str">
            <v xml:space="preserve">SAVITRY JHA </v>
          </cell>
          <cell r="C17">
            <v>1575</v>
          </cell>
        </row>
        <row r="18">
          <cell r="A18">
            <v>521618</v>
          </cell>
          <cell r="B18" t="str">
            <v xml:space="preserve">SHANKAR PSD KARAN </v>
          </cell>
          <cell r="C18">
            <v>1350</v>
          </cell>
        </row>
        <row r="19">
          <cell r="A19">
            <v>521622</v>
          </cell>
          <cell r="B19" t="str">
            <v xml:space="preserve">SHEELA SHRESHTA </v>
          </cell>
          <cell r="C19">
            <v>1589</v>
          </cell>
        </row>
        <row r="20">
          <cell r="A20">
            <v>521628</v>
          </cell>
          <cell r="B20" t="str">
            <v>RAMASHRAY PRASAD</v>
          </cell>
          <cell r="C20">
            <v>1535</v>
          </cell>
        </row>
        <row r="21">
          <cell r="A21">
            <v>521631</v>
          </cell>
          <cell r="B21" t="str">
            <v>SHYAM  SUNDER</v>
          </cell>
          <cell r="C21">
            <v>2145</v>
          </cell>
        </row>
        <row r="22">
          <cell r="A22">
            <v>521632</v>
          </cell>
          <cell r="B22" t="str">
            <v xml:space="preserve">SMITA GIRI </v>
          </cell>
          <cell r="C22">
            <v>2160</v>
          </cell>
        </row>
        <row r="23">
          <cell r="A23">
            <v>521645</v>
          </cell>
          <cell r="B23" t="str">
            <v>UMESH PSD SAH</v>
          </cell>
          <cell r="C23">
            <v>1429</v>
          </cell>
        </row>
        <row r="24">
          <cell r="A24">
            <v>521650</v>
          </cell>
          <cell r="B24" t="str">
            <v xml:space="preserve">UTRA BARAL </v>
          </cell>
          <cell r="C24">
            <v>2382.3000000000002</v>
          </cell>
        </row>
        <row r="25">
          <cell r="A25">
            <v>521653</v>
          </cell>
          <cell r="B25" t="str">
            <v xml:space="preserve">VIJAY KUMAR </v>
          </cell>
          <cell r="C25">
            <v>1323</v>
          </cell>
        </row>
        <row r="26">
          <cell r="A26">
            <v>521706</v>
          </cell>
          <cell r="B26" t="str">
            <v xml:space="preserve">SAPNA SINGH </v>
          </cell>
          <cell r="C26">
            <v>1575</v>
          </cell>
        </row>
        <row r="27">
          <cell r="A27">
            <v>521708</v>
          </cell>
          <cell r="B27" t="str">
            <v>SHUDIR SHARMA</v>
          </cell>
          <cell r="C27">
            <v>11492</v>
          </cell>
        </row>
        <row r="28">
          <cell r="A28">
            <v>521721</v>
          </cell>
          <cell r="B28" t="str">
            <v xml:space="preserve">SANDHYA KUMARI </v>
          </cell>
          <cell r="C28">
            <v>1324</v>
          </cell>
        </row>
        <row r="29">
          <cell r="A29">
            <v>521722</v>
          </cell>
          <cell r="B29" t="str">
            <v xml:space="preserve">URMILA ADHIKARI </v>
          </cell>
          <cell r="C29">
            <v>1588</v>
          </cell>
        </row>
        <row r="30">
          <cell r="A30">
            <v>521725</v>
          </cell>
          <cell r="B30" t="str">
            <v xml:space="preserve">PARWATI KHAREL </v>
          </cell>
          <cell r="C30">
            <v>1165</v>
          </cell>
        </row>
        <row r="31">
          <cell r="A31">
            <v>521736</v>
          </cell>
          <cell r="B31" t="str">
            <v>NEETA BARAL</v>
          </cell>
          <cell r="C31">
            <v>1350</v>
          </cell>
        </row>
        <row r="32">
          <cell r="A32">
            <v>521740</v>
          </cell>
          <cell r="B32" t="str">
            <v>RAJESH KUMAR SIGDEL</v>
          </cell>
          <cell r="C32">
            <v>2012</v>
          </cell>
        </row>
        <row r="33">
          <cell r="A33">
            <v>521752</v>
          </cell>
          <cell r="B33" t="str">
            <v>NASHIMA KHATOON</v>
          </cell>
          <cell r="C33">
            <v>1350</v>
          </cell>
        </row>
        <row r="34">
          <cell r="A34">
            <v>521761</v>
          </cell>
          <cell r="B34" t="str">
            <v>SHANTI DEVI</v>
          </cell>
          <cell r="C34">
            <v>1800</v>
          </cell>
        </row>
        <row r="35">
          <cell r="A35">
            <v>521762</v>
          </cell>
          <cell r="B35" t="str">
            <v>FULA KUMARI</v>
          </cell>
          <cell r="C35">
            <v>1620</v>
          </cell>
        </row>
        <row r="36">
          <cell r="A36">
            <v>521768</v>
          </cell>
          <cell r="B36" t="str">
            <v>CHANDRA SHEKHAR PANDEY</v>
          </cell>
          <cell r="C36">
            <v>3377.7</v>
          </cell>
        </row>
        <row r="37">
          <cell r="A37">
            <v>521772</v>
          </cell>
          <cell r="B37" t="str">
            <v xml:space="preserve">NAR RAJ BHUDHATHOKI </v>
          </cell>
          <cell r="C37">
            <v>2646</v>
          </cell>
        </row>
        <row r="38">
          <cell r="A38">
            <v>521776</v>
          </cell>
          <cell r="B38" t="str">
            <v>RAMILA BAJRACHARYA</v>
          </cell>
          <cell r="C38">
            <v>900</v>
          </cell>
        </row>
        <row r="39">
          <cell r="A39">
            <v>521777</v>
          </cell>
          <cell r="B39" t="str">
            <v xml:space="preserve">DEEPA SHRESTHA </v>
          </cell>
          <cell r="C39">
            <v>900</v>
          </cell>
        </row>
        <row r="40">
          <cell r="A40">
            <v>521781</v>
          </cell>
          <cell r="B40" t="str">
            <v xml:space="preserve">NARAYAN SINGH </v>
          </cell>
          <cell r="C40">
            <v>2435</v>
          </cell>
        </row>
        <row r="41">
          <cell r="A41">
            <v>521783</v>
          </cell>
          <cell r="B41" t="str">
            <v>SACHIDANAND ADHIKARI</v>
          </cell>
          <cell r="C41">
            <v>2118</v>
          </cell>
        </row>
        <row r="42">
          <cell r="A42">
            <v>521788</v>
          </cell>
          <cell r="B42" t="str">
            <v xml:space="preserve">LAXMI NARAYAN PSD SHAH </v>
          </cell>
          <cell r="C42">
            <v>1323</v>
          </cell>
        </row>
        <row r="43">
          <cell r="A43">
            <v>521793</v>
          </cell>
          <cell r="B43" t="str">
            <v xml:space="preserve">SARAD BHASYAL </v>
          </cell>
          <cell r="C43">
            <v>2880</v>
          </cell>
        </row>
        <row r="44">
          <cell r="A44">
            <v>521816</v>
          </cell>
          <cell r="B44" t="str">
            <v>NETRA PRASAD MAINALI</v>
          </cell>
          <cell r="C44">
            <v>2646</v>
          </cell>
        </row>
        <row r="45">
          <cell r="A45">
            <v>521837</v>
          </cell>
          <cell r="B45" t="str">
            <v>SURESH PRASAD YADAV</v>
          </cell>
          <cell r="C45">
            <v>1906</v>
          </cell>
        </row>
        <row r="46">
          <cell r="A46">
            <v>529574</v>
          </cell>
          <cell r="B46" t="str">
            <v xml:space="preserve">RAJEEV RANA </v>
          </cell>
          <cell r="C46">
            <v>3462</v>
          </cell>
        </row>
        <row r="47">
          <cell r="A47">
            <v>529575</v>
          </cell>
          <cell r="B47" t="str">
            <v xml:space="preserve">SABITA KARKI </v>
          </cell>
          <cell r="C47">
            <v>1059</v>
          </cell>
        </row>
        <row r="48">
          <cell r="A48">
            <v>529601</v>
          </cell>
          <cell r="B48" t="str">
            <v>UPENDRA KR SARAF</v>
          </cell>
          <cell r="C48">
            <v>2118</v>
          </cell>
        </row>
        <row r="49">
          <cell r="A49">
            <v>529610</v>
          </cell>
          <cell r="B49" t="str">
            <v>SITA DEVI ADHIKARI</v>
          </cell>
          <cell r="C49">
            <v>1429</v>
          </cell>
        </row>
        <row r="50">
          <cell r="A50">
            <v>529611</v>
          </cell>
          <cell r="B50" t="str">
            <v>ANITA GURUNG</v>
          </cell>
          <cell r="C50">
            <v>2568</v>
          </cell>
        </row>
        <row r="51">
          <cell r="A51">
            <v>529612</v>
          </cell>
          <cell r="B51" t="str">
            <v>SUNAINA MAHATO</v>
          </cell>
          <cell r="C51">
            <v>1998</v>
          </cell>
        </row>
        <row r="52">
          <cell r="A52">
            <v>529613</v>
          </cell>
          <cell r="B52" t="str">
            <v>SANDEEP SINGH THAKURI</v>
          </cell>
          <cell r="C52">
            <v>2171</v>
          </cell>
        </row>
        <row r="53">
          <cell r="A53">
            <v>529614</v>
          </cell>
          <cell r="B53" t="str">
            <v>NANDLAL GAUTAM</v>
          </cell>
          <cell r="C53">
            <v>12150</v>
          </cell>
        </row>
        <row r="54">
          <cell r="A54">
            <v>529615</v>
          </cell>
          <cell r="B54" t="str">
            <v>NEETU PANDEY</v>
          </cell>
          <cell r="C54">
            <v>2160</v>
          </cell>
        </row>
        <row r="55">
          <cell r="A55">
            <v>529616</v>
          </cell>
          <cell r="B55" t="str">
            <v>NEETU KUMARI</v>
          </cell>
          <cell r="C55">
            <v>3060</v>
          </cell>
        </row>
        <row r="56">
          <cell r="A56">
            <v>529617</v>
          </cell>
          <cell r="B56" t="str">
            <v>SUSHIL KUMAR</v>
          </cell>
          <cell r="C56">
            <v>1800</v>
          </cell>
        </row>
        <row r="57">
          <cell r="A57">
            <v>529620</v>
          </cell>
          <cell r="B57" t="str">
            <v>ELIZA KARKI</v>
          </cell>
          <cell r="C57">
            <v>4950</v>
          </cell>
        </row>
        <row r="58">
          <cell r="A58">
            <v>529623</v>
          </cell>
          <cell r="B58" t="str">
            <v>KUBER PRASAD GUPTA</v>
          </cell>
          <cell r="C58">
            <v>2118</v>
          </cell>
        </row>
        <row r="59">
          <cell r="A59">
            <v>529624</v>
          </cell>
          <cell r="B59" t="str">
            <v xml:space="preserve">PRAMILA SINHA </v>
          </cell>
          <cell r="C59">
            <v>2118</v>
          </cell>
        </row>
        <row r="60">
          <cell r="A60">
            <v>529625</v>
          </cell>
          <cell r="B60" t="str">
            <v>SHRI CHANDRA BHATT.</v>
          </cell>
          <cell r="C60">
            <v>4500</v>
          </cell>
        </row>
        <row r="61">
          <cell r="A61">
            <v>529626</v>
          </cell>
          <cell r="B61" t="str">
            <v>SAVITA DEVI</v>
          </cell>
          <cell r="C61">
            <v>1588</v>
          </cell>
        </row>
        <row r="62">
          <cell r="A62">
            <v>529627</v>
          </cell>
          <cell r="B62" t="str">
            <v>HARI SHANKER PRASAD</v>
          </cell>
          <cell r="C62">
            <v>1620</v>
          </cell>
        </row>
        <row r="63">
          <cell r="A63">
            <v>529628</v>
          </cell>
          <cell r="B63" t="str">
            <v>DUKHI KR KARAN</v>
          </cell>
          <cell r="C63">
            <v>1350</v>
          </cell>
        </row>
        <row r="64">
          <cell r="A64">
            <v>529630</v>
          </cell>
          <cell r="B64" t="str">
            <v>SUNIRA KUMARI ARYAL</v>
          </cell>
          <cell r="C64">
            <v>2025</v>
          </cell>
        </row>
        <row r="65">
          <cell r="A65">
            <v>529631</v>
          </cell>
          <cell r="B65" t="str">
            <v xml:space="preserve">RAJESH KR RAUNIYAR </v>
          </cell>
          <cell r="C65">
            <v>1720.5</v>
          </cell>
        </row>
        <row r="66">
          <cell r="A66">
            <v>529633</v>
          </cell>
          <cell r="B66" t="str">
            <v>BABUNI DEVI</v>
          </cell>
          <cell r="C66">
            <v>1620</v>
          </cell>
        </row>
        <row r="67">
          <cell r="A67">
            <v>529634</v>
          </cell>
          <cell r="B67" t="str">
            <v>AJIT KR SINGH</v>
          </cell>
          <cell r="C67">
            <v>2160</v>
          </cell>
        </row>
        <row r="68">
          <cell r="A68">
            <v>529635</v>
          </cell>
          <cell r="B68" t="str">
            <v>BHUSAN PRASAD GUPTA</v>
          </cell>
          <cell r="C68">
            <v>1853.115</v>
          </cell>
        </row>
        <row r="69">
          <cell r="A69">
            <v>529637</v>
          </cell>
          <cell r="B69" t="str">
            <v>SUNITA MAHATO</v>
          </cell>
          <cell r="C69">
            <v>2880</v>
          </cell>
        </row>
        <row r="70">
          <cell r="A70">
            <v>529638</v>
          </cell>
          <cell r="B70" t="str">
            <v>USHA SHAH</v>
          </cell>
          <cell r="C70">
            <v>2880</v>
          </cell>
        </row>
        <row r="71">
          <cell r="A71">
            <v>529639</v>
          </cell>
          <cell r="B71" t="str">
            <v>RAVINDRA PRASAD GUPTA</v>
          </cell>
          <cell r="C71">
            <v>1449</v>
          </cell>
        </row>
        <row r="72">
          <cell r="A72">
            <v>530053</v>
          </cell>
          <cell r="B72" t="str">
            <v>SUNITA DAHAL</v>
          </cell>
          <cell r="C72">
            <v>1980</v>
          </cell>
        </row>
        <row r="73">
          <cell r="A73">
            <v>530055</v>
          </cell>
          <cell r="B73" t="str">
            <v xml:space="preserve">ILENA HADDA </v>
          </cell>
          <cell r="C73">
            <v>2880</v>
          </cell>
        </row>
        <row r="74">
          <cell r="A74">
            <v>601061</v>
          </cell>
          <cell r="B74" t="str">
            <v xml:space="preserve">MEENU SINGH BASNET </v>
          </cell>
          <cell r="C74">
            <v>2880</v>
          </cell>
        </row>
        <row r="75">
          <cell r="A75">
            <v>601063</v>
          </cell>
          <cell r="B75" t="str">
            <v xml:space="preserve">SAMEER K C </v>
          </cell>
          <cell r="C75">
            <v>7571</v>
          </cell>
        </row>
        <row r="76">
          <cell r="A76">
            <v>601066</v>
          </cell>
          <cell r="B76" t="str">
            <v xml:space="preserve">RAJENDRA LAL SHRESTHA </v>
          </cell>
          <cell r="C76">
            <v>2880</v>
          </cell>
        </row>
        <row r="77">
          <cell r="A77">
            <v>601094</v>
          </cell>
          <cell r="B77" t="str">
            <v>NILA KHADKI</v>
          </cell>
          <cell r="C77">
            <v>2646</v>
          </cell>
        </row>
        <row r="78">
          <cell r="A78">
            <v>601232</v>
          </cell>
          <cell r="B78" t="str">
            <v>JITENDRA PRASAD</v>
          </cell>
          <cell r="C78">
            <v>1218</v>
          </cell>
        </row>
        <row r="79">
          <cell r="A79">
            <v>601260</v>
          </cell>
          <cell r="B79" t="str">
            <v>REETA DEVI RAUNIYAR</v>
          </cell>
          <cell r="C79">
            <v>1588</v>
          </cell>
        </row>
        <row r="80">
          <cell r="A80">
            <v>601266</v>
          </cell>
          <cell r="B80" t="str">
            <v>VIJYA DEVI</v>
          </cell>
          <cell r="C80">
            <v>1112</v>
          </cell>
        </row>
        <row r="81">
          <cell r="A81">
            <v>601267</v>
          </cell>
          <cell r="B81" t="str">
            <v>MRIDULA KUMARI ARYAL</v>
          </cell>
          <cell r="C81">
            <v>1588</v>
          </cell>
        </row>
        <row r="82">
          <cell r="A82">
            <v>601277</v>
          </cell>
          <cell r="B82" t="str">
            <v>RAMADHAR PRASAD SONAR</v>
          </cell>
          <cell r="C82">
            <v>2118</v>
          </cell>
        </row>
        <row r="83">
          <cell r="A83">
            <v>604343</v>
          </cell>
          <cell r="B83" t="str">
            <v xml:space="preserve">SHANTA KHADKA </v>
          </cell>
          <cell r="C83">
            <v>10059</v>
          </cell>
        </row>
        <row r="84">
          <cell r="A84">
            <v>604348</v>
          </cell>
          <cell r="B84" t="str">
            <v xml:space="preserve">SANGEETA YADAV </v>
          </cell>
          <cell r="C84">
            <v>2647</v>
          </cell>
        </row>
        <row r="85">
          <cell r="A85">
            <v>604388</v>
          </cell>
          <cell r="B85" t="str">
            <v>RAM SATI DEVI</v>
          </cell>
          <cell r="C85">
            <v>1215</v>
          </cell>
        </row>
        <row r="86">
          <cell r="A86">
            <v>604389</v>
          </cell>
          <cell r="B86" t="str">
            <v>SHIV SHANKAR AGARWAL</v>
          </cell>
          <cell r="C86">
            <v>12640</v>
          </cell>
        </row>
        <row r="87">
          <cell r="A87">
            <v>604390</v>
          </cell>
          <cell r="B87" t="str">
            <v>OM PRAKASH AGARWAL</v>
          </cell>
          <cell r="C87">
            <v>2880</v>
          </cell>
        </row>
        <row r="88">
          <cell r="A88">
            <v>604400</v>
          </cell>
          <cell r="B88" t="str">
            <v>JAY PRAKASH SINGH</v>
          </cell>
          <cell r="C88">
            <v>1747</v>
          </cell>
        </row>
        <row r="89">
          <cell r="A89">
            <v>604401</v>
          </cell>
          <cell r="B89" t="str">
            <v>SAMEER GIRI</v>
          </cell>
          <cell r="C89">
            <v>1112</v>
          </cell>
        </row>
        <row r="90">
          <cell r="A90">
            <v>604453</v>
          </cell>
          <cell r="B90" t="str">
            <v>VAKIL THAKUR</v>
          </cell>
          <cell r="C90">
            <v>1059</v>
          </cell>
        </row>
        <row r="91">
          <cell r="A91">
            <v>604454</v>
          </cell>
          <cell r="B91" t="str">
            <v>RABINDAR KR GUPTA</v>
          </cell>
          <cell r="C91">
            <v>1429</v>
          </cell>
        </row>
        <row r="92">
          <cell r="A92">
            <v>604455</v>
          </cell>
          <cell r="B92" t="str">
            <v>TEJ NARAYAN PSD YADAV</v>
          </cell>
          <cell r="C92">
            <v>1165</v>
          </cell>
        </row>
        <row r="93">
          <cell r="A93">
            <v>604458</v>
          </cell>
          <cell r="B93" t="str">
            <v xml:space="preserve">SARASWATI RAUNIYAR </v>
          </cell>
          <cell r="C93">
            <v>2880</v>
          </cell>
        </row>
        <row r="94">
          <cell r="A94">
            <v>2002</v>
          </cell>
          <cell r="B94" t="str">
            <v>SHANTI SHRESTHA</v>
          </cell>
          <cell r="C94">
            <v>4680</v>
          </cell>
        </row>
        <row r="95">
          <cell r="A95">
            <v>2003</v>
          </cell>
          <cell r="B95" t="str">
            <v xml:space="preserve">NIRMAL SHARMA </v>
          </cell>
          <cell r="C95">
            <v>2880</v>
          </cell>
        </row>
        <row r="96">
          <cell r="A96">
            <v>2001</v>
          </cell>
          <cell r="B96" t="str">
            <v>AMIR MAN AMATYA</v>
          </cell>
          <cell r="C96">
            <v>5850</v>
          </cell>
        </row>
        <row r="97">
          <cell r="C97">
            <v>310480.61800000002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udit Steps"/>
      <sheetName val="Sub Lead"/>
      <sheetName val="Sch VI"/>
      <sheetName val="Details"/>
      <sheetName val="ADD-Other"/>
      <sheetName val="ADD-WF"/>
      <sheetName val="Dep entries"/>
      <sheetName val="Dep-Other"/>
      <sheetName val="Dep-WF"/>
      <sheetName val="Xch fluc"/>
      <sheetName val="ICS-WF"/>
      <sheetName val="Inf-Delhi"/>
      <sheetName val="Inf-Ind"/>
      <sheetName val="ICS-B'lore"/>
      <sheetName val="ICS-HK"/>
      <sheetName val="FA sale"/>
      <sheetName val="Pre Op Exp"/>
      <sheetName val="TOD-WF"/>
      <sheetName val="TOD-Others"/>
      <sheetName val="TOD-Pre OP"/>
      <sheetName val="CWIP"/>
      <sheetName val="Cap Adv"/>
      <sheetName val="VASOO"/>
      <sheetName val="BHUWALKA"/>
      <sheetName val="ELEKTROMECH"/>
      <sheetName val="ESSENCO"/>
      <sheetName val="FINESSE"/>
      <sheetName val="FINESSE-reclass"/>
      <sheetName val="FLEXI PLAN"/>
      <sheetName val="POWERICA"/>
      <sheetName val="VOLTAS"/>
      <sheetName val="INGRAM"/>
      <sheetName val="DATS"/>
      <sheetName val="DUNHAMBUSH"/>
      <sheetName val="SINEWAVE"/>
      <sheetName val="SANDOOR"/>
      <sheetName val="LARSEN"/>
      <sheetName val="ZENER SYSTEMS"/>
      <sheetName val="INERTIA"/>
      <sheetName val="Tickmarks"/>
      <sheetName val="dep.02"/>
    </sheetNames>
    <sheetDataSet>
      <sheetData sheetId="0">
        <row r="9">
          <cell r="D9">
            <v>117609229.0450345</v>
          </cell>
        </row>
      </sheetData>
      <sheetData sheetId="1">
        <row r="9">
          <cell r="D9">
            <v>117609229.0450345</v>
          </cell>
        </row>
      </sheetData>
      <sheetData sheetId="2" refreshError="1"/>
      <sheetData sheetId="3" refreshError="1"/>
      <sheetData sheetId="4" refreshError="1"/>
      <sheetData sheetId="5">
        <row r="9">
          <cell r="D9">
            <v>117609229.0450345</v>
          </cell>
        </row>
        <row r="10">
          <cell r="D10">
            <v>29529270.081999999</v>
          </cell>
        </row>
        <row r="11">
          <cell r="D11">
            <v>7730193.3699999992</v>
          </cell>
        </row>
        <row r="12">
          <cell r="D12">
            <v>21266288.975631997</v>
          </cell>
        </row>
        <row r="13">
          <cell r="D13">
            <v>9071580.1400000006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ustomize Your Purchase Order"/>
      <sheetName val="Bangalore"/>
      <sheetName val="Coimbatore"/>
      <sheetName val="Macros"/>
      <sheetName val="ATW"/>
      <sheetName val="Lock"/>
      <sheetName val="Intl Data Table"/>
      <sheetName val="TemplateInformation"/>
      <sheetName val="masters"/>
      <sheetName val="tb based schedule"/>
      <sheetName val="pack pnl-99"/>
      <sheetName val="Purchase Order"/>
      <sheetName val="Tools Rev"/>
      <sheetName val="BRP&amp;L"/>
      <sheetName val="Schedules"/>
      <sheetName val="Balance Sheet "/>
      <sheetName val="TB MAR2004"/>
      <sheetName val="Rates"/>
      <sheetName val="Groupings 2004"/>
      <sheetName val="Inputs"/>
      <sheetName val="CRITERIA1"/>
      <sheetName val="Jul 96 Worksheet"/>
      <sheetName val="table"/>
      <sheetName val="Sheet2"/>
    </sheetNames>
    <sheetDataSet>
      <sheetData sheetId="0"/>
      <sheetData sheetId="1" refreshError="1">
        <row r="23">
          <cell r="H23" t="str">
            <v>Credit Card #1</v>
          </cell>
        </row>
        <row r="24">
          <cell r="H24" t="str">
            <v>Credit Card #2</v>
          </cell>
        </row>
        <row r="25">
          <cell r="H25" t="str">
            <v>Credit Card #3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SOE"/>
      <sheetName val="SUMM"/>
      <sheetName val="OPEX"/>
      <sheetName val="TB"/>
      <sheetName val="SALES"/>
      <sheetName val="VCAP"/>
      <sheetName val="EWAP"/>
      <sheetName val="CS"/>
      <sheetName val="COS"/>
      <sheetName val="SALESTAX"/>
      <sheetName val="JANMARSALES"/>
      <sheetName val="CBUTB"/>
      <sheetName val="SS_ALLO"/>
      <sheetName val="OPEXWORKING"/>
      <sheetName val="Q1RESULTS"/>
      <sheetName val="Module2"/>
      <sheetName val="Module1"/>
      <sheetName val="Modul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BAUSCH &amp; LOMB INDIA LIMITED ( ALL INDIA P&amp;L SUMMARY)</v>
          </cell>
          <cell r="K4" t="str">
            <v>YTD. JUNE '99</v>
          </cell>
          <cell r="W4" t="str">
            <v>( Amount in Rs.)</v>
          </cell>
        </row>
        <row r="5">
          <cell r="W5">
            <v>36453.864237847221</v>
          </cell>
        </row>
        <row r="6">
          <cell r="K6" t="str">
            <v>Regional   Offices</v>
          </cell>
          <cell r="Q6" t="str">
            <v>Total Rev.</v>
          </cell>
          <cell r="S6" t="str">
            <v>Inventory</v>
          </cell>
          <cell r="U6" t="str">
            <v>Total</v>
          </cell>
          <cell r="V6" t="str">
            <v>Provisions/</v>
          </cell>
          <cell r="W6" t="str">
            <v>Ttl Ytd</v>
          </cell>
        </row>
        <row r="7">
          <cell r="C7" t="str">
            <v>Particulars</v>
          </cell>
          <cell r="F7" t="str">
            <v>Factory</v>
          </cell>
          <cell r="G7" t="str">
            <v>H.O</v>
          </cell>
          <cell r="H7" t="str">
            <v>Bangalore</v>
          </cell>
          <cell r="I7" t="str">
            <v>Madras</v>
          </cell>
          <cell r="J7" t="str">
            <v>Ahm'bad</v>
          </cell>
          <cell r="K7" t="str">
            <v>Bombay</v>
          </cell>
          <cell r="L7" t="str">
            <v>Calcutta</v>
          </cell>
          <cell r="M7" t="str">
            <v>Chand'h</v>
          </cell>
          <cell r="N7" t="str">
            <v>Delhi</v>
          </cell>
          <cell r="O7" t="str">
            <v>Total</v>
          </cell>
          <cell r="Q7" t="str">
            <v>Jan-Mar</v>
          </cell>
          <cell r="S7" t="str">
            <v>Adjustment</v>
          </cell>
          <cell r="U7" t="str">
            <v>YTD.</v>
          </cell>
          <cell r="V7" t="str">
            <v>Accruals</v>
          </cell>
          <cell r="W7" t="str">
            <v xml:space="preserve">Incl. Accruals </v>
          </cell>
        </row>
        <row r="9">
          <cell r="C9" t="str">
            <v>Gross Sales - Domestic</v>
          </cell>
          <cell r="F9">
            <v>26074000</v>
          </cell>
          <cell r="G9">
            <v>0</v>
          </cell>
          <cell r="H9">
            <v>25304284.710000001</v>
          </cell>
          <cell r="I9">
            <v>32290945.199999999</v>
          </cell>
          <cell r="J9">
            <v>11572165.07</v>
          </cell>
          <cell r="K9">
            <v>53643286.969999999</v>
          </cell>
          <cell r="L9">
            <v>24233466.780000001</v>
          </cell>
          <cell r="M9">
            <v>9783524.2199999988</v>
          </cell>
          <cell r="N9">
            <v>51872437.890000001</v>
          </cell>
          <cell r="O9">
            <v>234774110.83999997</v>
          </cell>
          <cell r="Q9">
            <v>229354925.78999999</v>
          </cell>
          <cell r="U9">
            <v>464129036.63</v>
          </cell>
          <cell r="V9">
            <v>-3765000</v>
          </cell>
          <cell r="W9">
            <v>460364036.63</v>
          </cell>
        </row>
        <row r="10">
          <cell r="C10" t="str">
            <v>Gross Sales - Exports</v>
          </cell>
          <cell r="F10">
            <v>60634951</v>
          </cell>
          <cell r="G10">
            <v>8341845.0000000009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68976796</v>
          </cell>
          <cell r="Q10">
            <v>6845527.2599999998</v>
          </cell>
          <cell r="U10">
            <v>75822323.260000005</v>
          </cell>
          <cell r="V10">
            <v>0</v>
          </cell>
          <cell r="W10">
            <v>75822323.260000005</v>
          </cell>
        </row>
        <row r="11">
          <cell r="C11" t="str">
            <v>Gross Sales - Surgical</v>
          </cell>
          <cell r="F11">
            <v>0</v>
          </cell>
          <cell r="G11">
            <v>1615177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1615177</v>
          </cell>
          <cell r="Q11">
            <v>551920</v>
          </cell>
          <cell r="U11">
            <v>2167097</v>
          </cell>
          <cell r="V11">
            <v>0</v>
          </cell>
          <cell r="W11">
            <v>2167097</v>
          </cell>
        </row>
        <row r="12">
          <cell r="F12">
            <v>86708951</v>
          </cell>
          <cell r="G12">
            <v>9957022</v>
          </cell>
          <cell r="H12">
            <v>25304284.710000001</v>
          </cell>
          <cell r="I12">
            <v>32290945.199999999</v>
          </cell>
          <cell r="J12">
            <v>11572165.07</v>
          </cell>
          <cell r="K12">
            <v>53643286.969999999</v>
          </cell>
          <cell r="L12">
            <v>24233466.780000001</v>
          </cell>
          <cell r="M12">
            <v>9783524.2199999988</v>
          </cell>
          <cell r="N12">
            <v>51872437.890000001</v>
          </cell>
          <cell r="O12">
            <v>305366083.83999997</v>
          </cell>
        </row>
        <row r="13">
          <cell r="C13" t="str">
            <v>Discounts/MDA</v>
          </cell>
          <cell r="F13">
            <v>1948000</v>
          </cell>
          <cell r="G13">
            <v>1118464</v>
          </cell>
          <cell r="H13">
            <v>2385236.7299999995</v>
          </cell>
          <cell r="I13">
            <v>3280102.5100000002</v>
          </cell>
          <cell r="J13">
            <v>1029893.02</v>
          </cell>
          <cell r="K13">
            <v>5131816.540000001</v>
          </cell>
          <cell r="L13">
            <v>2264769.2400000002</v>
          </cell>
          <cell r="M13">
            <v>1006192.6000000001</v>
          </cell>
          <cell r="N13">
            <v>3103412.12</v>
          </cell>
          <cell r="O13">
            <v>21267886.760000002</v>
          </cell>
          <cell r="Q13">
            <v>23895559.75</v>
          </cell>
          <cell r="U13">
            <v>45163446.510000005</v>
          </cell>
          <cell r="V13">
            <v>0</v>
          </cell>
          <cell r="W13">
            <v>45163446.510000005</v>
          </cell>
        </row>
        <row r="14">
          <cell r="C14" t="str">
            <v>Returns</v>
          </cell>
          <cell r="F14">
            <v>0</v>
          </cell>
          <cell r="G14">
            <v>0</v>
          </cell>
          <cell r="H14">
            <v>2756270.1999999997</v>
          </cell>
          <cell r="I14">
            <v>395278.81</v>
          </cell>
          <cell r="J14">
            <v>1036997.07</v>
          </cell>
          <cell r="K14">
            <v>5543965.8899999997</v>
          </cell>
          <cell r="L14">
            <v>2936109.0599999996</v>
          </cell>
          <cell r="M14">
            <v>871638.57000000007</v>
          </cell>
          <cell r="N14">
            <v>6602752.1500000004</v>
          </cell>
          <cell r="O14">
            <v>20143011.75</v>
          </cell>
          <cell r="Q14">
            <v>21100484</v>
          </cell>
          <cell r="U14">
            <v>41243495.75</v>
          </cell>
          <cell r="W14">
            <v>41243495.75</v>
          </cell>
        </row>
        <row r="15">
          <cell r="C15" t="str">
            <v>B &amp; L Inc.</v>
          </cell>
          <cell r="F15">
            <v>60634951</v>
          </cell>
          <cell r="O15">
            <v>60634951</v>
          </cell>
          <cell r="Q15">
            <v>0</v>
          </cell>
          <cell r="U15">
            <v>60634951</v>
          </cell>
          <cell r="W15">
            <v>60634951</v>
          </cell>
        </row>
        <row r="16">
          <cell r="C16" t="str">
            <v>Taxes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457059</v>
          </cell>
          <cell r="K16">
            <v>623056</v>
          </cell>
          <cell r="L16">
            <v>112657</v>
          </cell>
          <cell r="M16">
            <v>168549.5</v>
          </cell>
          <cell r="N16">
            <v>0</v>
          </cell>
          <cell r="O16">
            <v>1361321.5</v>
          </cell>
          <cell r="Q16">
            <v>5129966.0600000005</v>
          </cell>
          <cell r="U16">
            <v>6491287.5600000005</v>
          </cell>
          <cell r="V16">
            <v>0</v>
          </cell>
          <cell r="W16">
            <v>6491287.5600000005</v>
          </cell>
        </row>
        <row r="18">
          <cell r="C18" t="str">
            <v>Net Sales</v>
          </cell>
          <cell r="F18">
            <v>24126000</v>
          </cell>
          <cell r="G18">
            <v>8838558</v>
          </cell>
          <cell r="H18">
            <v>20162777.780000001</v>
          </cell>
          <cell r="I18">
            <v>28615563.879999999</v>
          </cell>
          <cell r="J18">
            <v>9048215.9800000004</v>
          </cell>
          <cell r="K18">
            <v>42344448.539999999</v>
          </cell>
          <cell r="L18">
            <v>18919931.48</v>
          </cell>
          <cell r="M18">
            <v>7737143.5499999989</v>
          </cell>
          <cell r="N18">
            <v>42166273.620000005</v>
          </cell>
          <cell r="O18">
            <v>201958912.82999998</v>
          </cell>
          <cell r="P18">
            <v>0</v>
          </cell>
          <cell r="Q18">
            <v>186626363.23999998</v>
          </cell>
          <cell r="R18">
            <v>0</v>
          </cell>
          <cell r="S18">
            <v>0</v>
          </cell>
          <cell r="T18">
            <v>0</v>
          </cell>
          <cell r="U18">
            <v>388585276.06999999</v>
          </cell>
          <cell r="V18">
            <v>-3765000</v>
          </cell>
          <cell r="W18">
            <v>384820276.06999999</v>
          </cell>
        </row>
        <row r="20">
          <cell r="C20" t="str">
            <v>Cost of production</v>
          </cell>
          <cell r="F20">
            <v>201082788</v>
          </cell>
          <cell r="G20">
            <v>84901.5</v>
          </cell>
          <cell r="O20">
            <v>201167689.5</v>
          </cell>
          <cell r="Q20">
            <v>442952.92</v>
          </cell>
          <cell r="U20">
            <v>201610642.41999999</v>
          </cell>
          <cell r="W20">
            <v>201610642.41999999</v>
          </cell>
        </row>
        <row r="21">
          <cell r="C21" t="str">
            <v>Add : Imported SKUs</v>
          </cell>
          <cell r="G21">
            <v>4831453.3600000003</v>
          </cell>
          <cell r="O21">
            <v>4831453.3600000003</v>
          </cell>
          <cell r="Q21">
            <v>4327271.4000000004</v>
          </cell>
          <cell r="U21">
            <v>9158724.7600000016</v>
          </cell>
          <cell r="V21">
            <v>0</v>
          </cell>
          <cell r="W21">
            <v>9158724.7600000016</v>
          </cell>
        </row>
        <row r="22">
          <cell r="C22" t="str">
            <v>Add :Opening Stock</v>
          </cell>
          <cell r="O22">
            <v>0</v>
          </cell>
          <cell r="U22">
            <v>0</v>
          </cell>
          <cell r="W22">
            <v>0</v>
          </cell>
        </row>
        <row r="23">
          <cell r="C23" t="str">
            <v>Less : B &amp; L Inc. Exports</v>
          </cell>
          <cell r="F23">
            <v>-18457000</v>
          </cell>
          <cell r="O23">
            <v>-18457000</v>
          </cell>
          <cell r="Q23">
            <v>0</v>
          </cell>
          <cell r="U23">
            <v>-18457000</v>
          </cell>
          <cell r="W23">
            <v>-18457000</v>
          </cell>
        </row>
        <row r="24">
          <cell r="C24" t="str">
            <v>Less : Closing Stock</v>
          </cell>
          <cell r="O24">
            <v>0</v>
          </cell>
          <cell r="U24">
            <v>0</v>
          </cell>
          <cell r="W24">
            <v>0</v>
          </cell>
        </row>
        <row r="25">
          <cell r="C25" t="str">
            <v>Less : Other Incomes</v>
          </cell>
          <cell r="F25">
            <v>0</v>
          </cell>
          <cell r="O25">
            <v>0</v>
          </cell>
          <cell r="Q25">
            <v>0</v>
          </cell>
          <cell r="U25">
            <v>0</v>
          </cell>
          <cell r="W25">
            <v>0</v>
          </cell>
        </row>
        <row r="26">
          <cell r="C26" t="str">
            <v>Less : Sampling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V26">
            <v>-10071900</v>
          </cell>
          <cell r="W26">
            <v>-10071900</v>
          </cell>
        </row>
        <row r="27">
          <cell r="C27" t="str">
            <v>Add : Inventory revaluation</v>
          </cell>
          <cell r="O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Cost of Sales</v>
          </cell>
          <cell r="F28">
            <v>182625788</v>
          </cell>
          <cell r="G28">
            <v>4916354.8600000003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187542142.86000001</v>
          </cell>
          <cell r="Q28">
            <v>4770224.32</v>
          </cell>
          <cell r="S28">
            <v>0</v>
          </cell>
          <cell r="U28">
            <v>192312367.18000001</v>
          </cell>
          <cell r="V28">
            <v>-10071900</v>
          </cell>
          <cell r="W28">
            <v>182240467.17999998</v>
          </cell>
        </row>
        <row r="30">
          <cell r="C30" t="str">
            <v>GROSS MARGIN</v>
          </cell>
          <cell r="F30">
            <v>-158499788</v>
          </cell>
          <cell r="G30">
            <v>3922203.1399999997</v>
          </cell>
          <cell r="H30">
            <v>20162777.780000001</v>
          </cell>
          <cell r="I30">
            <v>28615563.879999999</v>
          </cell>
          <cell r="J30">
            <v>9048215.9800000004</v>
          </cell>
          <cell r="K30">
            <v>42344448.539999999</v>
          </cell>
          <cell r="L30">
            <v>18919931.48</v>
          </cell>
          <cell r="M30">
            <v>7737143.5499999989</v>
          </cell>
          <cell r="N30">
            <v>42166273.620000005</v>
          </cell>
          <cell r="O30">
            <v>14416769.969999969</v>
          </cell>
          <cell r="Q30">
            <v>181856138.91999999</v>
          </cell>
          <cell r="S30">
            <v>0</v>
          </cell>
          <cell r="U30">
            <v>196272908.88999999</v>
          </cell>
          <cell r="V30">
            <v>6306900</v>
          </cell>
          <cell r="W30">
            <v>202579808.89000002</v>
          </cell>
        </row>
        <row r="32">
          <cell r="C32" t="str">
            <v>Excise Duty</v>
          </cell>
          <cell r="F32">
            <v>25042000</v>
          </cell>
          <cell r="O32">
            <v>25042000</v>
          </cell>
          <cell r="Q32">
            <v>22622486</v>
          </cell>
          <cell r="U32">
            <v>47664486</v>
          </cell>
          <cell r="V32">
            <v>0</v>
          </cell>
          <cell r="W32">
            <v>47664486</v>
          </cell>
        </row>
        <row r="33">
          <cell r="C33" t="str">
            <v>Distribution</v>
          </cell>
          <cell r="F33">
            <v>1129000</v>
          </cell>
          <cell r="G33">
            <v>40640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1339</v>
          </cell>
          <cell r="M33">
            <v>0</v>
          </cell>
          <cell r="N33">
            <v>0</v>
          </cell>
          <cell r="O33">
            <v>1170979</v>
          </cell>
          <cell r="Q33">
            <v>3744036</v>
          </cell>
          <cell r="U33">
            <v>4915015</v>
          </cell>
          <cell r="V33">
            <v>0</v>
          </cell>
          <cell r="W33">
            <v>4915015</v>
          </cell>
        </row>
        <row r="34">
          <cell r="C34" t="str">
            <v>OPC</v>
          </cell>
          <cell r="O34">
            <v>0</v>
          </cell>
          <cell r="S34">
            <v>0</v>
          </cell>
          <cell r="U34">
            <v>0</v>
          </cell>
          <cell r="V34">
            <v>2077115.7081789998</v>
          </cell>
          <cell r="W34">
            <v>2077115.7081789998</v>
          </cell>
        </row>
        <row r="35">
          <cell r="C35" t="str">
            <v>Royalty</v>
          </cell>
          <cell r="F35">
            <v>0</v>
          </cell>
          <cell r="G35">
            <v>0</v>
          </cell>
          <cell r="O35">
            <v>0</v>
          </cell>
          <cell r="Q35">
            <v>86642</v>
          </cell>
          <cell r="U35">
            <v>86642</v>
          </cell>
          <cell r="V35">
            <v>0</v>
          </cell>
          <cell r="W35">
            <v>86642</v>
          </cell>
        </row>
        <row r="36">
          <cell r="C36" t="str">
            <v>Total Oth. Prod. Exp</v>
          </cell>
          <cell r="F36">
            <v>26171000</v>
          </cell>
          <cell r="G36">
            <v>40640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1339</v>
          </cell>
          <cell r="M36">
            <v>0</v>
          </cell>
          <cell r="N36">
            <v>0</v>
          </cell>
          <cell r="O36">
            <v>26212979</v>
          </cell>
          <cell r="Q36">
            <v>26453164</v>
          </cell>
          <cell r="S36">
            <v>0</v>
          </cell>
          <cell r="U36">
            <v>52666143</v>
          </cell>
          <cell r="V36">
            <v>2077115.7081789998</v>
          </cell>
          <cell r="W36">
            <v>54743258.708178997</v>
          </cell>
        </row>
        <row r="38">
          <cell r="C38" t="str">
            <v>Distribution Margin</v>
          </cell>
          <cell r="F38">
            <v>-184670788</v>
          </cell>
          <cell r="G38">
            <v>3881563.1399999997</v>
          </cell>
          <cell r="H38">
            <v>20162777.780000001</v>
          </cell>
          <cell r="I38">
            <v>28615563.879999999</v>
          </cell>
          <cell r="J38">
            <v>9048215.9800000004</v>
          </cell>
          <cell r="K38">
            <v>42344448.539999999</v>
          </cell>
          <cell r="L38">
            <v>18918592.48</v>
          </cell>
          <cell r="M38">
            <v>7737143.5499999989</v>
          </cell>
          <cell r="N38">
            <v>42166273.620000005</v>
          </cell>
          <cell r="O38">
            <v>-11796209.030000031</v>
          </cell>
          <cell r="Q38">
            <v>155402974.91999999</v>
          </cell>
          <cell r="S38">
            <v>0</v>
          </cell>
          <cell r="U38">
            <v>143606765.88999999</v>
          </cell>
          <cell r="V38">
            <v>4229784.2918210002</v>
          </cell>
          <cell r="W38">
            <v>147836550.18182102</v>
          </cell>
        </row>
        <row r="40">
          <cell r="C40" t="str">
            <v>Marketing</v>
          </cell>
          <cell r="G40">
            <v>992150</v>
          </cell>
          <cell r="O40">
            <v>992150</v>
          </cell>
          <cell r="Q40">
            <v>1452102.44</v>
          </cell>
          <cell r="U40">
            <v>2444252.44</v>
          </cell>
          <cell r="V40">
            <v>1864689.9999999998</v>
          </cell>
          <cell r="W40">
            <v>4308942.4399999995</v>
          </cell>
        </row>
        <row r="41">
          <cell r="C41" t="str">
            <v>Advertisement</v>
          </cell>
          <cell r="F41">
            <v>0</v>
          </cell>
          <cell r="G41">
            <v>14560316</v>
          </cell>
          <cell r="H41">
            <v>110758</v>
          </cell>
          <cell r="I41">
            <v>0</v>
          </cell>
          <cell r="J41">
            <v>0</v>
          </cell>
          <cell r="K41">
            <v>232864</v>
          </cell>
          <cell r="L41">
            <v>32321</v>
          </cell>
          <cell r="M41">
            <v>0</v>
          </cell>
          <cell r="N41">
            <v>208433</v>
          </cell>
          <cell r="O41">
            <v>15144692</v>
          </cell>
          <cell r="Q41">
            <v>15535989</v>
          </cell>
          <cell r="U41">
            <v>30680681</v>
          </cell>
          <cell r="V41">
            <v>11032580</v>
          </cell>
          <cell r="W41">
            <v>41713261</v>
          </cell>
        </row>
        <row r="42">
          <cell r="C42" t="str">
            <v>Sampling Cost</v>
          </cell>
          <cell r="O42">
            <v>0</v>
          </cell>
          <cell r="Q42">
            <v>0</v>
          </cell>
          <cell r="U42">
            <v>0</v>
          </cell>
          <cell r="V42">
            <v>10071900</v>
          </cell>
          <cell r="W42">
            <v>10071900</v>
          </cell>
        </row>
        <row r="43">
          <cell r="C43" t="str">
            <v xml:space="preserve">Selling       </v>
          </cell>
          <cell r="G43">
            <v>2344891.94</v>
          </cell>
          <cell r="H43">
            <v>-500</v>
          </cell>
          <cell r="I43">
            <v>16539.72</v>
          </cell>
          <cell r="J43">
            <v>65400</v>
          </cell>
          <cell r="K43">
            <v>5627.48</v>
          </cell>
          <cell r="L43">
            <v>113108.84</v>
          </cell>
          <cell r="M43">
            <v>21507.570000000007</v>
          </cell>
          <cell r="N43">
            <v>0</v>
          </cell>
          <cell r="O43">
            <v>2566575.5499999998</v>
          </cell>
          <cell r="Q43">
            <v>20027250.100000001</v>
          </cell>
          <cell r="U43">
            <v>22593825.650000002</v>
          </cell>
          <cell r="V43">
            <v>8933833.1799999997</v>
          </cell>
          <cell r="W43">
            <v>31527658.830000002</v>
          </cell>
        </row>
        <row r="44">
          <cell r="C44" t="str">
            <v xml:space="preserve">Gen. &amp; Adm.  </v>
          </cell>
          <cell r="G44">
            <v>24613466.600000001</v>
          </cell>
          <cell r="O44">
            <v>24613466.600000001</v>
          </cell>
          <cell r="Q44">
            <v>19387894.899999999</v>
          </cell>
          <cell r="U44">
            <v>44001361.5</v>
          </cell>
          <cell r="V44">
            <v>-11598523.18</v>
          </cell>
          <cell r="W44">
            <v>32402838.32</v>
          </cell>
        </row>
        <row r="45">
          <cell r="C45" t="str">
            <v>Distribution &amp; Warehousing</v>
          </cell>
          <cell r="G45">
            <v>408962</v>
          </cell>
          <cell r="H45">
            <v>7917000</v>
          </cell>
          <cell r="I45">
            <v>0</v>
          </cell>
          <cell r="J45">
            <v>57822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8383784</v>
          </cell>
          <cell r="Q45">
            <v>323189</v>
          </cell>
          <cell r="U45">
            <v>8706973</v>
          </cell>
          <cell r="V45">
            <v>1600000</v>
          </cell>
          <cell r="W45">
            <v>10306973</v>
          </cell>
        </row>
        <row r="46">
          <cell r="C46" t="str">
            <v>Expense amortization</v>
          </cell>
          <cell r="F46">
            <v>0</v>
          </cell>
          <cell r="G46">
            <v>0</v>
          </cell>
          <cell r="H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Q46">
            <v>4420555.49</v>
          </cell>
          <cell r="U46">
            <v>4420555.49</v>
          </cell>
          <cell r="W46">
            <v>4420555.49</v>
          </cell>
        </row>
        <row r="47">
          <cell r="C47" t="str">
            <v>PM - Advertisement</v>
          </cell>
          <cell r="G47">
            <v>71422</v>
          </cell>
          <cell r="O47">
            <v>71422</v>
          </cell>
          <cell r="Q47">
            <v>1377401</v>
          </cell>
          <cell r="U47">
            <v>1448823</v>
          </cell>
          <cell r="W47">
            <v>1448823</v>
          </cell>
        </row>
        <row r="48">
          <cell r="C48" t="str">
            <v>PM - Selling</v>
          </cell>
          <cell r="G48">
            <v>109610</v>
          </cell>
          <cell r="O48">
            <v>109610</v>
          </cell>
          <cell r="Q48">
            <v>760503</v>
          </cell>
          <cell r="U48">
            <v>870113</v>
          </cell>
          <cell r="W48">
            <v>870113</v>
          </cell>
        </row>
        <row r="49">
          <cell r="C49" t="str">
            <v>Export O.H - Advertisement</v>
          </cell>
          <cell r="G49">
            <v>47963</v>
          </cell>
          <cell r="O49">
            <v>47963</v>
          </cell>
          <cell r="Q49">
            <v>260584</v>
          </cell>
          <cell r="U49">
            <v>308547</v>
          </cell>
          <cell r="V49">
            <v>0</v>
          </cell>
          <cell r="W49">
            <v>308547</v>
          </cell>
        </row>
        <row r="50">
          <cell r="C50" t="str">
            <v>Export O.H - Selling</v>
          </cell>
          <cell r="G50">
            <v>158647</v>
          </cell>
          <cell r="O50">
            <v>158647</v>
          </cell>
          <cell r="Q50">
            <v>948627.55</v>
          </cell>
          <cell r="U50">
            <v>1107274.55</v>
          </cell>
          <cell r="V50">
            <v>0</v>
          </cell>
          <cell r="W50">
            <v>1107274.55</v>
          </cell>
        </row>
        <row r="51">
          <cell r="C51" t="str">
            <v>Surgical - Consumption</v>
          </cell>
          <cell r="G51">
            <v>0</v>
          </cell>
          <cell r="O51">
            <v>0</v>
          </cell>
          <cell r="Q51">
            <v>314411.78999999998</v>
          </cell>
          <cell r="S51">
            <v>1161205</v>
          </cell>
          <cell r="U51">
            <v>1475616.79</v>
          </cell>
          <cell r="W51">
            <v>1475616.79</v>
          </cell>
        </row>
        <row r="52">
          <cell r="C52" t="str">
            <v>Surgical - Expenses</v>
          </cell>
          <cell r="G52">
            <v>1427164.75</v>
          </cell>
          <cell r="O52">
            <v>1427164.75</v>
          </cell>
          <cell r="Q52">
            <v>2561541.27</v>
          </cell>
          <cell r="U52">
            <v>3988706.02</v>
          </cell>
          <cell r="W52">
            <v>3988706.02</v>
          </cell>
        </row>
        <row r="54">
          <cell r="C54" t="str">
            <v>Total Operating Exp.</v>
          </cell>
          <cell r="F54">
            <v>0</v>
          </cell>
          <cell r="G54">
            <v>44734593.290000007</v>
          </cell>
          <cell r="H54">
            <v>8027258</v>
          </cell>
          <cell r="I54">
            <v>16539.72</v>
          </cell>
          <cell r="J54">
            <v>123222</v>
          </cell>
          <cell r="K54">
            <v>238491.48</v>
          </cell>
          <cell r="L54">
            <v>145429.84</v>
          </cell>
          <cell r="M54">
            <v>21507.570000000007</v>
          </cell>
          <cell r="N54">
            <v>208433</v>
          </cell>
          <cell r="O54">
            <v>53515474.900000006</v>
          </cell>
          <cell r="Q54">
            <v>67370049.540000007</v>
          </cell>
          <cell r="S54">
            <v>1161205</v>
          </cell>
          <cell r="U54">
            <v>122046729.44</v>
          </cell>
          <cell r="V54">
            <v>21904480</v>
          </cell>
          <cell r="W54">
            <v>143951209.44000003</v>
          </cell>
        </row>
        <row r="56">
          <cell r="C56" t="str">
            <v>Operating Profit</v>
          </cell>
          <cell r="F56">
            <v>-184670788</v>
          </cell>
          <cell r="G56">
            <v>-40853030.150000006</v>
          </cell>
          <cell r="H56">
            <v>12135519.780000001</v>
          </cell>
          <cell r="I56">
            <v>28599024.16</v>
          </cell>
          <cell r="J56">
            <v>8924993.9800000004</v>
          </cell>
          <cell r="K56">
            <v>42105957.060000002</v>
          </cell>
          <cell r="L56">
            <v>18773162.640000001</v>
          </cell>
          <cell r="M56">
            <v>7715635.9799999986</v>
          </cell>
          <cell r="N56">
            <v>41957840.620000005</v>
          </cell>
          <cell r="O56">
            <v>-65311683.930000037</v>
          </cell>
          <cell r="Q56">
            <v>88032925.37999998</v>
          </cell>
          <cell r="S56">
            <v>-1161205</v>
          </cell>
          <cell r="U56">
            <v>21560036.449999988</v>
          </cell>
          <cell r="V56">
            <v>-17674695.708179001</v>
          </cell>
          <cell r="W56">
            <v>3885340.741820991</v>
          </cell>
        </row>
        <row r="58">
          <cell r="C58" t="str">
            <v xml:space="preserve">Contingency/Inventory reval. Res. </v>
          </cell>
          <cell r="O58">
            <v>0</v>
          </cell>
          <cell r="Q58">
            <v>0</v>
          </cell>
          <cell r="U58">
            <v>0</v>
          </cell>
          <cell r="W58">
            <v>0</v>
          </cell>
        </row>
        <row r="59">
          <cell r="C59" t="str">
            <v>Profit on Sale to B &amp; L Inc.</v>
          </cell>
          <cell r="F59">
            <v>-42177951</v>
          </cell>
          <cell r="O59">
            <v>-42177951</v>
          </cell>
          <cell r="Q59">
            <v>0</v>
          </cell>
          <cell r="U59">
            <v>-42177951</v>
          </cell>
          <cell r="W59">
            <v>-42177951</v>
          </cell>
        </row>
        <row r="60">
          <cell r="C60" t="str">
            <v>Inter Co. Liability writtenback</v>
          </cell>
          <cell r="G60">
            <v>0</v>
          </cell>
          <cell r="O60">
            <v>0</v>
          </cell>
          <cell r="U60">
            <v>0</v>
          </cell>
          <cell r="W60">
            <v>0</v>
          </cell>
        </row>
        <row r="61">
          <cell r="C61" t="str">
            <v>Duty Draw back Income</v>
          </cell>
          <cell r="G61">
            <v>0</v>
          </cell>
          <cell r="O61">
            <v>0</v>
          </cell>
          <cell r="Q61">
            <v>-3220000</v>
          </cell>
          <cell r="U61">
            <v>-3220000</v>
          </cell>
          <cell r="W61">
            <v>-3220000</v>
          </cell>
        </row>
        <row r="62">
          <cell r="C62" t="str">
            <v>Excess provision written back</v>
          </cell>
          <cell r="G62">
            <v>-464712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-464712</v>
          </cell>
          <cell r="Q62">
            <v>-15088524.41</v>
          </cell>
          <cell r="U62">
            <v>-15553236.41</v>
          </cell>
          <cell r="W62">
            <v>-15553236.41</v>
          </cell>
        </row>
        <row r="63">
          <cell r="C63" t="str">
            <v>Miscellaneous Income</v>
          </cell>
          <cell r="F63">
            <v>0</v>
          </cell>
          <cell r="G63">
            <v>-38914.240000000049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-38914.240000000049</v>
          </cell>
          <cell r="Q63">
            <v>-1184196.22</v>
          </cell>
          <cell r="U63">
            <v>-1223110.46</v>
          </cell>
          <cell r="V63">
            <v>0</v>
          </cell>
          <cell r="W63">
            <v>-1223110.46</v>
          </cell>
        </row>
        <row r="64">
          <cell r="C64" t="str">
            <v>Interest Income</v>
          </cell>
          <cell r="G64">
            <v>-391481.57</v>
          </cell>
          <cell r="O64">
            <v>-391481.57</v>
          </cell>
          <cell r="Q64">
            <v>-3174555.19</v>
          </cell>
          <cell r="U64">
            <v>-3566036.76</v>
          </cell>
          <cell r="V64">
            <v>0</v>
          </cell>
          <cell r="W64">
            <v>-3566036.76</v>
          </cell>
        </row>
        <row r="65">
          <cell r="O65">
            <v>0</v>
          </cell>
          <cell r="U65">
            <v>0</v>
          </cell>
          <cell r="W65">
            <v>0</v>
          </cell>
        </row>
        <row r="66">
          <cell r="C66" t="str">
            <v>Income Tax / Excise Demand</v>
          </cell>
          <cell r="F66">
            <v>0</v>
          </cell>
          <cell r="G66">
            <v>0</v>
          </cell>
          <cell r="H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Q66">
            <v>16000000</v>
          </cell>
          <cell r="U66">
            <v>16000000</v>
          </cell>
          <cell r="V66">
            <v>0</v>
          </cell>
          <cell r="W66">
            <v>16000000</v>
          </cell>
        </row>
        <row r="67">
          <cell r="C67" t="str">
            <v>Forex Fluctuation</v>
          </cell>
          <cell r="G67">
            <v>-60893.089999999967</v>
          </cell>
          <cell r="O67">
            <v>-60893.089999999967</v>
          </cell>
          <cell r="Q67">
            <v>-193583.79</v>
          </cell>
          <cell r="U67">
            <v>-254476.87999999998</v>
          </cell>
          <cell r="W67">
            <v>-254476.87999999998</v>
          </cell>
        </row>
        <row r="68">
          <cell r="C68" t="str">
            <v>Interest Term Loan</v>
          </cell>
          <cell r="F68">
            <v>0</v>
          </cell>
          <cell r="G68">
            <v>216090</v>
          </cell>
          <cell r="H68">
            <v>0</v>
          </cell>
          <cell r="K68">
            <v>0</v>
          </cell>
          <cell r="L68">
            <v>0</v>
          </cell>
          <cell r="N68">
            <v>0</v>
          </cell>
          <cell r="O68">
            <v>216090</v>
          </cell>
          <cell r="Q68">
            <v>284929.42</v>
          </cell>
          <cell r="S68">
            <v>0</v>
          </cell>
          <cell r="U68">
            <v>501019.42</v>
          </cell>
          <cell r="V68">
            <v>0</v>
          </cell>
          <cell r="W68">
            <v>501019.42</v>
          </cell>
        </row>
        <row r="69">
          <cell r="C69" t="str">
            <v>Interest Cash Credit</v>
          </cell>
          <cell r="F69">
            <v>0</v>
          </cell>
          <cell r="G69">
            <v>1376477.2999999998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1376477.2999999998</v>
          </cell>
          <cell r="Q69">
            <v>1806513.72</v>
          </cell>
          <cell r="S69">
            <v>0</v>
          </cell>
          <cell r="U69">
            <v>3182991.0199999996</v>
          </cell>
          <cell r="V69">
            <v>0</v>
          </cell>
          <cell r="W69">
            <v>3182991.0199999996</v>
          </cell>
        </row>
        <row r="71">
          <cell r="C71" t="str">
            <v>Total Interest &amp; Other Provision</v>
          </cell>
          <cell r="F71">
            <v>-42177951</v>
          </cell>
          <cell r="G71">
            <v>636566.39999999979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-41541384.600000009</v>
          </cell>
          <cell r="Q71">
            <v>-4769416.4700000007</v>
          </cell>
          <cell r="S71">
            <v>0</v>
          </cell>
          <cell r="U71">
            <v>-46310801.069999993</v>
          </cell>
          <cell r="V71">
            <v>0</v>
          </cell>
          <cell r="W71">
            <v>-46310801.069999993</v>
          </cell>
        </row>
        <row r="73">
          <cell r="C73" t="str">
            <v>Total Relevant Cost</v>
          </cell>
          <cell r="F73">
            <v>208796788</v>
          </cell>
          <cell r="G73">
            <v>51245241.210000001</v>
          </cell>
          <cell r="H73">
            <v>8027258</v>
          </cell>
          <cell r="I73">
            <v>16539.72</v>
          </cell>
          <cell r="J73">
            <v>123222</v>
          </cell>
          <cell r="K73">
            <v>238491.48</v>
          </cell>
          <cell r="L73">
            <v>146768.84</v>
          </cell>
          <cell r="M73">
            <v>21507.570000000007</v>
          </cell>
          <cell r="N73">
            <v>208433</v>
          </cell>
          <cell r="O73">
            <v>268824249.81999999</v>
          </cell>
          <cell r="Q73">
            <v>99500684.780000001</v>
          </cell>
          <cell r="S73">
            <v>1161205</v>
          </cell>
          <cell r="U73">
            <v>369486139.60000002</v>
          </cell>
          <cell r="V73">
            <v>13909695.708179001</v>
          </cell>
          <cell r="W73">
            <v>383395835.30817902</v>
          </cell>
        </row>
        <row r="75">
          <cell r="C75" t="str">
            <v>Profit/(Loss)After Tax</v>
          </cell>
          <cell r="F75">
            <v>-142492837</v>
          </cell>
          <cell r="G75">
            <v>-41489596.550000004</v>
          </cell>
          <cell r="H75">
            <v>12135519.780000001</v>
          </cell>
          <cell r="I75">
            <v>28599024.16</v>
          </cell>
          <cell r="J75">
            <v>8924993.9800000004</v>
          </cell>
          <cell r="K75">
            <v>42105957.060000002</v>
          </cell>
          <cell r="L75">
            <v>18773162.640000001</v>
          </cell>
          <cell r="M75">
            <v>7715635.9799999986</v>
          </cell>
          <cell r="N75">
            <v>41957840.620000005</v>
          </cell>
          <cell r="O75">
            <v>-23770299.330000028</v>
          </cell>
          <cell r="Q75">
            <v>92802341.849999979</v>
          </cell>
          <cell r="S75">
            <v>-1161205</v>
          </cell>
          <cell r="U75">
            <v>67870837.519999981</v>
          </cell>
          <cell r="V75">
            <v>-17674695.708179001</v>
          </cell>
          <cell r="W75">
            <v>50196141.811820984</v>
          </cell>
        </row>
        <row r="76">
          <cell r="S76">
            <v>91641136.849999979</v>
          </cell>
        </row>
        <row r="77">
          <cell r="F77">
            <v>0</v>
          </cell>
          <cell r="G77">
            <v>-41489596.549999997</v>
          </cell>
          <cell r="H77">
            <v>12135519.780000001</v>
          </cell>
          <cell r="I77">
            <v>28599024.16</v>
          </cell>
          <cell r="J77">
            <v>8924993.9800000004</v>
          </cell>
          <cell r="K77">
            <v>42105957.060000002</v>
          </cell>
          <cell r="L77">
            <v>18773162.640000001</v>
          </cell>
          <cell r="M77">
            <v>7715635.9800000004</v>
          </cell>
          <cell r="N77">
            <v>41957840.619999997</v>
          </cell>
          <cell r="O77">
            <v>118722537.67000002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-Collection"/>
      <sheetName val="Rep-AR"/>
      <sheetName val="Rep-Custwise"/>
      <sheetName val="Rep-BGwise"/>
      <sheetName val="Rep-ExpDom"/>
      <sheetName val="Reports"/>
      <sheetName val="Sheet3"/>
      <sheetName val="Main"/>
      <sheetName val="Invoice Entry"/>
      <sheetName val="Invoice"/>
      <sheetName val="Customer Master"/>
      <sheetName val="Database"/>
      <sheetName val="Calendar"/>
      <sheetName val="Masters"/>
      <sheetName val="OpeningAR"/>
      <sheetName val="Settings"/>
      <sheetName val="number to tx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D3">
            <v>1</v>
          </cell>
        </row>
        <row r="4">
          <cell r="D4">
            <v>37133</v>
          </cell>
        </row>
        <row r="6">
          <cell r="D6">
            <v>1</v>
          </cell>
        </row>
        <row r="7">
          <cell r="D7" t="str">
            <v>7C Limited</v>
          </cell>
        </row>
        <row r="9">
          <cell r="D9" t="str">
            <v>ST. ALPHAGE GARDEN, FORE STREET</v>
          </cell>
        </row>
        <row r="10">
          <cell r="D10" t="str">
            <v xml:space="preserve">LONDON EC2Y 5DS, </v>
          </cell>
        </row>
        <row r="11">
          <cell r="D11" t="str">
            <v xml:space="preserve"> - </v>
          </cell>
        </row>
        <row r="12">
          <cell r="D12" t="str">
            <v>ENGLAND, UK</v>
          </cell>
        </row>
        <row r="21">
          <cell r="B21">
            <v>1</v>
          </cell>
          <cell r="G21">
            <v>0</v>
          </cell>
        </row>
        <row r="23">
          <cell r="B23">
            <v>3</v>
          </cell>
          <cell r="G23">
            <v>0</v>
          </cell>
        </row>
        <row r="25">
          <cell r="B25">
            <v>5</v>
          </cell>
          <cell r="G25">
            <v>0</v>
          </cell>
        </row>
        <row r="27">
          <cell r="B27">
            <v>7</v>
          </cell>
          <cell r="G27">
            <v>0</v>
          </cell>
        </row>
        <row r="37">
          <cell r="F37">
            <v>0</v>
          </cell>
        </row>
      </sheetData>
      <sheetData sheetId="9"/>
      <sheetData sheetId="10">
        <row r="2">
          <cell r="A2">
            <v>1</v>
          </cell>
        </row>
        <row r="3">
          <cell r="A3">
            <v>2</v>
          </cell>
        </row>
      </sheetData>
      <sheetData sheetId="11">
        <row r="1">
          <cell r="A1" t="str">
            <v>S. No</v>
          </cell>
          <cell r="B1" t="str">
            <v>Invoice No.</v>
          </cell>
          <cell r="C1" t="str">
            <v>Date</v>
          </cell>
          <cell r="D1" t="str">
            <v>Month</v>
          </cell>
          <cell r="E1" t="str">
            <v>Year</v>
          </cell>
          <cell r="F1" t="str">
            <v>Customer Code</v>
          </cell>
          <cell r="G1" t="str">
            <v>Customer Name</v>
          </cell>
          <cell r="H1" t="str">
            <v>Contact Person</v>
          </cell>
          <cell r="I1" t="str">
            <v>Address</v>
          </cell>
          <cell r="J1" t="str">
            <v>City</v>
          </cell>
          <cell r="K1" t="str">
            <v>State</v>
          </cell>
          <cell r="L1" t="str">
            <v>Pin Code</v>
          </cell>
          <cell r="M1" t="str">
            <v>Country</v>
          </cell>
          <cell r="N1" t="str">
            <v>Order No</v>
          </cell>
          <cell r="O1" t="str">
            <v>Payment Terms</v>
          </cell>
          <cell r="P1" t="str">
            <v>Export /Domestic</v>
          </cell>
          <cell r="Q1" t="str">
            <v>Geography</v>
          </cell>
          <cell r="R1" t="str">
            <v>Category</v>
          </cell>
          <cell r="S1" t="str">
            <v>Charge No</v>
          </cell>
          <cell r="T1" t="str">
            <v>Currency</v>
          </cell>
          <cell r="U1" t="str">
            <v>Exchange Rate</v>
          </cell>
          <cell r="V1" t="str">
            <v>Total Amount(1)</v>
          </cell>
          <cell r="W1" t="str">
            <v>Discount</v>
          </cell>
          <cell r="X1" t="str">
            <v>Invoice Amount (2)</v>
          </cell>
          <cell r="Y1" t="str">
            <v>Invoice Amount (2) - INR</v>
          </cell>
          <cell r="Z1" t="str">
            <v>Sales Tax Rate</v>
          </cell>
          <cell r="AA1" t="str">
            <v>Service Tax Rate</v>
          </cell>
          <cell r="AB1" t="str">
            <v>Sales TaxAmount</v>
          </cell>
          <cell r="AC1" t="str">
            <v>Serivce TaxAmount</v>
          </cell>
          <cell r="AD1" t="str">
            <v>Gross Amount</v>
          </cell>
          <cell r="AE1" t="str">
            <v>Gross Amount - INR</v>
          </cell>
          <cell r="AF1" t="str">
            <v>Bus PartnerName</v>
          </cell>
          <cell r="AG1" t="str">
            <v>Commission Rate</v>
          </cell>
          <cell r="AH1" t="str">
            <v>Commission Amount</v>
          </cell>
          <cell r="AI1" t="str">
            <v>Item 1 Desc</v>
          </cell>
          <cell r="AJ1" t="str">
            <v>Item 1 MM</v>
          </cell>
          <cell r="AK1" t="str">
            <v>Item 1 Milestone</v>
          </cell>
          <cell r="AL1" t="str">
            <v>Item 1Unit Price</v>
          </cell>
          <cell r="AM1" t="str">
            <v>Item 1Amount</v>
          </cell>
          <cell r="AN1" t="str">
            <v>Item 2 Desc</v>
          </cell>
          <cell r="AO1" t="str">
            <v>Item 2 MM</v>
          </cell>
          <cell r="AP1" t="str">
            <v>Item 2 Milestone</v>
          </cell>
          <cell r="AQ1" t="str">
            <v>Item 2Unit Price</v>
          </cell>
          <cell r="AR1" t="str">
            <v>Item 2Amount</v>
          </cell>
          <cell r="AS1" t="str">
            <v>Item 3 Desc</v>
          </cell>
          <cell r="AT1" t="str">
            <v>Item 3 MM</v>
          </cell>
          <cell r="AU1" t="str">
            <v>Item 3 Milestone</v>
          </cell>
          <cell r="AV1" t="str">
            <v>Item 3Unit Price</v>
          </cell>
          <cell r="AW1" t="str">
            <v>Item 3Amount</v>
          </cell>
          <cell r="AX1" t="str">
            <v>Item 4 Desc</v>
          </cell>
          <cell r="AY1" t="str">
            <v>Item 4 MM</v>
          </cell>
          <cell r="AZ1" t="str">
            <v>Item 4 Milestone</v>
          </cell>
          <cell r="BA1" t="str">
            <v>Item 4Unit Price</v>
          </cell>
          <cell r="BB1" t="str">
            <v>Item 4Amount</v>
          </cell>
          <cell r="BC1" t="str">
            <v>Item 5 Desc</v>
          </cell>
          <cell r="BD1" t="str">
            <v>Item 5 MM</v>
          </cell>
          <cell r="BE1" t="str">
            <v>Item 5 Milestone</v>
          </cell>
          <cell r="BF1" t="str">
            <v>Item 5Unit Price</v>
          </cell>
          <cell r="BG1" t="str">
            <v>Item 5Amount</v>
          </cell>
          <cell r="BH1" t="str">
            <v>Item 6 Desc</v>
          </cell>
          <cell r="BI1" t="str">
            <v>Item 6 MM</v>
          </cell>
          <cell r="BJ1" t="str">
            <v>Item 6 Milestone</v>
          </cell>
          <cell r="BK1" t="str">
            <v>Item 6Unit Price</v>
          </cell>
          <cell r="BL1" t="str">
            <v>Item 6Amount</v>
          </cell>
          <cell r="BM1" t="str">
            <v>Item 7 Desc</v>
          </cell>
          <cell r="BN1" t="str">
            <v>Item 7 MM</v>
          </cell>
          <cell r="BO1" t="str">
            <v>Item 7 Milestone</v>
          </cell>
          <cell r="BP1" t="str">
            <v>Item 7Unit Price</v>
          </cell>
          <cell r="BQ1" t="str">
            <v>Item 7Amount</v>
          </cell>
          <cell r="BR1" t="str">
            <v>Item 8 Desc</v>
          </cell>
          <cell r="BS1" t="str">
            <v>Item 8 MM</v>
          </cell>
          <cell r="BT1" t="str">
            <v>Item 8 Milestone</v>
          </cell>
          <cell r="BU1" t="str">
            <v>Item 8Unit Price</v>
          </cell>
          <cell r="BV1" t="str">
            <v>Item 8Amount</v>
          </cell>
          <cell r="BW1" t="str">
            <v>Item 9 Desc</v>
          </cell>
          <cell r="BX1" t="str">
            <v>Item 9 MM</v>
          </cell>
          <cell r="BY1" t="str">
            <v>Item 9 Milestone</v>
          </cell>
          <cell r="BZ1" t="str">
            <v>Item 9Unit Price</v>
          </cell>
          <cell r="CA1" t="str">
            <v>Item 9Amount</v>
          </cell>
          <cell r="CB1" t="str">
            <v>Item 10 Desc</v>
          </cell>
          <cell r="CC1" t="str">
            <v>Item 10 MM</v>
          </cell>
          <cell r="CD1" t="str">
            <v>Item 10 Milestone</v>
          </cell>
          <cell r="CE1" t="str">
            <v>Item 10Unit Price</v>
          </cell>
          <cell r="CF1" t="str">
            <v>Item 10Amount</v>
          </cell>
          <cell r="CG1" t="str">
            <v>Item 11 Desc</v>
          </cell>
          <cell r="CH1" t="str">
            <v>Item 11 MM</v>
          </cell>
          <cell r="CI1" t="str">
            <v>Item 11 Milestone</v>
          </cell>
          <cell r="CJ1" t="str">
            <v>Item 11Unit Price</v>
          </cell>
          <cell r="CK1" t="str">
            <v>Item 11Amount</v>
          </cell>
          <cell r="CL1" t="str">
            <v>Item 12 Desc</v>
          </cell>
          <cell r="CM1" t="str">
            <v>Item 12 MM</v>
          </cell>
          <cell r="CN1" t="str">
            <v>Item 12 Milestone</v>
          </cell>
          <cell r="CO1" t="str">
            <v>Item 12Unit Price</v>
          </cell>
          <cell r="CP1" t="str">
            <v>Item 12Amount</v>
          </cell>
          <cell r="CQ1" t="str">
            <v>Narration</v>
          </cell>
          <cell r="CR1" t="str">
            <v>DOE</v>
          </cell>
          <cell r="CS1" t="str">
            <v>Payment Due Date</v>
          </cell>
          <cell r="CT1" t="str">
            <v>FIRC No 1</v>
          </cell>
          <cell r="CU1" t="str">
            <v>Date of Rem 1</v>
          </cell>
          <cell r="CV1" t="str">
            <v>Rem Amt 1</v>
          </cell>
          <cell r="CW1" t="str">
            <v>Rem Exch Rate 1</v>
          </cell>
          <cell r="CX1" t="str">
            <v>Rem Amt INR 1</v>
          </cell>
          <cell r="CY1" t="str">
            <v>FIRC No 2</v>
          </cell>
          <cell r="CZ1" t="str">
            <v>Date of Rem 2</v>
          </cell>
          <cell r="DA1" t="str">
            <v>Rem Amt 2</v>
          </cell>
          <cell r="DB1" t="str">
            <v>Rem Exch Rate 2</v>
          </cell>
          <cell r="DC1" t="str">
            <v>Rem Amt INR 2</v>
          </cell>
          <cell r="DD1" t="str">
            <v>FIRC No 3</v>
          </cell>
          <cell r="DE1" t="str">
            <v>Date of Rem 3</v>
          </cell>
          <cell r="DF1" t="str">
            <v>Rem Amt 3</v>
          </cell>
          <cell r="DG1" t="str">
            <v>Rem Exch Rate 3</v>
          </cell>
          <cell r="DH1" t="str">
            <v>Rem Amt INR 3</v>
          </cell>
          <cell r="DI1" t="str">
            <v>FIRC No 4</v>
          </cell>
          <cell r="DJ1" t="str">
            <v>Date of Rem 4</v>
          </cell>
          <cell r="DK1" t="str">
            <v>Rem Amt 4</v>
          </cell>
          <cell r="DL1" t="str">
            <v>Rem Exch Rate 4</v>
          </cell>
          <cell r="DM1" t="str">
            <v>Rem Amt INR 4</v>
          </cell>
          <cell r="DN1" t="str">
            <v>Total Rem Recd Amt</v>
          </cell>
          <cell r="DO1" t="str">
            <v>Balance O/SAmt</v>
          </cell>
          <cell r="DP1" t="str">
            <v>AR (Y/N)</v>
          </cell>
        </row>
        <row r="2">
          <cell r="A2">
            <v>1</v>
          </cell>
          <cell r="B2" t="str">
            <v>2002-03 / EXP / 001</v>
          </cell>
          <cell r="C2">
            <v>37473</v>
          </cell>
          <cell r="D2" t="str">
            <v>August</v>
          </cell>
          <cell r="E2">
            <v>2002</v>
          </cell>
          <cell r="F2">
            <v>1</v>
          </cell>
          <cell r="G2" t="str">
            <v>7C Limited</v>
          </cell>
          <cell r="H2" t="str">
            <v>Eoin Kane</v>
          </cell>
          <cell r="I2" t="str">
            <v>ST. ALPHAGE GARDEN, FORE STREET</v>
          </cell>
          <cell r="K2" t="str">
            <v xml:space="preserve">LONDON EC2Y 5DS, </v>
          </cell>
          <cell r="M2" t="str">
            <v>ENGLAND, UK</v>
          </cell>
          <cell r="N2" t="str">
            <v>Powergen</v>
          </cell>
          <cell r="O2">
            <v>15</v>
          </cell>
          <cell r="P2" t="str">
            <v>Export</v>
          </cell>
          <cell r="Q2" t="str">
            <v>UK</v>
          </cell>
          <cell r="R2" t="str">
            <v>NA</v>
          </cell>
          <cell r="S2" t="str">
            <v>NA</v>
          </cell>
          <cell r="T2" t="str">
            <v>£</v>
          </cell>
          <cell r="U2">
            <v>75.47</v>
          </cell>
          <cell r="V2">
            <v>93779</v>
          </cell>
          <cell r="W2">
            <v>0</v>
          </cell>
          <cell r="X2">
            <v>93779</v>
          </cell>
          <cell r="Y2">
            <v>7077501.1299999999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7077501.1299999999</v>
          </cell>
          <cell r="AE2">
            <v>7077501.1299999999</v>
          </cell>
          <cell r="AF2">
            <v>0</v>
          </cell>
          <cell r="AG2">
            <v>0</v>
          </cell>
          <cell r="AH2">
            <v>0</v>
          </cell>
          <cell r="AI2" t="str">
            <v>Powergen Project Implementation Charges</v>
          </cell>
          <cell r="AJ2">
            <v>0</v>
          </cell>
          <cell r="AK2">
            <v>1</v>
          </cell>
          <cell r="AL2">
            <v>93779</v>
          </cell>
          <cell r="AM2">
            <v>93779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37113.525522453703</v>
          </cell>
          <cell r="CS2">
            <v>37143</v>
          </cell>
          <cell r="DN2">
            <v>0</v>
          </cell>
          <cell r="DO2">
            <v>362515</v>
          </cell>
          <cell r="DP2" t="str">
            <v>Y</v>
          </cell>
        </row>
        <row r="3">
          <cell r="A3">
            <v>2</v>
          </cell>
          <cell r="B3" t="str">
            <v>2002-03 / EXP / 002</v>
          </cell>
          <cell r="C3">
            <v>37499</v>
          </cell>
          <cell r="D3" t="str">
            <v>August</v>
          </cell>
          <cell r="E3">
            <v>2002</v>
          </cell>
          <cell r="F3">
            <v>1</v>
          </cell>
          <cell r="G3" t="str">
            <v>7C Limited</v>
          </cell>
          <cell r="H3" t="str">
            <v>Eoin Kane</v>
          </cell>
          <cell r="I3" t="str">
            <v>ST. ALPHAGE GARDEN, FORE STREET</v>
          </cell>
          <cell r="K3" t="str">
            <v xml:space="preserve">LONDON EC2Y 5DS, </v>
          </cell>
          <cell r="M3" t="str">
            <v>ENGLAND, UK</v>
          </cell>
          <cell r="N3" t="str">
            <v>Powergen</v>
          </cell>
          <cell r="O3">
            <v>15</v>
          </cell>
          <cell r="P3" t="str">
            <v>Export</v>
          </cell>
          <cell r="Q3" t="str">
            <v>UK</v>
          </cell>
          <cell r="R3" t="str">
            <v>NA</v>
          </cell>
          <cell r="S3" t="str">
            <v>NA</v>
          </cell>
          <cell r="T3" t="str">
            <v>£</v>
          </cell>
          <cell r="U3">
            <v>73.460309022574691</v>
          </cell>
          <cell r="V3">
            <v>68343.712499999994</v>
          </cell>
          <cell r="W3">
            <v>0</v>
          </cell>
          <cell r="X3">
            <v>68343.712499999994</v>
          </cell>
          <cell r="Y3">
            <v>5020550.24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5020550.24</v>
          </cell>
          <cell r="AE3">
            <v>5020550.24</v>
          </cell>
          <cell r="AI3" t="str">
            <v>Billing for Powergen for Aug 5 to Aug 31, 2002</v>
          </cell>
          <cell r="AN3" t="str">
            <v>Billable Hours</v>
          </cell>
          <cell r="AS3" t="str">
            <v>On Demand SME</v>
          </cell>
          <cell r="AT3">
            <v>810</v>
          </cell>
          <cell r="AV3">
            <v>10.65</v>
          </cell>
          <cell r="AW3">
            <v>8626.5</v>
          </cell>
          <cell r="AX3" t="str">
            <v>On Demand RES</v>
          </cell>
          <cell r="AY3">
            <v>816.5</v>
          </cell>
          <cell r="BA3">
            <v>10.65</v>
          </cell>
          <cell r="BB3">
            <v>8695.7250000000004</v>
          </cell>
          <cell r="BC3" t="str">
            <v>RCP</v>
          </cell>
          <cell r="BD3">
            <v>508</v>
          </cell>
          <cell r="BF3">
            <v>10.65</v>
          </cell>
          <cell r="BG3">
            <v>5410.2</v>
          </cell>
          <cell r="BH3" t="str">
            <v>Nil Usage After Usage Call</v>
          </cell>
          <cell r="BI3">
            <v>1157.5</v>
          </cell>
          <cell r="BK3">
            <v>10.65</v>
          </cell>
          <cell r="BL3">
            <v>12327.375</v>
          </cell>
          <cell r="BM3" t="str">
            <v>Back Office-Save Processing, Data Capture and Missing</v>
          </cell>
          <cell r="BN3">
            <v>3125.25</v>
          </cell>
          <cell r="BP3">
            <v>10.65</v>
          </cell>
          <cell r="BQ3">
            <v>33283.912499999999</v>
          </cell>
          <cell r="BR3" t="str">
            <v xml:space="preserve"> Information OB</v>
          </cell>
          <cell r="BV3">
            <v>0</v>
          </cell>
          <cell r="CA3">
            <v>0</v>
          </cell>
          <cell r="CF3">
            <v>0</v>
          </cell>
        </row>
        <row r="4">
          <cell r="A4">
            <v>3</v>
          </cell>
          <cell r="B4" t="str">
            <v>2002-03 / EXP / 003</v>
          </cell>
          <cell r="C4">
            <v>37529</v>
          </cell>
          <cell r="D4" t="str">
            <v>September</v>
          </cell>
          <cell r="E4">
            <v>2002</v>
          </cell>
          <cell r="F4">
            <v>1</v>
          </cell>
          <cell r="G4" t="str">
            <v>7C Limited</v>
          </cell>
          <cell r="H4" t="str">
            <v>Eoin Kane</v>
          </cell>
          <cell r="I4" t="str">
            <v>ST. ALPHAGE GARDEN, FORE STREET</v>
          </cell>
          <cell r="K4" t="str">
            <v xml:space="preserve">LONDON EC2Y 5DS, </v>
          </cell>
          <cell r="M4" t="str">
            <v>ENGLAND, UK</v>
          </cell>
          <cell r="N4" t="str">
            <v>Powergen</v>
          </cell>
          <cell r="O4">
            <v>15</v>
          </cell>
          <cell r="P4" t="str">
            <v>Export</v>
          </cell>
          <cell r="Q4" t="str">
            <v>UK</v>
          </cell>
          <cell r="R4" t="str">
            <v>NA</v>
          </cell>
          <cell r="S4" t="str">
            <v>NA</v>
          </cell>
          <cell r="T4" t="str">
            <v>£</v>
          </cell>
          <cell r="U4">
            <v>74.550239234449762</v>
          </cell>
          <cell r="V4">
            <v>77904.75</v>
          </cell>
          <cell r="W4">
            <v>0</v>
          </cell>
          <cell r="X4">
            <v>77904.75</v>
          </cell>
          <cell r="Y4">
            <v>5807817.75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5807817.75</v>
          </cell>
          <cell r="AE4">
            <v>5807817.75</v>
          </cell>
          <cell r="AI4" t="str">
            <v>Billing for Powergen for Sep 01 to Sep 30, 2002</v>
          </cell>
          <cell r="AN4" t="str">
            <v>Billable Hours</v>
          </cell>
          <cell r="AS4" t="str">
            <v>On Demand SME</v>
          </cell>
          <cell r="AT4">
            <v>698</v>
          </cell>
          <cell r="AV4">
            <v>10.65</v>
          </cell>
          <cell r="AW4">
            <v>7433.7</v>
          </cell>
          <cell r="AX4" t="str">
            <v>On Demand RES</v>
          </cell>
          <cell r="AY4">
            <v>1130</v>
          </cell>
          <cell r="BA4">
            <v>10.65</v>
          </cell>
          <cell r="BB4">
            <v>12034.5</v>
          </cell>
          <cell r="BC4" t="str">
            <v>RCP</v>
          </cell>
          <cell r="BD4">
            <v>875</v>
          </cell>
          <cell r="BF4">
            <v>10.65</v>
          </cell>
          <cell r="BG4">
            <v>9318.75</v>
          </cell>
          <cell r="BH4" t="str">
            <v>Nil Usage After Usage Call</v>
          </cell>
          <cell r="BI4">
            <v>1985</v>
          </cell>
          <cell r="BK4">
            <v>10.65</v>
          </cell>
          <cell r="BL4">
            <v>21140.25</v>
          </cell>
          <cell r="BM4" t="str">
            <v>Back Office-Save Processing</v>
          </cell>
          <cell r="BN4">
            <v>843</v>
          </cell>
          <cell r="BP4">
            <v>10.65</v>
          </cell>
          <cell r="BQ4">
            <v>8977.9500000000007</v>
          </cell>
          <cell r="BR4" t="str">
            <v>Back Office - Data Capture</v>
          </cell>
          <cell r="BS4">
            <v>1024</v>
          </cell>
          <cell r="BU4">
            <v>10.65</v>
          </cell>
          <cell r="BV4">
            <v>10905.6</v>
          </cell>
          <cell r="BW4" t="str">
            <v>Back Office - Missing Information OB</v>
          </cell>
          <cell r="BX4">
            <v>760</v>
          </cell>
          <cell r="BZ4">
            <v>10.65</v>
          </cell>
          <cell r="CA4">
            <v>8094</v>
          </cell>
          <cell r="CF4">
            <v>0</v>
          </cell>
        </row>
        <row r="5">
          <cell r="A5">
            <v>4</v>
          </cell>
          <cell r="B5" t="str">
            <v>2002-03 / EXP / 004</v>
          </cell>
          <cell r="C5">
            <v>37560</v>
          </cell>
          <cell r="D5" t="str">
            <v>October</v>
          </cell>
          <cell r="E5">
            <v>2002</v>
          </cell>
          <cell r="F5">
            <v>1</v>
          </cell>
          <cell r="G5" t="str">
            <v>7C Limited</v>
          </cell>
          <cell r="H5" t="str">
            <v>Eoin Kane</v>
          </cell>
          <cell r="I5" t="str">
            <v>ST. ALPHAGE GARDEN, FORE STREET</v>
          </cell>
          <cell r="K5" t="str">
            <v xml:space="preserve">LONDON EC2Y 5DS, </v>
          </cell>
          <cell r="M5" t="str">
            <v>ENGLAND, UK</v>
          </cell>
          <cell r="N5" t="str">
            <v>Powergen</v>
          </cell>
          <cell r="O5">
            <v>15</v>
          </cell>
          <cell r="P5" t="str">
            <v>Export</v>
          </cell>
          <cell r="Q5" t="str">
            <v>UK</v>
          </cell>
          <cell r="R5" t="str">
            <v>NA</v>
          </cell>
          <cell r="S5" t="str">
            <v>NA</v>
          </cell>
          <cell r="T5" t="str">
            <v>£</v>
          </cell>
          <cell r="U5">
            <v>74.600315080734163</v>
          </cell>
          <cell r="V5">
            <v>82867.649999999994</v>
          </cell>
          <cell r="W5">
            <v>0</v>
          </cell>
          <cell r="X5">
            <v>82867.649999999994</v>
          </cell>
          <cell r="Y5">
            <v>6181952.7999999998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6181952.7999999998</v>
          </cell>
          <cell r="AE5">
            <v>6181952.7999999998</v>
          </cell>
          <cell r="AI5" t="str">
            <v>Billing for Powergen for Oct 01 to Oct 31, 2002</v>
          </cell>
          <cell r="AN5" t="str">
            <v>Billable Hours</v>
          </cell>
          <cell r="AS5" t="str">
            <v>On Demand SME</v>
          </cell>
          <cell r="AT5">
            <v>785</v>
          </cell>
          <cell r="AV5">
            <v>10.65</v>
          </cell>
          <cell r="AW5">
            <v>8360.25</v>
          </cell>
          <cell r="AX5" t="str">
            <v>On Demand RES</v>
          </cell>
          <cell r="AY5">
            <v>1607</v>
          </cell>
          <cell r="BA5">
            <v>10.65</v>
          </cell>
          <cell r="BB5">
            <v>17114.55</v>
          </cell>
          <cell r="BC5" t="str">
            <v>RCP</v>
          </cell>
          <cell r="BD5">
            <v>635</v>
          </cell>
          <cell r="BF5">
            <v>10.65</v>
          </cell>
          <cell r="BG5">
            <v>6762.75</v>
          </cell>
          <cell r="BH5" t="str">
            <v>Nil Usage After Usage Call</v>
          </cell>
          <cell r="BI5">
            <v>2012</v>
          </cell>
          <cell r="BK5">
            <v>10.65</v>
          </cell>
          <cell r="BL5">
            <v>21427.8</v>
          </cell>
          <cell r="BM5" t="str">
            <v>Back Office-Save Processing</v>
          </cell>
          <cell r="BN5">
            <v>1103</v>
          </cell>
          <cell r="BP5">
            <v>10.65</v>
          </cell>
          <cell r="BQ5">
            <v>11746.95</v>
          </cell>
          <cell r="BR5" t="str">
            <v>Back Office - Data Capture</v>
          </cell>
          <cell r="BS5">
            <v>1146</v>
          </cell>
          <cell r="BU5">
            <v>10.65</v>
          </cell>
          <cell r="BV5">
            <v>12204.9</v>
          </cell>
          <cell r="BW5" t="str">
            <v>Back Office - Missing Information OB</v>
          </cell>
          <cell r="BX5">
            <v>493</v>
          </cell>
          <cell r="BZ5">
            <v>10.65</v>
          </cell>
          <cell r="CA5">
            <v>5250.45</v>
          </cell>
          <cell r="CF5">
            <v>0</v>
          </cell>
        </row>
        <row r="6">
          <cell r="A6">
            <v>5</v>
          </cell>
          <cell r="B6" t="str">
            <v>2002-03 / EXP / 005</v>
          </cell>
          <cell r="C6">
            <v>37560</v>
          </cell>
          <cell r="D6" t="str">
            <v>October</v>
          </cell>
          <cell r="E6">
            <v>2002</v>
          </cell>
          <cell r="F6">
            <v>1</v>
          </cell>
          <cell r="G6" t="str">
            <v>7C Limited</v>
          </cell>
          <cell r="H6" t="str">
            <v>Eoin Kane</v>
          </cell>
          <cell r="I6" t="str">
            <v>ST. ALPHAGE GARDEN, FORE STREET</v>
          </cell>
          <cell r="K6" t="str">
            <v xml:space="preserve">LONDON EC2Y 5DS, </v>
          </cell>
          <cell r="M6" t="str">
            <v>ENGLAND, UK</v>
          </cell>
          <cell r="N6" t="str">
            <v>Lastminute</v>
          </cell>
          <cell r="O6">
            <v>15</v>
          </cell>
          <cell r="P6" t="str">
            <v>Export</v>
          </cell>
          <cell r="Q6" t="str">
            <v>UK</v>
          </cell>
          <cell r="R6" t="str">
            <v>NA</v>
          </cell>
          <cell r="S6" t="str">
            <v>NA</v>
          </cell>
          <cell r="T6" t="str">
            <v>£</v>
          </cell>
          <cell r="U6">
            <v>74.600507051826668</v>
          </cell>
          <cell r="V6">
            <v>37967.741935483871</v>
          </cell>
          <cell r="W6">
            <v>0</v>
          </cell>
          <cell r="X6">
            <v>37967.741935483871</v>
          </cell>
          <cell r="Y6">
            <v>2832412.8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2832412.8</v>
          </cell>
          <cell r="AE6">
            <v>2832412.8</v>
          </cell>
          <cell r="AI6" t="str">
            <v>Billing for Lastminute for October, 2002</v>
          </cell>
          <cell r="AN6" t="str">
            <v>Billable Hours</v>
          </cell>
          <cell r="AS6" t="str">
            <v>26 staff x 4 days x 7.5 hr / day</v>
          </cell>
          <cell r="AT6">
            <v>780</v>
          </cell>
          <cell r="AV6">
            <v>10</v>
          </cell>
          <cell r="AW6">
            <v>7800</v>
          </cell>
          <cell r="AX6" t="str">
            <v>Fixed Management Fees</v>
          </cell>
          <cell r="AY6" t="str">
            <v>4 days</v>
          </cell>
          <cell r="BA6" t="str">
            <v>1300 pm</v>
          </cell>
          <cell r="BB6">
            <v>167.74193548387098</v>
          </cell>
          <cell r="BC6" t="str">
            <v>Implementation Fees - One time</v>
          </cell>
          <cell r="BG6">
            <v>30000</v>
          </cell>
        </row>
        <row r="7">
          <cell r="A7">
            <v>6</v>
          </cell>
          <cell r="B7" t="str">
            <v>2002-03 / EXP / 006</v>
          </cell>
          <cell r="C7">
            <v>37560</v>
          </cell>
          <cell r="D7" t="str">
            <v>October</v>
          </cell>
          <cell r="E7">
            <v>2002</v>
          </cell>
          <cell r="F7">
            <v>1</v>
          </cell>
          <cell r="G7" t="str">
            <v>7C Limited</v>
          </cell>
          <cell r="H7" t="str">
            <v>Eoin Kane</v>
          </cell>
          <cell r="I7" t="str">
            <v>ST. ALPHAGE GARDEN, FORE STREET</v>
          </cell>
          <cell r="K7" t="str">
            <v xml:space="preserve">LONDON EC2Y 5DS, </v>
          </cell>
          <cell r="M7" t="str">
            <v>ENGLAND, UK</v>
          </cell>
          <cell r="N7" t="str">
            <v>Powergen</v>
          </cell>
          <cell r="O7">
            <v>15</v>
          </cell>
          <cell r="P7" t="str">
            <v>Export</v>
          </cell>
          <cell r="Q7" t="str">
            <v>UK</v>
          </cell>
          <cell r="R7" t="str">
            <v>NA</v>
          </cell>
          <cell r="S7" t="str">
            <v>NA</v>
          </cell>
          <cell r="T7" t="str">
            <v>£</v>
          </cell>
          <cell r="U7">
            <v>74.599999999999994</v>
          </cell>
          <cell r="V7">
            <v>40077</v>
          </cell>
          <cell r="W7">
            <v>0</v>
          </cell>
          <cell r="X7">
            <v>40077</v>
          </cell>
          <cell r="Y7">
            <v>2989744.1999999997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2989744.1999999997</v>
          </cell>
          <cell r="AE7">
            <v>2989744.1999999997</v>
          </cell>
          <cell r="AI7" t="str">
            <v>Billing for Powergen Phase 2 Training</v>
          </cell>
          <cell r="AN7" t="str">
            <v>Training Fees</v>
          </cell>
          <cell r="AS7" t="str">
            <v>61 FTEs for 225 hours training - 13,725 Hours</v>
          </cell>
          <cell r="AW7">
            <v>0</v>
          </cell>
          <cell r="AX7" t="str">
            <v>50% billiable in Oct 02</v>
          </cell>
          <cell r="AY7">
            <v>6862.5</v>
          </cell>
          <cell r="BA7">
            <v>5.84</v>
          </cell>
          <cell r="BB7">
            <v>40077</v>
          </cell>
          <cell r="CF7">
            <v>0</v>
          </cell>
        </row>
        <row r="8">
          <cell r="A8">
            <v>7</v>
          </cell>
          <cell r="B8" t="str">
            <v>2002-03 / EXP / 007</v>
          </cell>
          <cell r="C8">
            <v>37590</v>
          </cell>
          <cell r="D8" t="str">
            <v>November</v>
          </cell>
          <cell r="E8">
            <v>2002</v>
          </cell>
          <cell r="F8">
            <v>1</v>
          </cell>
          <cell r="G8" t="str">
            <v>7C Limited</v>
          </cell>
          <cell r="H8" t="str">
            <v>Eoin Kane</v>
          </cell>
          <cell r="I8" t="str">
            <v>ST. ALPHAGE GARDEN, FORE STREET</v>
          </cell>
          <cell r="K8" t="str">
            <v xml:space="preserve">LONDON EC2Y 5DS, </v>
          </cell>
          <cell r="M8" t="str">
            <v>ENGLAND, UK</v>
          </cell>
          <cell r="N8" t="str">
            <v>Powergen</v>
          </cell>
          <cell r="O8">
            <v>15</v>
          </cell>
          <cell r="P8" t="str">
            <v>Export</v>
          </cell>
          <cell r="Q8" t="str">
            <v>UK</v>
          </cell>
          <cell r="R8" t="str">
            <v>NA</v>
          </cell>
          <cell r="S8" t="str">
            <v>NA</v>
          </cell>
          <cell r="T8" t="str">
            <v>£</v>
          </cell>
          <cell r="U8">
            <v>73.930046632970843</v>
          </cell>
          <cell r="V8">
            <v>79267.949999999983</v>
          </cell>
          <cell r="W8">
            <v>0</v>
          </cell>
          <cell r="X8">
            <v>79267.949999999983</v>
          </cell>
          <cell r="Y8">
            <v>5860283.2400000002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5860283.2400000002</v>
          </cell>
          <cell r="AE8">
            <v>5860283.2400000002</v>
          </cell>
          <cell r="AI8" t="str">
            <v>Billing for Powergen for Nov 01 to Nov 30, 2002</v>
          </cell>
          <cell r="AN8" t="str">
            <v>Billable Hours</v>
          </cell>
          <cell r="AS8" t="str">
            <v>On Demand SME</v>
          </cell>
          <cell r="AT8">
            <v>778</v>
          </cell>
          <cell r="AV8">
            <v>10.65</v>
          </cell>
          <cell r="AW8">
            <v>8285.7000000000007</v>
          </cell>
          <cell r="AX8" t="str">
            <v>On Demand RES</v>
          </cell>
          <cell r="AY8">
            <v>1203</v>
          </cell>
          <cell r="BA8">
            <v>10.65</v>
          </cell>
          <cell r="BB8">
            <v>12811.95</v>
          </cell>
          <cell r="BC8" t="str">
            <v>RCP</v>
          </cell>
          <cell r="BD8">
            <v>538</v>
          </cell>
          <cell r="BF8">
            <v>10.65</v>
          </cell>
          <cell r="BG8">
            <v>5729.7</v>
          </cell>
          <cell r="BH8" t="str">
            <v>Nil Usage After Usage Call</v>
          </cell>
          <cell r="BI8">
            <v>1996</v>
          </cell>
          <cell r="BK8">
            <v>10.65</v>
          </cell>
          <cell r="BL8">
            <v>21257.4</v>
          </cell>
          <cell r="BM8" t="str">
            <v>Back Office-Save Processing</v>
          </cell>
          <cell r="BN8">
            <v>1107</v>
          </cell>
          <cell r="BP8">
            <v>10.65</v>
          </cell>
          <cell r="BQ8">
            <v>11789.550000000001</v>
          </cell>
          <cell r="BR8" t="str">
            <v>Back Office - Data Capture</v>
          </cell>
          <cell r="BS8">
            <v>676</v>
          </cell>
          <cell r="BU8">
            <v>10.65</v>
          </cell>
          <cell r="BV8">
            <v>7199.4000000000005</v>
          </cell>
          <cell r="BW8" t="str">
            <v>Back Office - Missing Information OB</v>
          </cell>
          <cell r="BX8">
            <v>536</v>
          </cell>
          <cell r="BZ8">
            <v>10.65</v>
          </cell>
          <cell r="CA8">
            <v>5708.4000000000005</v>
          </cell>
          <cell r="CB8" t="str">
            <v>Incentive Time</v>
          </cell>
          <cell r="CC8">
            <v>56</v>
          </cell>
          <cell r="CE8">
            <v>10.65</v>
          </cell>
          <cell r="CF8">
            <v>596.4</v>
          </cell>
          <cell r="CG8" t="str">
            <v>Differential - Min Billing</v>
          </cell>
          <cell r="CH8">
            <v>553</v>
          </cell>
          <cell r="CJ8">
            <v>10.65</v>
          </cell>
          <cell r="CK8">
            <v>5889.45</v>
          </cell>
        </row>
        <row r="9">
          <cell r="A9">
            <v>8</v>
          </cell>
          <cell r="B9" t="str">
            <v>2002-03 / EXP / 008</v>
          </cell>
          <cell r="C9">
            <v>37590</v>
          </cell>
          <cell r="D9" t="str">
            <v>November</v>
          </cell>
          <cell r="E9">
            <v>2002</v>
          </cell>
          <cell r="F9">
            <v>1</v>
          </cell>
          <cell r="G9" t="str">
            <v>7C Limited</v>
          </cell>
          <cell r="H9" t="str">
            <v>Eoin Kane</v>
          </cell>
          <cell r="I9" t="str">
            <v>ST. ALPHAGE GARDEN, FORE STREET</v>
          </cell>
          <cell r="K9" t="str">
            <v xml:space="preserve">LONDON EC2Y 5DS, </v>
          </cell>
          <cell r="M9" t="str">
            <v>ENGLAND, UK</v>
          </cell>
          <cell r="N9" t="str">
            <v>Lastminute</v>
          </cell>
          <cell r="O9">
            <v>15</v>
          </cell>
          <cell r="P9" t="str">
            <v>Export</v>
          </cell>
          <cell r="Q9" t="str">
            <v>UK</v>
          </cell>
          <cell r="R9" t="str">
            <v>NA</v>
          </cell>
          <cell r="S9" t="str">
            <v>NA</v>
          </cell>
          <cell r="T9" t="str">
            <v>£</v>
          </cell>
          <cell r="U9">
            <v>73.930000000000007</v>
          </cell>
          <cell r="V9">
            <v>49000</v>
          </cell>
          <cell r="W9">
            <v>0</v>
          </cell>
          <cell r="X9">
            <v>49000</v>
          </cell>
          <cell r="Y9">
            <v>3622570.0000000005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3622570.0000000005</v>
          </cell>
          <cell r="AE9">
            <v>3622570.0000000005</v>
          </cell>
          <cell r="AI9" t="str">
            <v>Billing for Lastminute for November, 2002</v>
          </cell>
          <cell r="AN9" t="str">
            <v>Billable Hours</v>
          </cell>
          <cell r="AS9" t="str">
            <v>Data Entry</v>
          </cell>
          <cell r="AX9" t="str">
            <v xml:space="preserve">26 FTE X 21 DAYS X 7.5 HOURSX </v>
          </cell>
          <cell r="AY9">
            <v>4095</v>
          </cell>
          <cell r="BA9">
            <v>10</v>
          </cell>
          <cell r="BB9">
            <v>40950</v>
          </cell>
          <cell r="BC9" t="str">
            <v>Flight Services</v>
          </cell>
          <cell r="BH9" t="str">
            <v>6 FTE X 15 DAYS X 7.5 HOURS</v>
          </cell>
          <cell r="BI9">
            <v>675</v>
          </cell>
          <cell r="BK9">
            <v>10</v>
          </cell>
          <cell r="BL9">
            <v>6750</v>
          </cell>
          <cell r="BM9" t="str">
            <v>Fixed Management Fees</v>
          </cell>
          <cell r="BP9" t="str">
            <v>1300 pm</v>
          </cell>
          <cell r="BQ9">
            <v>1300</v>
          </cell>
        </row>
        <row r="10">
          <cell r="A10">
            <v>9</v>
          </cell>
          <cell r="B10" t="str">
            <v>2002-03 / EXP / 009</v>
          </cell>
          <cell r="C10">
            <v>37590</v>
          </cell>
          <cell r="D10" t="str">
            <v>November</v>
          </cell>
          <cell r="E10">
            <v>2002</v>
          </cell>
          <cell r="F10">
            <v>1</v>
          </cell>
          <cell r="G10" t="str">
            <v>7C Limited</v>
          </cell>
          <cell r="H10" t="str">
            <v>Eoin Kane</v>
          </cell>
          <cell r="I10" t="str">
            <v>ST. ALPHAGE GARDEN, FORE STREET</v>
          </cell>
          <cell r="K10" t="str">
            <v xml:space="preserve">LONDON EC2Y 5DS, </v>
          </cell>
          <cell r="M10" t="str">
            <v>ENGLAND, UK</v>
          </cell>
          <cell r="N10" t="str">
            <v>Powergen</v>
          </cell>
          <cell r="O10">
            <v>15</v>
          </cell>
          <cell r="P10" t="str">
            <v>Export</v>
          </cell>
          <cell r="Q10" t="str">
            <v>UK</v>
          </cell>
          <cell r="R10" t="str">
            <v>NA</v>
          </cell>
          <cell r="S10" t="str">
            <v>NA</v>
          </cell>
          <cell r="T10" t="str">
            <v>£</v>
          </cell>
          <cell r="U10">
            <v>73.928966064598242</v>
          </cell>
          <cell r="V10">
            <v>28601.399999999998</v>
          </cell>
          <cell r="W10">
            <v>0</v>
          </cell>
          <cell r="X10">
            <v>28601.399999999998</v>
          </cell>
          <cell r="Y10">
            <v>2114471.9300000002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2114471.9300000002</v>
          </cell>
          <cell r="AE10">
            <v>2114471.9300000002</v>
          </cell>
          <cell r="AI10" t="str">
            <v>Billing for Powergen Phase 2 Training</v>
          </cell>
          <cell r="AN10" t="str">
            <v>Training Fees</v>
          </cell>
          <cell r="AS10" t="str">
            <v>60 FTEs training - 11760 Hours</v>
          </cell>
          <cell r="AT10">
            <v>11760</v>
          </cell>
          <cell r="AW10">
            <v>0</v>
          </cell>
          <cell r="AX10" t="str">
            <v>Less: Billed in Oct 02</v>
          </cell>
          <cell r="AY10">
            <v>-6862.5</v>
          </cell>
          <cell r="BC10" t="str">
            <v>Balance Billable Hours</v>
          </cell>
          <cell r="BD10">
            <v>4897.5</v>
          </cell>
          <cell r="BF10">
            <v>5.84</v>
          </cell>
          <cell r="BG10">
            <v>28601.399999999998</v>
          </cell>
          <cell r="CF10">
            <v>0</v>
          </cell>
        </row>
        <row r="11">
          <cell r="A11">
            <v>10</v>
          </cell>
          <cell r="B11" t="str">
            <v>2002-03 / EXP / 010</v>
          </cell>
          <cell r="C11">
            <v>37621</v>
          </cell>
          <cell r="D11" t="str">
            <v>December</v>
          </cell>
          <cell r="E11">
            <v>2002</v>
          </cell>
          <cell r="F11">
            <v>2</v>
          </cell>
          <cell r="G11" t="str">
            <v>Vertex Customer Management Limited</v>
          </cell>
          <cell r="H11" t="str">
            <v>Tim Birkett</v>
          </cell>
          <cell r="I11" t="str">
            <v>Vertex House. Green Courts Business Park</v>
          </cell>
          <cell r="J11" t="str">
            <v>333 Styal Road,</v>
          </cell>
          <cell r="K11" t="str">
            <v>Manchaster, M22 5TX,</v>
          </cell>
          <cell r="M11" t="str">
            <v>England, UK</v>
          </cell>
          <cell r="N11" t="str">
            <v>Powergen</v>
          </cell>
          <cell r="O11">
            <v>15</v>
          </cell>
          <cell r="P11" t="str">
            <v>Export</v>
          </cell>
          <cell r="Q11" t="str">
            <v>UK</v>
          </cell>
          <cell r="R11" t="str">
            <v>NA</v>
          </cell>
          <cell r="S11" t="str">
            <v>NA</v>
          </cell>
          <cell r="T11" t="str">
            <v>£</v>
          </cell>
          <cell r="U11">
            <v>75.950192373125333</v>
          </cell>
          <cell r="V11">
            <v>118441.70000000001</v>
          </cell>
          <cell r="W11">
            <v>0</v>
          </cell>
          <cell r="X11">
            <v>118441.70000000001</v>
          </cell>
          <cell r="Y11">
            <v>8995669.9000000004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8995669.9000000004</v>
          </cell>
          <cell r="AE11">
            <v>8995669.9000000004</v>
          </cell>
          <cell r="AI11" t="str">
            <v>Billing for Powergen for December, 2002</v>
          </cell>
          <cell r="AN11" t="str">
            <v>Billable Hours</v>
          </cell>
          <cell r="AS11" t="str">
            <v>Powergen Phase 1 (Dec 01 to Dec 08)</v>
          </cell>
          <cell r="AT11">
            <v>2054</v>
          </cell>
          <cell r="AV11">
            <v>10.65</v>
          </cell>
          <cell r="AW11">
            <v>21875.100000000002</v>
          </cell>
          <cell r="AX11" t="str">
            <v>Powergen Phase 1 (Dec 09 to Dec 31)</v>
          </cell>
          <cell r="AY11">
            <v>4800</v>
          </cell>
          <cell r="BA11">
            <v>8.4499999999999993</v>
          </cell>
          <cell r="BB11">
            <v>40560</v>
          </cell>
          <cell r="BC11" t="str">
            <v>Powergen Phase 2 (Dec 01 to Dec 08)</v>
          </cell>
          <cell r="BD11">
            <v>6628</v>
          </cell>
          <cell r="BF11">
            <v>8.4499999999999993</v>
          </cell>
          <cell r="BG11">
            <v>56006.6</v>
          </cell>
          <cell r="BL11">
            <v>0</v>
          </cell>
          <cell r="BQ11">
            <v>0</v>
          </cell>
          <cell r="BV11">
            <v>0</v>
          </cell>
          <cell r="CA11">
            <v>0</v>
          </cell>
          <cell r="CF11">
            <v>0</v>
          </cell>
          <cell r="CK11">
            <v>0</v>
          </cell>
        </row>
        <row r="12">
          <cell r="A12">
            <v>11</v>
          </cell>
          <cell r="B12" t="str">
            <v>2002-03 / EXP / 011</v>
          </cell>
          <cell r="C12">
            <v>37621</v>
          </cell>
          <cell r="D12" t="str">
            <v>December</v>
          </cell>
          <cell r="E12">
            <v>2002</v>
          </cell>
          <cell r="F12">
            <v>2</v>
          </cell>
          <cell r="G12" t="str">
            <v>Vertex Customer Management Limited</v>
          </cell>
          <cell r="H12" t="str">
            <v>Tim Birkett</v>
          </cell>
          <cell r="I12" t="str">
            <v>Vertex House. Green Courts Business Park</v>
          </cell>
          <cell r="J12" t="str">
            <v>333 Styal Road,</v>
          </cell>
          <cell r="K12" t="str">
            <v>Manchaster, M22 5TX,</v>
          </cell>
          <cell r="M12" t="str">
            <v>England, UK</v>
          </cell>
          <cell r="N12" t="str">
            <v>Lastminute</v>
          </cell>
          <cell r="O12">
            <v>15</v>
          </cell>
          <cell r="P12" t="str">
            <v>Export</v>
          </cell>
          <cell r="Q12" t="str">
            <v>UK</v>
          </cell>
          <cell r="R12" t="str">
            <v>NA</v>
          </cell>
          <cell r="S12" t="str">
            <v>NA</v>
          </cell>
          <cell r="T12" t="str">
            <v>£</v>
          </cell>
          <cell r="U12">
            <v>75.95</v>
          </cell>
          <cell r="V12">
            <v>46900</v>
          </cell>
          <cell r="W12">
            <v>0</v>
          </cell>
          <cell r="X12">
            <v>46900</v>
          </cell>
          <cell r="Y12">
            <v>3562055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3562055</v>
          </cell>
          <cell r="AE12">
            <v>3562055</v>
          </cell>
          <cell r="AI12" t="str">
            <v>Billing for Lastminute for December, 2002</v>
          </cell>
          <cell r="AN12" t="str">
            <v>Billable Hours</v>
          </cell>
          <cell r="AS12" t="str">
            <v>Data Entry</v>
          </cell>
          <cell r="AX12" t="str">
            <v xml:space="preserve">26 FTE X 19 DAYS X 7.5 HOURSX </v>
          </cell>
          <cell r="AY12">
            <v>3705</v>
          </cell>
          <cell r="BA12">
            <v>10</v>
          </cell>
          <cell r="BB12">
            <v>37050</v>
          </cell>
          <cell r="BC12" t="str">
            <v>Flight Services</v>
          </cell>
          <cell r="BH12" t="str">
            <v>6 FTE X 19 DAYS X 7.5 HOURS</v>
          </cell>
          <cell r="BI12">
            <v>855</v>
          </cell>
          <cell r="BK12">
            <v>10</v>
          </cell>
          <cell r="BL12">
            <v>8550</v>
          </cell>
          <cell r="BM12" t="str">
            <v>Fixed Management Fees</v>
          </cell>
          <cell r="BP12" t="str">
            <v>1300 pm</v>
          </cell>
          <cell r="BQ12">
            <v>1300</v>
          </cell>
        </row>
        <row r="13">
          <cell r="A13">
            <v>12</v>
          </cell>
          <cell r="B13" t="str">
            <v>2002-03 / EXP / 012</v>
          </cell>
          <cell r="C13">
            <v>37652</v>
          </cell>
          <cell r="D13" t="str">
            <v>January</v>
          </cell>
          <cell r="E13">
            <v>2003</v>
          </cell>
          <cell r="F13">
            <v>2</v>
          </cell>
          <cell r="G13" t="str">
            <v>Vertex Customer Management Limited</v>
          </cell>
          <cell r="H13" t="str">
            <v>Tim Birkett</v>
          </cell>
          <cell r="I13" t="str">
            <v>Vertex House. Green Courts Business Park</v>
          </cell>
          <cell r="J13" t="str">
            <v>333 Styal Road,</v>
          </cell>
          <cell r="K13" t="str">
            <v>Manchaster, M22 5TX,</v>
          </cell>
          <cell r="M13" t="str">
            <v>England, UK</v>
          </cell>
          <cell r="N13" t="str">
            <v>Powergen</v>
          </cell>
          <cell r="O13">
            <v>15</v>
          </cell>
          <cell r="P13" t="str">
            <v>Export</v>
          </cell>
          <cell r="Q13" t="str">
            <v>UK</v>
          </cell>
          <cell r="R13" t="str">
            <v>NA</v>
          </cell>
          <cell r="S13" t="str">
            <v>NA</v>
          </cell>
          <cell r="T13" t="str">
            <v>£</v>
          </cell>
          <cell r="U13">
            <v>78.140180454999026</v>
          </cell>
          <cell r="V13">
            <v>148091.658</v>
          </cell>
          <cell r="W13">
            <v>0</v>
          </cell>
          <cell r="X13">
            <v>148091.658</v>
          </cell>
          <cell r="Y13">
            <v>11571908.879999999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11571908.879999999</v>
          </cell>
          <cell r="AE13">
            <v>11571908.879999999</v>
          </cell>
          <cell r="AI13" t="str">
            <v>Billing for Powergen for January, 2003</v>
          </cell>
          <cell r="AN13" t="str">
            <v>Billable Hours</v>
          </cell>
          <cell r="AS13" t="str">
            <v>Powergen Phase 1</v>
          </cell>
          <cell r="AT13">
            <v>7646</v>
          </cell>
          <cell r="AV13">
            <v>8.4499999999999993</v>
          </cell>
          <cell r="AW13">
            <v>64608.7</v>
          </cell>
          <cell r="AX13" t="str">
            <v>Powergen Phase 2</v>
          </cell>
          <cell r="AY13">
            <v>9879.64</v>
          </cell>
          <cell r="BA13">
            <v>8.4499999999999993</v>
          </cell>
          <cell r="BB13">
            <v>83482.957999999984</v>
          </cell>
          <cell r="BG13">
            <v>0</v>
          </cell>
          <cell r="BL13">
            <v>0</v>
          </cell>
          <cell r="BQ13">
            <v>0</v>
          </cell>
          <cell r="BV13">
            <v>0</v>
          </cell>
          <cell r="CA13">
            <v>0</v>
          </cell>
          <cell r="CF13">
            <v>0</v>
          </cell>
          <cell r="CK13">
            <v>0</v>
          </cell>
        </row>
        <row r="14">
          <cell r="A14">
            <v>13</v>
          </cell>
          <cell r="B14" t="str">
            <v>2002-03 / EXP / 013</v>
          </cell>
          <cell r="C14">
            <v>37652</v>
          </cell>
          <cell r="D14" t="str">
            <v>January</v>
          </cell>
          <cell r="E14">
            <v>2003</v>
          </cell>
          <cell r="F14">
            <v>2</v>
          </cell>
          <cell r="G14" t="str">
            <v>Vertex Customer Management Limited</v>
          </cell>
          <cell r="H14" t="str">
            <v>Tim Birkett</v>
          </cell>
          <cell r="I14" t="str">
            <v>Vertex House. Green Courts Business Park</v>
          </cell>
          <cell r="J14" t="str">
            <v>333 Styal Road,</v>
          </cell>
          <cell r="K14" t="str">
            <v>Manchaster, M22 5TX,</v>
          </cell>
          <cell r="M14" t="str">
            <v>England, UK</v>
          </cell>
          <cell r="N14" t="str">
            <v>Powergen</v>
          </cell>
          <cell r="O14">
            <v>15</v>
          </cell>
          <cell r="P14" t="str">
            <v>Export</v>
          </cell>
          <cell r="Q14" t="str">
            <v>UK</v>
          </cell>
          <cell r="R14" t="str">
            <v>NA</v>
          </cell>
          <cell r="S14" t="str">
            <v>NA</v>
          </cell>
          <cell r="T14" t="str">
            <v>£</v>
          </cell>
          <cell r="U14">
            <v>78.14</v>
          </cell>
          <cell r="V14">
            <v>44676</v>
          </cell>
          <cell r="W14">
            <v>0</v>
          </cell>
          <cell r="X14">
            <v>44676</v>
          </cell>
          <cell r="Y14">
            <v>3490982.64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3490982.64</v>
          </cell>
          <cell r="AE14">
            <v>3490982.64</v>
          </cell>
          <cell r="AI14" t="str">
            <v>Billing for Powergen Phase 3 Training</v>
          </cell>
          <cell r="AN14" t="str">
            <v>Training Fees</v>
          </cell>
          <cell r="AS14" t="str">
            <v>80 FTEs training - 15300 Hours</v>
          </cell>
          <cell r="AW14">
            <v>0</v>
          </cell>
          <cell r="AX14" t="str">
            <v>50% billiable in Jan 2003</v>
          </cell>
          <cell r="AY14">
            <v>7650</v>
          </cell>
          <cell r="BA14">
            <v>5.84</v>
          </cell>
          <cell r="BB14">
            <v>44676</v>
          </cell>
          <cell r="BG14">
            <v>0</v>
          </cell>
          <cell r="BL14">
            <v>0</v>
          </cell>
          <cell r="BQ14">
            <v>0</v>
          </cell>
          <cell r="BV14">
            <v>0</v>
          </cell>
          <cell r="CA14">
            <v>0</v>
          </cell>
          <cell r="CF14">
            <v>0</v>
          </cell>
          <cell r="CK14">
            <v>0</v>
          </cell>
        </row>
        <row r="15">
          <cell r="A15">
            <v>14</v>
          </cell>
          <cell r="B15" t="str">
            <v>2002-03 / EXP / 014</v>
          </cell>
          <cell r="C15">
            <v>37652</v>
          </cell>
          <cell r="D15" t="str">
            <v>January</v>
          </cell>
          <cell r="E15">
            <v>2003</v>
          </cell>
          <cell r="F15">
            <v>2</v>
          </cell>
          <cell r="G15" t="str">
            <v>Vertex Customer Management Limited</v>
          </cell>
          <cell r="H15" t="str">
            <v>Tim Birkett</v>
          </cell>
          <cell r="I15" t="str">
            <v>Vertex House. Green Courts Business Park</v>
          </cell>
          <cell r="J15" t="str">
            <v>333 Styal Road,</v>
          </cell>
          <cell r="K15" t="str">
            <v>Manchaster, M22 5TX,</v>
          </cell>
          <cell r="M15" t="str">
            <v>England, UK</v>
          </cell>
          <cell r="N15" t="str">
            <v>Lastminute</v>
          </cell>
          <cell r="O15">
            <v>15</v>
          </cell>
          <cell r="P15" t="str">
            <v>Export</v>
          </cell>
          <cell r="Q15" t="str">
            <v>UK</v>
          </cell>
          <cell r="R15" t="str">
            <v>NA</v>
          </cell>
          <cell r="S15" t="str">
            <v>NA</v>
          </cell>
          <cell r="T15" t="str">
            <v>£</v>
          </cell>
          <cell r="U15">
            <v>78.14</v>
          </cell>
          <cell r="V15">
            <v>50800</v>
          </cell>
          <cell r="W15">
            <v>0</v>
          </cell>
          <cell r="X15">
            <v>50800</v>
          </cell>
          <cell r="Y15">
            <v>3969512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3969512</v>
          </cell>
          <cell r="AE15">
            <v>3969512</v>
          </cell>
          <cell r="AI15" t="str">
            <v>Billing for Lastminute for January, 2003</v>
          </cell>
          <cell r="AN15" t="str">
            <v>Billable Hours</v>
          </cell>
          <cell r="AS15" t="str">
            <v>Data Entry</v>
          </cell>
          <cell r="AX15" t="str">
            <v>26 FTE X 22 DAYS X 7.5 HOURS</v>
          </cell>
          <cell r="AY15">
            <v>4290</v>
          </cell>
          <cell r="BA15">
            <v>10</v>
          </cell>
          <cell r="BB15">
            <v>42900</v>
          </cell>
          <cell r="BC15" t="str">
            <v>Flight Services</v>
          </cell>
          <cell r="BH15" t="str">
            <v>4 FTE X 22 DAYS X 7.5 HOURS</v>
          </cell>
          <cell r="BI15">
            <v>660</v>
          </cell>
          <cell r="BK15">
            <v>10</v>
          </cell>
          <cell r="BL15">
            <v>6600</v>
          </cell>
          <cell r="BM15" t="str">
            <v>Fixed Management Fees</v>
          </cell>
          <cell r="BP15" t="str">
            <v>1300 pm</v>
          </cell>
          <cell r="BQ15">
            <v>1300</v>
          </cell>
        </row>
        <row r="16">
          <cell r="A16">
            <v>15</v>
          </cell>
          <cell r="B16" t="str">
            <v>2002-03 / EXP / 015</v>
          </cell>
          <cell r="C16">
            <v>37680</v>
          </cell>
          <cell r="D16" t="str">
            <v>February</v>
          </cell>
          <cell r="E16">
            <v>2003</v>
          </cell>
          <cell r="F16">
            <v>2</v>
          </cell>
          <cell r="G16" t="str">
            <v>Vertex Customer Management Limited</v>
          </cell>
          <cell r="H16" t="str">
            <v>Tim Birkett</v>
          </cell>
          <cell r="I16" t="str">
            <v>Vertex House. Green Courts Business Park</v>
          </cell>
          <cell r="J16" t="str">
            <v>333 Styal Road,</v>
          </cell>
          <cell r="K16" t="str">
            <v>Manchaster, M22 5TX,</v>
          </cell>
          <cell r="M16" t="str">
            <v>England, UK</v>
          </cell>
          <cell r="N16" t="str">
            <v>Powergen</v>
          </cell>
          <cell r="O16">
            <v>15</v>
          </cell>
          <cell r="P16" t="str">
            <v>Export</v>
          </cell>
          <cell r="Q16" t="str">
            <v>UK</v>
          </cell>
          <cell r="R16" t="str">
            <v>NA</v>
          </cell>
          <cell r="S16" t="str">
            <v>NA</v>
          </cell>
          <cell r="T16" t="str">
            <v>£</v>
          </cell>
          <cell r="U16">
            <v>74.390046157120366</v>
          </cell>
          <cell r="V16">
            <v>161166.9</v>
          </cell>
          <cell r="W16">
            <v>0</v>
          </cell>
          <cell r="X16">
            <v>161166.9</v>
          </cell>
          <cell r="Y16">
            <v>11989213.130000003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11989213.130000003</v>
          </cell>
          <cell r="AE16">
            <v>11989213.130000003</v>
          </cell>
          <cell r="AI16" t="str">
            <v>Billing for Powergen for February, 2003</v>
          </cell>
          <cell r="AN16" t="str">
            <v>Billable Hours</v>
          </cell>
          <cell r="AS16" t="str">
            <v>Powergen (from Feb 01 to Feb 23)</v>
          </cell>
          <cell r="AT16">
            <v>13947</v>
          </cell>
          <cell r="AV16">
            <v>8.4499999999999993</v>
          </cell>
          <cell r="AW16">
            <v>117852.15</v>
          </cell>
          <cell r="AX16" t="str">
            <v>Powergen (from Feb 24 to Feb 28)</v>
          </cell>
          <cell r="AY16">
            <v>5589</v>
          </cell>
          <cell r="BA16">
            <v>7.75</v>
          </cell>
          <cell r="BB16">
            <v>43314.75</v>
          </cell>
        </row>
        <row r="17">
          <cell r="A17">
            <v>16</v>
          </cell>
          <cell r="B17" t="str">
            <v>2002-03 / EXP / 016</v>
          </cell>
          <cell r="C17">
            <v>37680</v>
          </cell>
          <cell r="D17" t="str">
            <v>February</v>
          </cell>
          <cell r="E17">
            <v>2003</v>
          </cell>
          <cell r="F17">
            <v>2</v>
          </cell>
          <cell r="G17" t="str">
            <v>Vertex Customer Management Limited</v>
          </cell>
          <cell r="H17" t="str">
            <v>Tim Birkett</v>
          </cell>
          <cell r="I17" t="str">
            <v>Vertex House. Green Courts Business Park</v>
          </cell>
          <cell r="J17" t="str">
            <v>333 Styal Road,</v>
          </cell>
          <cell r="K17" t="str">
            <v>Manchaster, M22 5TX,</v>
          </cell>
          <cell r="M17" t="str">
            <v>England, UK</v>
          </cell>
          <cell r="N17" t="str">
            <v>Powergen</v>
          </cell>
          <cell r="O17">
            <v>15</v>
          </cell>
          <cell r="P17" t="str">
            <v>Export</v>
          </cell>
          <cell r="Q17" t="str">
            <v>UK</v>
          </cell>
          <cell r="R17" t="str">
            <v>NA</v>
          </cell>
          <cell r="S17" t="str">
            <v>NA</v>
          </cell>
          <cell r="T17" t="str">
            <v>£</v>
          </cell>
          <cell r="U17">
            <v>74.39</v>
          </cell>
          <cell r="V17">
            <v>44676</v>
          </cell>
          <cell r="W17">
            <v>0</v>
          </cell>
          <cell r="X17">
            <v>44676</v>
          </cell>
          <cell r="Y17">
            <v>3323447.64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3323447.64</v>
          </cell>
          <cell r="AE17">
            <v>3323447.64</v>
          </cell>
          <cell r="AI17" t="str">
            <v>Billing for Powergen Phase 3 Training</v>
          </cell>
          <cell r="AN17" t="str">
            <v>Training Fees</v>
          </cell>
          <cell r="AS17" t="str">
            <v>80 FTEs training - 15300 Hours</v>
          </cell>
          <cell r="AX17" t="str">
            <v>50% balance billable in Feb 2003 (50% billed in Jan 03)</v>
          </cell>
          <cell r="AY17">
            <v>7650</v>
          </cell>
          <cell r="BA17">
            <v>5.84</v>
          </cell>
          <cell r="BB17">
            <v>44676</v>
          </cell>
        </row>
        <row r="18">
          <cell r="A18">
            <v>17</v>
          </cell>
          <cell r="B18" t="str">
            <v>2002-03 / EXP / 017</v>
          </cell>
          <cell r="C18">
            <v>37680</v>
          </cell>
          <cell r="D18" t="str">
            <v>February</v>
          </cell>
          <cell r="E18">
            <v>2003</v>
          </cell>
          <cell r="F18">
            <v>2</v>
          </cell>
          <cell r="G18" t="str">
            <v>Vertex Customer Management Limited</v>
          </cell>
          <cell r="H18" t="str">
            <v>Tim Birkett</v>
          </cell>
          <cell r="I18" t="str">
            <v>Vertex House. Green Courts Business Park</v>
          </cell>
          <cell r="J18" t="str">
            <v>333 Styal Road,</v>
          </cell>
          <cell r="K18" t="str">
            <v>Manchaster, M22 5TX,</v>
          </cell>
          <cell r="M18" t="str">
            <v>England, UK</v>
          </cell>
          <cell r="N18" t="str">
            <v>Lastminute</v>
          </cell>
          <cell r="O18">
            <v>15</v>
          </cell>
          <cell r="P18" t="str">
            <v>Export</v>
          </cell>
          <cell r="Q18" t="str">
            <v>UK</v>
          </cell>
          <cell r="R18" t="str">
            <v>NA</v>
          </cell>
          <cell r="S18" t="str">
            <v>NA</v>
          </cell>
          <cell r="T18" t="str">
            <v>£</v>
          </cell>
          <cell r="U18">
            <v>74.39</v>
          </cell>
          <cell r="V18">
            <v>46300</v>
          </cell>
          <cell r="W18">
            <v>0</v>
          </cell>
          <cell r="X18">
            <v>46300</v>
          </cell>
          <cell r="Y18">
            <v>3444257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3444257</v>
          </cell>
          <cell r="AE18">
            <v>3444257</v>
          </cell>
          <cell r="AI18" t="str">
            <v>Billing for Lastminute for February, 2003</v>
          </cell>
          <cell r="AN18" t="str">
            <v>Billable Hours</v>
          </cell>
          <cell r="AS18" t="str">
            <v>Data Entry</v>
          </cell>
          <cell r="AX18" t="str">
            <v>26 FTE X 20 DAYS X 7.5 HOURS</v>
          </cell>
          <cell r="AY18">
            <v>3900</v>
          </cell>
          <cell r="BA18">
            <v>10</v>
          </cell>
          <cell r="BB18">
            <v>39000</v>
          </cell>
          <cell r="BC18" t="str">
            <v>Flight Services</v>
          </cell>
          <cell r="BH18" t="str">
            <v>4 FTE X 20 DAYS X 7.5 HOURS</v>
          </cell>
          <cell r="BI18">
            <v>600</v>
          </cell>
          <cell r="BK18">
            <v>10</v>
          </cell>
          <cell r="BL18">
            <v>6000</v>
          </cell>
          <cell r="BM18" t="str">
            <v>Fixed Management Fees</v>
          </cell>
          <cell r="BP18" t="str">
            <v>1300 pm</v>
          </cell>
          <cell r="BQ18">
            <v>1300</v>
          </cell>
        </row>
        <row r="19">
          <cell r="A19">
            <v>18</v>
          </cell>
          <cell r="B19" t="str">
            <v>2002-03 / EXP / 018</v>
          </cell>
          <cell r="C19">
            <v>37711</v>
          </cell>
          <cell r="D19" t="str">
            <v>March</v>
          </cell>
          <cell r="E19">
            <v>2003</v>
          </cell>
          <cell r="F19">
            <v>2</v>
          </cell>
          <cell r="G19" t="str">
            <v>Vertex Customer Management Limited</v>
          </cell>
          <cell r="H19" t="str">
            <v>Tim Birkett/Zoe Lugton</v>
          </cell>
          <cell r="I19" t="str">
            <v>Vertex House. Green Courts Business Park</v>
          </cell>
          <cell r="J19" t="str">
            <v>333 Styal Road,</v>
          </cell>
          <cell r="K19" t="str">
            <v>Manchaster, M22 5TX,</v>
          </cell>
          <cell r="M19" t="str">
            <v>England, UK</v>
          </cell>
          <cell r="N19" t="str">
            <v>Powergen</v>
          </cell>
          <cell r="O19">
            <v>15</v>
          </cell>
          <cell r="P19" t="str">
            <v>Export</v>
          </cell>
          <cell r="Q19" t="str">
            <v>UK</v>
          </cell>
          <cell r="R19" t="str">
            <v>NA</v>
          </cell>
          <cell r="S19" t="str">
            <v>NA</v>
          </cell>
          <cell r="T19" t="str">
            <v>£</v>
          </cell>
          <cell r="U19">
            <v>74.180036229212035</v>
          </cell>
          <cell r="V19">
            <v>230345.88750000001</v>
          </cell>
          <cell r="W19">
            <v>0</v>
          </cell>
          <cell r="X19">
            <v>230345.88750000001</v>
          </cell>
          <cell r="Y19">
            <v>17087066.280000001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17087066.280000001</v>
          </cell>
          <cell r="AE19">
            <v>17087066.280000001</v>
          </cell>
          <cell r="AI19" t="str">
            <v>Billing for Powergen for March, 2003</v>
          </cell>
          <cell r="AN19" t="str">
            <v>Billable Hours</v>
          </cell>
          <cell r="AS19" t="str">
            <v>Powergen Phase 1</v>
          </cell>
          <cell r="AT19">
            <v>9092</v>
          </cell>
          <cell r="AV19">
            <v>7.75</v>
          </cell>
          <cell r="AW19">
            <v>70463</v>
          </cell>
          <cell r="AX19" t="str">
            <v>Powergen Phase 2</v>
          </cell>
          <cell r="AY19">
            <v>9494.2999999999993</v>
          </cell>
          <cell r="BA19">
            <v>7.75</v>
          </cell>
          <cell r="BB19">
            <v>73580.824999999997</v>
          </cell>
          <cell r="BC19" t="str">
            <v>Powergen Phase 3</v>
          </cell>
          <cell r="BD19">
            <v>11135.75</v>
          </cell>
          <cell r="BF19">
            <v>7.75</v>
          </cell>
          <cell r="BG19">
            <v>86302.0625</v>
          </cell>
          <cell r="BL19">
            <v>0</v>
          </cell>
          <cell r="BQ19">
            <v>0</v>
          </cell>
          <cell r="BV19">
            <v>0</v>
          </cell>
          <cell r="CA19">
            <v>0</v>
          </cell>
          <cell r="CF19">
            <v>0</v>
          </cell>
          <cell r="CK19">
            <v>0</v>
          </cell>
        </row>
        <row r="20">
          <cell r="A20">
            <v>19</v>
          </cell>
          <cell r="B20" t="str">
            <v>2002-03 / EXP / 019</v>
          </cell>
          <cell r="C20">
            <v>37711</v>
          </cell>
          <cell r="D20" t="str">
            <v>March</v>
          </cell>
          <cell r="E20">
            <v>2003</v>
          </cell>
          <cell r="F20">
            <v>2</v>
          </cell>
          <cell r="G20" t="str">
            <v>Vertex Customer Management Limited</v>
          </cell>
          <cell r="H20" t="str">
            <v>Tim Birkett/Zoe Lugton</v>
          </cell>
          <cell r="I20" t="str">
            <v>Vertex House. Green Courts Business Park</v>
          </cell>
          <cell r="J20" t="str">
            <v>333 Styal Road,</v>
          </cell>
          <cell r="K20" t="str">
            <v>Manchaster, M22 5TX,</v>
          </cell>
          <cell r="M20" t="str">
            <v>England, UK</v>
          </cell>
          <cell r="N20" t="str">
            <v>Lastminute</v>
          </cell>
          <cell r="O20">
            <v>15</v>
          </cell>
          <cell r="P20" t="str">
            <v>Export</v>
          </cell>
          <cell r="Q20" t="str">
            <v>UK</v>
          </cell>
          <cell r="R20" t="str">
            <v>NA</v>
          </cell>
          <cell r="S20" t="str">
            <v>NA</v>
          </cell>
          <cell r="T20" t="str">
            <v>£</v>
          </cell>
          <cell r="U20">
            <v>74.180000000000007</v>
          </cell>
          <cell r="V20">
            <v>46750</v>
          </cell>
          <cell r="W20">
            <v>0</v>
          </cell>
          <cell r="X20">
            <v>46750</v>
          </cell>
          <cell r="Y20">
            <v>3467915.0000000005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3467915.0000000005</v>
          </cell>
          <cell r="AE20">
            <v>3467915.0000000005</v>
          </cell>
          <cell r="AI20" t="str">
            <v>Billing for Lastminute for March, 2003</v>
          </cell>
          <cell r="AN20" t="str">
            <v>Billable Hours</v>
          </cell>
          <cell r="AS20" t="str">
            <v>Data Entry</v>
          </cell>
          <cell r="AX20" t="str">
            <v>26 FTE X 21 DAYS X 7.5 HOURS</v>
          </cell>
          <cell r="AY20">
            <v>4095</v>
          </cell>
          <cell r="BA20">
            <v>10</v>
          </cell>
          <cell r="BB20">
            <v>40950</v>
          </cell>
          <cell r="BC20" t="str">
            <v>Flight Services</v>
          </cell>
          <cell r="BH20" t="str">
            <v>4 FTE X 15 DAYS X 7.5 HOURS</v>
          </cell>
          <cell r="BI20">
            <v>450</v>
          </cell>
          <cell r="BK20">
            <v>10</v>
          </cell>
          <cell r="BL20">
            <v>4500</v>
          </cell>
          <cell r="BM20" t="str">
            <v>Fixed Management Fees</v>
          </cell>
          <cell r="BP20" t="str">
            <v>1300 pm</v>
          </cell>
          <cell r="BQ20">
            <v>1300</v>
          </cell>
        </row>
        <row r="21">
          <cell r="A21">
            <v>20</v>
          </cell>
          <cell r="B21" t="str">
            <v>2003-04 / EXP / 001</v>
          </cell>
          <cell r="C21">
            <v>37741</v>
          </cell>
          <cell r="D21" t="str">
            <v>April</v>
          </cell>
          <cell r="E21">
            <v>2003</v>
          </cell>
          <cell r="F21">
            <v>2</v>
          </cell>
          <cell r="G21" t="str">
            <v>Vertex Customer Management Limited</v>
          </cell>
          <cell r="H21" t="str">
            <v>Tim Birkett/Zoe Lugton</v>
          </cell>
          <cell r="I21" t="str">
            <v>Vertex House. Green Courts Business Park</v>
          </cell>
          <cell r="J21" t="str">
            <v>333 Styal Road,</v>
          </cell>
          <cell r="K21" t="str">
            <v>Manchaster, M22 5TX,</v>
          </cell>
          <cell r="M21" t="str">
            <v>England, UK</v>
          </cell>
          <cell r="N21" t="str">
            <v>Powergen</v>
          </cell>
          <cell r="O21">
            <v>15</v>
          </cell>
          <cell r="P21" t="str">
            <v>Export</v>
          </cell>
          <cell r="Q21" t="str">
            <v>UK</v>
          </cell>
          <cell r="R21" t="str">
            <v>NA</v>
          </cell>
          <cell r="S21" t="str">
            <v>NA</v>
          </cell>
          <cell r="T21" t="str">
            <v>£</v>
          </cell>
          <cell r="U21">
            <v>74.709999999999994</v>
          </cell>
          <cell r="V21">
            <v>225587</v>
          </cell>
          <cell r="W21">
            <v>0</v>
          </cell>
          <cell r="X21">
            <v>225587</v>
          </cell>
          <cell r="Y21">
            <v>16853604.77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16853604.77</v>
          </cell>
          <cell r="AE21">
            <v>16853604.77</v>
          </cell>
          <cell r="AI21" t="str">
            <v>Billing for Powergen for April, 2003</v>
          </cell>
          <cell r="AN21" t="str">
            <v>Billable Hours</v>
          </cell>
          <cell r="AS21" t="str">
            <v>Powergen</v>
          </cell>
          <cell r="AT21">
            <v>29108</v>
          </cell>
          <cell r="AV21">
            <v>7.75</v>
          </cell>
          <cell r="AW21">
            <v>225587</v>
          </cell>
          <cell r="BB21">
            <v>0</v>
          </cell>
          <cell r="BG21">
            <v>0</v>
          </cell>
          <cell r="BL21">
            <v>0</v>
          </cell>
          <cell r="BQ21">
            <v>0</v>
          </cell>
          <cell r="BV21">
            <v>0</v>
          </cell>
          <cell r="CA21">
            <v>0</v>
          </cell>
          <cell r="CF21">
            <v>0</v>
          </cell>
          <cell r="CK21">
            <v>0</v>
          </cell>
        </row>
        <row r="22">
          <cell r="A22">
            <v>21</v>
          </cell>
          <cell r="B22" t="str">
            <v>2003-04 / EXP / 002</v>
          </cell>
          <cell r="C22">
            <v>37741</v>
          </cell>
          <cell r="D22" t="str">
            <v>April</v>
          </cell>
          <cell r="E22">
            <v>2003</v>
          </cell>
          <cell r="F22">
            <v>2</v>
          </cell>
          <cell r="G22" t="str">
            <v>Vertex Customer Management Limited</v>
          </cell>
          <cell r="H22" t="str">
            <v>Tim Birkett/Zoe Lugton</v>
          </cell>
          <cell r="I22" t="str">
            <v>Vertex House. Green Courts Business Park</v>
          </cell>
          <cell r="J22" t="str">
            <v>333 Styal Road,</v>
          </cell>
          <cell r="K22" t="str">
            <v>Manchaster, M22 5TX,</v>
          </cell>
          <cell r="M22" t="str">
            <v>England, UK</v>
          </cell>
          <cell r="N22" t="str">
            <v>Lastminute</v>
          </cell>
          <cell r="O22">
            <v>15</v>
          </cell>
          <cell r="P22" t="str">
            <v>Export</v>
          </cell>
          <cell r="Q22" t="str">
            <v>UK</v>
          </cell>
          <cell r="R22" t="str">
            <v>NA</v>
          </cell>
          <cell r="S22" t="str">
            <v>NA</v>
          </cell>
          <cell r="T22" t="str">
            <v>£</v>
          </cell>
          <cell r="U22">
            <v>74.709999999999994</v>
          </cell>
          <cell r="V22">
            <v>40300</v>
          </cell>
          <cell r="W22">
            <v>0</v>
          </cell>
          <cell r="X22">
            <v>40300</v>
          </cell>
          <cell r="Y22">
            <v>3010812.9999999995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3010812.9999999995</v>
          </cell>
          <cell r="AE22">
            <v>3010812.9999999995</v>
          </cell>
          <cell r="AI22" t="str">
            <v>Billing for Lastminute for April, 2003</v>
          </cell>
          <cell r="AN22" t="str">
            <v>Billable Hours</v>
          </cell>
          <cell r="AS22" t="str">
            <v>Data Entry</v>
          </cell>
          <cell r="AX22" t="str">
            <v>26 FTE X 20 DAYS X 7.5 HOURS</v>
          </cell>
          <cell r="AY22">
            <v>3900</v>
          </cell>
          <cell r="BA22">
            <v>10</v>
          </cell>
          <cell r="BB22">
            <v>39000</v>
          </cell>
          <cell r="BL22">
            <v>0</v>
          </cell>
          <cell r="BM22" t="str">
            <v>Fixed Management Fees</v>
          </cell>
          <cell r="BP22" t="str">
            <v>1300 pm</v>
          </cell>
          <cell r="BQ22">
            <v>1300</v>
          </cell>
        </row>
        <row r="23">
          <cell r="A23">
            <v>22</v>
          </cell>
          <cell r="B23" t="str">
            <v>2003-04 / EXP / 003</v>
          </cell>
          <cell r="C23">
            <v>37772</v>
          </cell>
          <cell r="D23" t="str">
            <v>May</v>
          </cell>
          <cell r="E23">
            <v>2003</v>
          </cell>
          <cell r="F23">
            <v>2</v>
          </cell>
          <cell r="G23" t="str">
            <v>Vertex Customer Management Limited</v>
          </cell>
          <cell r="H23" t="str">
            <v>Tim Birkett/Zoe Lugton</v>
          </cell>
          <cell r="I23" t="str">
            <v>Vertex House. Green Courts Business Park</v>
          </cell>
          <cell r="J23" t="str">
            <v>333 Styal Road,</v>
          </cell>
          <cell r="K23" t="str">
            <v>Manchaster, M22 5TX,</v>
          </cell>
          <cell r="M23" t="str">
            <v>England, UK</v>
          </cell>
          <cell r="N23" t="str">
            <v>Powergen</v>
          </cell>
          <cell r="O23">
            <v>15</v>
          </cell>
          <cell r="P23" t="str">
            <v>Export</v>
          </cell>
          <cell r="Q23" t="str">
            <v>UK</v>
          </cell>
          <cell r="R23" t="str">
            <v>NA</v>
          </cell>
          <cell r="S23" t="str">
            <v>NA</v>
          </cell>
          <cell r="T23" t="str">
            <v>£</v>
          </cell>
          <cell r="V23">
            <v>221490.35</v>
          </cell>
          <cell r="W23">
            <v>0</v>
          </cell>
          <cell r="X23">
            <v>221490.35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I23" t="str">
            <v>Billing for Powergen for May, 2003</v>
          </cell>
          <cell r="AN23" t="str">
            <v>Billable Hours</v>
          </cell>
          <cell r="AS23" t="str">
            <v>Powergen</v>
          </cell>
          <cell r="AT23">
            <v>28579.4</v>
          </cell>
          <cell r="AV23">
            <v>7.75</v>
          </cell>
          <cell r="AW23">
            <v>221490.35</v>
          </cell>
          <cell r="BG23">
            <v>0</v>
          </cell>
          <cell r="BL23">
            <v>0</v>
          </cell>
          <cell r="BQ23">
            <v>0</v>
          </cell>
          <cell r="BV23">
            <v>0</v>
          </cell>
          <cell r="CA23">
            <v>0</v>
          </cell>
          <cell r="CF23">
            <v>0</v>
          </cell>
          <cell r="CK23">
            <v>0</v>
          </cell>
        </row>
        <row r="24">
          <cell r="A24">
            <v>23</v>
          </cell>
          <cell r="B24" t="str">
            <v>2003-04 / EXP / 004</v>
          </cell>
          <cell r="C24">
            <v>37772</v>
          </cell>
          <cell r="D24" t="str">
            <v>May</v>
          </cell>
          <cell r="E24">
            <v>2003</v>
          </cell>
          <cell r="F24">
            <v>2</v>
          </cell>
          <cell r="G24" t="str">
            <v>Vertex Customer Management Limited</v>
          </cell>
          <cell r="H24" t="str">
            <v>Tim Birkett</v>
          </cell>
          <cell r="I24" t="str">
            <v>Vertex House. Green Courts Business Park</v>
          </cell>
          <cell r="J24" t="str">
            <v>333 Styal Road,</v>
          </cell>
          <cell r="K24" t="str">
            <v>Manchaster, M22 5TX,</v>
          </cell>
          <cell r="M24" t="str">
            <v>England, UK</v>
          </cell>
          <cell r="N24" t="str">
            <v>Powergen</v>
          </cell>
          <cell r="O24">
            <v>15</v>
          </cell>
          <cell r="P24" t="str">
            <v>Export</v>
          </cell>
          <cell r="Q24" t="str">
            <v>UK</v>
          </cell>
          <cell r="R24" t="str">
            <v>NA</v>
          </cell>
          <cell r="S24" t="str">
            <v>NA</v>
          </cell>
          <cell r="T24" t="str">
            <v>£</v>
          </cell>
          <cell r="V24">
            <v>38325</v>
          </cell>
          <cell r="W24">
            <v>0</v>
          </cell>
          <cell r="X24">
            <v>38325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I24" t="str">
            <v>Billing for Powergen Phase 4 Training</v>
          </cell>
          <cell r="AN24" t="str">
            <v>Training Fees</v>
          </cell>
          <cell r="AX24" t="str">
            <v xml:space="preserve">50% of Set Up Fees-Phase IV </v>
          </cell>
          <cell r="AY24">
            <v>6562.5</v>
          </cell>
          <cell r="BA24">
            <v>5.84</v>
          </cell>
          <cell r="BB24">
            <v>38325</v>
          </cell>
        </row>
        <row r="25">
          <cell r="A25">
            <v>24</v>
          </cell>
          <cell r="B25" t="str">
            <v>2003-04 / EXP / 005</v>
          </cell>
          <cell r="C25">
            <v>37772</v>
          </cell>
          <cell r="D25" t="str">
            <v>May</v>
          </cell>
          <cell r="E25">
            <v>2003</v>
          </cell>
          <cell r="F25">
            <v>2</v>
          </cell>
          <cell r="G25" t="str">
            <v>Vertex Customer Management Limited</v>
          </cell>
          <cell r="H25" t="str">
            <v>Tim Birkett/Zoe Lugton</v>
          </cell>
          <cell r="I25" t="str">
            <v>Vertex House. Green Courts Business Park</v>
          </cell>
          <cell r="J25" t="str">
            <v>333 Styal Road,</v>
          </cell>
          <cell r="K25" t="str">
            <v>Manchaster, M22 5TX,</v>
          </cell>
          <cell r="M25" t="str">
            <v>England, UK</v>
          </cell>
          <cell r="N25" t="str">
            <v>Lastminute</v>
          </cell>
          <cell r="O25">
            <v>15</v>
          </cell>
          <cell r="P25" t="str">
            <v>Export</v>
          </cell>
          <cell r="Q25" t="str">
            <v>UK</v>
          </cell>
          <cell r="R25" t="str">
            <v>NA</v>
          </cell>
          <cell r="S25" t="str">
            <v>NA</v>
          </cell>
          <cell r="T25" t="str">
            <v>£</v>
          </cell>
          <cell r="V25">
            <v>38350</v>
          </cell>
          <cell r="W25">
            <v>0</v>
          </cell>
          <cell r="X25">
            <v>38350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I25" t="str">
            <v>Billing for Lastminute for May, 2003</v>
          </cell>
          <cell r="AN25" t="str">
            <v>Billable Hours</v>
          </cell>
          <cell r="AS25" t="str">
            <v>Data Entry</v>
          </cell>
          <cell r="AX25" t="str">
            <v>26 FTE X 19 DAYS X 7.5 HOURS</v>
          </cell>
          <cell r="AY25">
            <v>3705</v>
          </cell>
          <cell r="BA25">
            <v>10</v>
          </cell>
          <cell r="BB25">
            <v>37050</v>
          </cell>
          <cell r="BL25">
            <v>0</v>
          </cell>
          <cell r="BM25" t="str">
            <v>Fixed Management Fees</v>
          </cell>
          <cell r="BP25" t="str">
            <v>1300 pm</v>
          </cell>
          <cell r="BQ25">
            <v>1300</v>
          </cell>
        </row>
        <row r="26">
          <cell r="A26">
            <v>25</v>
          </cell>
          <cell r="B26" t="str">
            <v>2003-04 / EXP / 006</v>
          </cell>
          <cell r="C26">
            <v>37772</v>
          </cell>
          <cell r="D26" t="str">
            <v>May</v>
          </cell>
          <cell r="E26">
            <v>2003</v>
          </cell>
          <cell r="F26">
            <v>2</v>
          </cell>
          <cell r="G26" t="str">
            <v>Vertex Customer Management Limited</v>
          </cell>
          <cell r="H26" t="str">
            <v>Tim Birkett/Zoe Lugton</v>
          </cell>
          <cell r="I26" t="str">
            <v>Vertex House. Green Courts Business Park</v>
          </cell>
          <cell r="J26" t="str">
            <v>333 Styal Road,</v>
          </cell>
          <cell r="K26" t="str">
            <v>Manchaster, M22 5TX,</v>
          </cell>
          <cell r="M26" t="str">
            <v>England, UK</v>
          </cell>
          <cell r="N26" t="str">
            <v>Lastminute</v>
          </cell>
          <cell r="O26">
            <v>15</v>
          </cell>
          <cell r="P26" t="str">
            <v>Export</v>
          </cell>
          <cell r="Q26" t="str">
            <v>UK</v>
          </cell>
          <cell r="R26" t="str">
            <v>NA</v>
          </cell>
          <cell r="S26" t="str">
            <v>NA</v>
          </cell>
          <cell r="T26" t="str">
            <v>£</v>
          </cell>
          <cell r="V26">
            <v>19999</v>
          </cell>
          <cell r="W26">
            <v>0</v>
          </cell>
          <cell r="X26">
            <v>19999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I26" t="str">
            <v>Billing for Last Minute Training</v>
          </cell>
          <cell r="AS26" t="str">
            <v>Set Up fees</v>
          </cell>
          <cell r="AW26">
            <v>19999</v>
          </cell>
          <cell r="BL26">
            <v>0</v>
          </cell>
        </row>
        <row r="27">
          <cell r="A27">
            <v>26</v>
          </cell>
          <cell r="B27" t="str">
            <v>2003-04 / EXP / 007</v>
          </cell>
          <cell r="C27">
            <v>37802</v>
          </cell>
          <cell r="D27" t="str">
            <v>Jun</v>
          </cell>
          <cell r="E27">
            <v>2003</v>
          </cell>
          <cell r="F27">
            <v>2</v>
          </cell>
          <cell r="G27" t="str">
            <v>Vertex Customer Management Limited</v>
          </cell>
          <cell r="H27" t="str">
            <v>Tim Birkett/Zoe Lugton</v>
          </cell>
          <cell r="I27" t="str">
            <v>Vertex House. Green Courts Business Park</v>
          </cell>
          <cell r="J27" t="str">
            <v>333 Styal Road,</v>
          </cell>
          <cell r="K27" t="str">
            <v>Manchaster, M22 5TX,</v>
          </cell>
          <cell r="M27" t="str">
            <v>England, UK</v>
          </cell>
          <cell r="N27" t="str">
            <v>Powergen</v>
          </cell>
          <cell r="O27">
            <v>15</v>
          </cell>
          <cell r="P27" t="str">
            <v>Export</v>
          </cell>
          <cell r="Q27" t="str">
            <v>UK</v>
          </cell>
          <cell r="R27" t="str">
            <v>NA</v>
          </cell>
          <cell r="S27" t="str">
            <v>NA</v>
          </cell>
          <cell r="T27" t="str">
            <v>£</v>
          </cell>
          <cell r="V27">
            <v>259857.75464285718</v>
          </cell>
          <cell r="W27">
            <v>0</v>
          </cell>
          <cell r="X27">
            <v>259857.75464285718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I27" t="str">
            <v>Billing for Powergen for Jun, 2003</v>
          </cell>
          <cell r="AN27" t="str">
            <v>Billable Hours</v>
          </cell>
          <cell r="AS27" t="str">
            <v>Powergen</v>
          </cell>
          <cell r="AT27">
            <v>33530.032857142862</v>
          </cell>
          <cell r="AV27">
            <v>7.75</v>
          </cell>
          <cell r="AW27">
            <v>259857.75464285718</v>
          </cell>
          <cell r="BG27">
            <v>0</v>
          </cell>
          <cell r="BL27">
            <v>0</v>
          </cell>
          <cell r="BQ27">
            <v>0</v>
          </cell>
          <cell r="BV27">
            <v>0</v>
          </cell>
          <cell r="CA27">
            <v>0</v>
          </cell>
          <cell r="CF27">
            <v>0</v>
          </cell>
          <cell r="CK27">
            <v>0</v>
          </cell>
        </row>
        <row r="28">
          <cell r="A28">
            <v>27</v>
          </cell>
          <cell r="B28" t="str">
            <v>2003-04 / EXP / 008</v>
          </cell>
          <cell r="C28">
            <v>37802</v>
          </cell>
          <cell r="D28" t="str">
            <v>Jun</v>
          </cell>
          <cell r="E28">
            <v>2003</v>
          </cell>
          <cell r="F28">
            <v>2</v>
          </cell>
          <cell r="G28" t="str">
            <v>Vertex Customer Management Limited</v>
          </cell>
          <cell r="H28" t="str">
            <v>Tim Birkett</v>
          </cell>
          <cell r="I28" t="str">
            <v>Vertex House. Green Courts Business Park</v>
          </cell>
          <cell r="J28" t="str">
            <v>333 Styal Road,</v>
          </cell>
          <cell r="K28" t="str">
            <v>Manchaster, M22 5TX,</v>
          </cell>
          <cell r="M28" t="str">
            <v>England, UK</v>
          </cell>
          <cell r="N28" t="str">
            <v>Powergen</v>
          </cell>
          <cell r="O28">
            <v>15</v>
          </cell>
          <cell r="P28" t="str">
            <v>Export</v>
          </cell>
          <cell r="Q28" t="str">
            <v>UK</v>
          </cell>
          <cell r="R28" t="str">
            <v>NA</v>
          </cell>
          <cell r="S28" t="str">
            <v>NA</v>
          </cell>
          <cell r="T28" t="str">
            <v>£</v>
          </cell>
          <cell r="V28">
            <v>38325</v>
          </cell>
          <cell r="W28">
            <v>0</v>
          </cell>
          <cell r="X28">
            <v>38325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I28" t="str">
            <v>Billing for Powergen Phase 4 Training</v>
          </cell>
          <cell r="AN28" t="str">
            <v>Training Fees</v>
          </cell>
          <cell r="AX28" t="str">
            <v xml:space="preserve">50% of Set Up Fees-Phase IV </v>
          </cell>
          <cell r="AY28">
            <v>6562.5</v>
          </cell>
          <cell r="BA28">
            <v>5.84</v>
          </cell>
          <cell r="BB28">
            <v>38325</v>
          </cell>
        </row>
        <row r="29">
          <cell r="A29">
            <v>28</v>
          </cell>
          <cell r="B29" t="str">
            <v>2003-04 / EXP / 009</v>
          </cell>
          <cell r="C29">
            <v>37802</v>
          </cell>
          <cell r="D29" t="str">
            <v>Jun</v>
          </cell>
          <cell r="E29">
            <v>2003</v>
          </cell>
          <cell r="F29">
            <v>2</v>
          </cell>
          <cell r="G29" t="str">
            <v>Vertex Customer Management Limited</v>
          </cell>
          <cell r="H29" t="str">
            <v>Tim Birkett/Zoe Lugton</v>
          </cell>
          <cell r="I29" t="str">
            <v>Vertex House. Green Courts Business Park</v>
          </cell>
          <cell r="J29" t="str">
            <v>333 Styal Road,</v>
          </cell>
          <cell r="K29" t="str">
            <v>Manchaster, M22 5TX,</v>
          </cell>
          <cell r="M29" t="str">
            <v>England, UK</v>
          </cell>
          <cell r="N29" t="str">
            <v>Lastminute</v>
          </cell>
          <cell r="O29">
            <v>15</v>
          </cell>
          <cell r="P29" t="str">
            <v>Export</v>
          </cell>
          <cell r="Q29" t="str">
            <v>UK</v>
          </cell>
          <cell r="R29" t="str">
            <v>NA</v>
          </cell>
          <cell r="S29" t="str">
            <v>NA</v>
          </cell>
          <cell r="T29" t="str">
            <v>£</v>
          </cell>
          <cell r="V29">
            <v>94978.957142857136</v>
          </cell>
          <cell r="W29">
            <v>0</v>
          </cell>
          <cell r="X29">
            <v>94978.957142857136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I29" t="str">
            <v>Billing for Lastminute for Jun, 2003</v>
          </cell>
          <cell r="AN29" t="str">
            <v>Billable Hours</v>
          </cell>
          <cell r="AS29" t="str">
            <v>Data Entry</v>
          </cell>
          <cell r="AX29" t="str">
            <v>60 FTE X 10 DAYS X 7.5 HOURS</v>
          </cell>
          <cell r="AY29">
            <v>4500</v>
          </cell>
          <cell r="BA29">
            <v>8.7957142857142863</v>
          </cell>
          <cell r="BB29">
            <v>39580.71428571429</v>
          </cell>
          <cell r="BC29" t="str">
            <v>76 FTE X 11 DAYS X 7.5 HOURS</v>
          </cell>
          <cell r="BD29">
            <v>6270</v>
          </cell>
          <cell r="BF29">
            <v>8.3585714285714285</v>
          </cell>
          <cell r="BG29">
            <v>52408.242857142854</v>
          </cell>
          <cell r="BH29" t="str">
            <v>Set up Charge for MS Front page license for T4L</v>
          </cell>
          <cell r="BL29">
            <v>1690</v>
          </cell>
          <cell r="BM29" t="str">
            <v>Fixed Management Fees</v>
          </cell>
          <cell r="BP29" t="str">
            <v>1300 pm</v>
          </cell>
          <cell r="BQ29">
            <v>1300</v>
          </cell>
        </row>
        <row r="30">
          <cell r="A30">
            <v>29</v>
          </cell>
          <cell r="B30" t="str">
            <v>2003-04 / EXP / 010</v>
          </cell>
          <cell r="C30">
            <v>37802</v>
          </cell>
          <cell r="D30" t="str">
            <v>Jun</v>
          </cell>
          <cell r="E30">
            <v>2003</v>
          </cell>
          <cell r="F30">
            <v>2</v>
          </cell>
          <cell r="G30" t="str">
            <v>Vertex Customer Management Limited</v>
          </cell>
          <cell r="H30" t="str">
            <v>Tim Birkett/Zoe Lugton</v>
          </cell>
          <cell r="I30" t="str">
            <v>Vertex House. Green Courts Business Park</v>
          </cell>
          <cell r="J30" t="str">
            <v>333 Styal Road,</v>
          </cell>
          <cell r="K30" t="str">
            <v>Manchaster, M22 5TX,</v>
          </cell>
          <cell r="M30" t="str">
            <v>England, UK</v>
          </cell>
          <cell r="N30" t="str">
            <v>Lastminute</v>
          </cell>
          <cell r="O30">
            <v>15</v>
          </cell>
          <cell r="P30" t="str">
            <v>Export</v>
          </cell>
          <cell r="Q30" t="str">
            <v>UK</v>
          </cell>
          <cell r="R30" t="str">
            <v>NA</v>
          </cell>
          <cell r="S30" t="str">
            <v>NA</v>
          </cell>
          <cell r="T30" t="str">
            <v>£</v>
          </cell>
          <cell r="V30">
            <v>11500</v>
          </cell>
          <cell r="W30">
            <v>0</v>
          </cell>
          <cell r="X30">
            <v>11500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I30" t="str">
            <v>Billing for Last Minute Training</v>
          </cell>
          <cell r="AS30" t="str">
            <v>Set Up fees</v>
          </cell>
          <cell r="AW30">
            <v>11500</v>
          </cell>
          <cell r="BL30">
            <v>0</v>
          </cell>
        </row>
        <row r="31">
          <cell r="A31">
            <v>30</v>
          </cell>
          <cell r="B31" t="str">
            <v>2003-04 / EXP / 011</v>
          </cell>
          <cell r="C31">
            <v>37826</v>
          </cell>
          <cell r="D31" t="str">
            <v>July</v>
          </cell>
          <cell r="E31">
            <v>2003</v>
          </cell>
          <cell r="F31">
            <v>2</v>
          </cell>
          <cell r="G31" t="str">
            <v>Vertex Customer Management Limited</v>
          </cell>
          <cell r="H31" t="str">
            <v>Kathryn Brown/ Shaun Griffin</v>
          </cell>
          <cell r="I31" t="str">
            <v>Vertex House. Green Courts Business Park</v>
          </cell>
          <cell r="J31" t="str">
            <v>333 Styal Road,</v>
          </cell>
          <cell r="K31" t="str">
            <v>Manchaster, M22 5TX,</v>
          </cell>
          <cell r="M31" t="str">
            <v>England, UK</v>
          </cell>
          <cell r="N31" t="str">
            <v>UUCS</v>
          </cell>
          <cell r="O31">
            <v>15</v>
          </cell>
          <cell r="P31" t="str">
            <v>Export</v>
          </cell>
          <cell r="Q31" t="str">
            <v>UK</v>
          </cell>
          <cell r="R31" t="str">
            <v>NA</v>
          </cell>
          <cell r="S31" t="str">
            <v>NA</v>
          </cell>
          <cell r="T31" t="str">
            <v>£</v>
          </cell>
          <cell r="V31">
            <v>36000</v>
          </cell>
          <cell r="W31">
            <v>0</v>
          </cell>
          <cell r="X31">
            <v>36000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I31" t="str">
            <v>Billing for UUCS Project</v>
          </cell>
          <cell r="AS31" t="str">
            <v>Set Up fees for 60 Heads(48 FTE's)</v>
          </cell>
          <cell r="AX31" t="str">
            <v>48 FTE @ 1500 Per FTE                            -£72000</v>
          </cell>
          <cell r="BC31" t="str">
            <v>50% Billed this Month</v>
          </cell>
          <cell r="BG31">
            <v>36000</v>
          </cell>
        </row>
        <row r="32">
          <cell r="A32">
            <v>31</v>
          </cell>
          <cell r="B32" t="str">
            <v>2003-04 / EXP / 012</v>
          </cell>
          <cell r="C32">
            <v>37833</v>
          </cell>
          <cell r="D32" t="str">
            <v>July</v>
          </cell>
          <cell r="E32">
            <v>2003</v>
          </cell>
          <cell r="F32">
            <v>2</v>
          </cell>
          <cell r="G32" t="str">
            <v>Vertex Customer Management Limited</v>
          </cell>
          <cell r="H32" t="str">
            <v>Kathryn Brown/ Geoff Hawker</v>
          </cell>
          <cell r="I32" t="str">
            <v>Vertex House. Green Courts Business Park</v>
          </cell>
          <cell r="J32" t="str">
            <v>333 Styal Road,</v>
          </cell>
          <cell r="K32" t="str">
            <v>Manchaster, M22 5TX,</v>
          </cell>
          <cell r="M32" t="str">
            <v>England, UK</v>
          </cell>
          <cell r="N32" t="str">
            <v>Powergen</v>
          </cell>
          <cell r="O32">
            <v>15</v>
          </cell>
          <cell r="P32" t="str">
            <v>Export</v>
          </cell>
          <cell r="Q32" t="str">
            <v>UK</v>
          </cell>
          <cell r="R32" t="str">
            <v>NA</v>
          </cell>
          <cell r="S32" t="str">
            <v>NA</v>
          </cell>
          <cell r="T32" t="str">
            <v>£</v>
          </cell>
          <cell r="V32">
            <v>313286</v>
          </cell>
          <cell r="W32">
            <v>0</v>
          </cell>
          <cell r="X32">
            <v>313286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I32" t="str">
            <v>Billing for Powergen for July, 2003</v>
          </cell>
          <cell r="AN32" t="str">
            <v>Billable Hours</v>
          </cell>
          <cell r="AS32" t="str">
            <v>Powergen</v>
          </cell>
          <cell r="AT32">
            <v>40424</v>
          </cell>
          <cell r="AV32">
            <v>7.75</v>
          </cell>
          <cell r="AW32">
            <v>313286</v>
          </cell>
          <cell r="BG32">
            <v>0</v>
          </cell>
          <cell r="BL32">
            <v>0</v>
          </cell>
          <cell r="BQ32">
            <v>0</v>
          </cell>
          <cell r="BV32">
            <v>0</v>
          </cell>
          <cell r="CA32">
            <v>0</v>
          </cell>
          <cell r="CF32">
            <v>0</v>
          </cell>
          <cell r="CK32">
            <v>0</v>
          </cell>
        </row>
        <row r="33">
          <cell r="A33">
            <v>32</v>
          </cell>
          <cell r="B33" t="str">
            <v>2003-04 / EXP / 013</v>
          </cell>
          <cell r="C33">
            <v>37833</v>
          </cell>
          <cell r="D33" t="str">
            <v>July</v>
          </cell>
          <cell r="E33">
            <v>2003</v>
          </cell>
          <cell r="F33">
            <v>2</v>
          </cell>
          <cell r="G33" t="str">
            <v>Vertex Customer Management Limited</v>
          </cell>
          <cell r="H33" t="str">
            <v>Kathryn Brown/ Geoff Hawker</v>
          </cell>
          <cell r="I33" t="str">
            <v>Vertex House. Green Courts Business Park</v>
          </cell>
          <cell r="J33" t="str">
            <v>333 Styal Road,</v>
          </cell>
          <cell r="K33" t="str">
            <v>Manchaster, M22 5TX,</v>
          </cell>
          <cell r="M33" t="str">
            <v>England, UK</v>
          </cell>
          <cell r="N33" t="str">
            <v>Lastminute</v>
          </cell>
          <cell r="O33">
            <v>15</v>
          </cell>
          <cell r="P33" t="str">
            <v>Export</v>
          </cell>
          <cell r="Q33" t="str">
            <v>UK</v>
          </cell>
          <cell r="R33" t="str">
            <v>NA</v>
          </cell>
          <cell r="S33" t="str">
            <v>NA</v>
          </cell>
          <cell r="T33" t="str">
            <v>£</v>
          </cell>
          <cell r="V33">
            <v>115314.32500000001</v>
          </cell>
          <cell r="W33">
            <v>0</v>
          </cell>
          <cell r="X33">
            <v>115314.32500000001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I33" t="str">
            <v>Billing for Lastminute for July, 2003</v>
          </cell>
          <cell r="AN33" t="str">
            <v>Billable Hours</v>
          </cell>
          <cell r="AS33" t="str">
            <v>Data Entry</v>
          </cell>
          <cell r="AX33" t="str">
            <v>76 FTE X 11 DAYS X 7.5 HOURS</v>
          </cell>
          <cell r="AY33">
            <v>6270</v>
          </cell>
          <cell r="BA33">
            <v>8.5212500000000002</v>
          </cell>
          <cell r="BB33">
            <v>53428.237500000003</v>
          </cell>
          <cell r="BC33" t="str">
            <v>79 FTE X 12 DAYS X 7.5 HOURS</v>
          </cell>
          <cell r="BD33">
            <v>7110</v>
          </cell>
          <cell r="BF33">
            <v>8.5212500000000002</v>
          </cell>
          <cell r="BG33">
            <v>60586.087500000001</v>
          </cell>
          <cell r="BH33" t="str">
            <v>Fixed Management Fees</v>
          </cell>
          <cell r="BK33" t="str">
            <v>1300 pm</v>
          </cell>
          <cell r="BL33">
            <v>1300</v>
          </cell>
        </row>
        <row r="34">
          <cell r="A34">
            <v>33</v>
          </cell>
          <cell r="B34" t="str">
            <v>2003-04 / EXP / 014</v>
          </cell>
          <cell r="C34">
            <v>37836</v>
          </cell>
          <cell r="D34" t="str">
            <v>August</v>
          </cell>
          <cell r="E34">
            <v>2003</v>
          </cell>
          <cell r="F34">
            <v>2</v>
          </cell>
          <cell r="G34" t="str">
            <v>Vertex Customer Management Limited</v>
          </cell>
          <cell r="H34" t="str">
            <v>Kathryn Brown/ Chris Ainley</v>
          </cell>
          <cell r="I34" t="str">
            <v>Vertex House. Green Courts Business Park</v>
          </cell>
          <cell r="J34" t="str">
            <v>333 Styal Road,</v>
          </cell>
          <cell r="K34" t="str">
            <v>Manchaster, M22 5TX,</v>
          </cell>
          <cell r="M34" t="str">
            <v>England, UK</v>
          </cell>
          <cell r="N34" t="str">
            <v>EBU</v>
          </cell>
          <cell r="O34">
            <v>15</v>
          </cell>
          <cell r="P34" t="str">
            <v>Export</v>
          </cell>
          <cell r="Q34" t="str">
            <v>UK</v>
          </cell>
          <cell r="R34" t="str">
            <v>NA</v>
          </cell>
          <cell r="S34" t="str">
            <v>NA</v>
          </cell>
          <cell r="T34" t="str">
            <v>£</v>
          </cell>
          <cell r="V34">
            <v>81000</v>
          </cell>
          <cell r="W34">
            <v>0</v>
          </cell>
          <cell r="X34">
            <v>81000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I34" t="str">
            <v>Billing for EBU Project</v>
          </cell>
          <cell r="AS34" t="str">
            <v>Set Up fees for 67 Heads(54 FTE's)</v>
          </cell>
          <cell r="AX34" t="str">
            <v xml:space="preserve">54 FTE @ 1500 Per FTE                           </v>
          </cell>
          <cell r="BB34">
            <v>81000</v>
          </cell>
        </row>
        <row r="35">
          <cell r="A35">
            <v>34</v>
          </cell>
          <cell r="B35" t="str">
            <v>2003-04 / EXP / 015</v>
          </cell>
          <cell r="C35">
            <v>37836</v>
          </cell>
          <cell r="D35" t="str">
            <v>August</v>
          </cell>
          <cell r="E35">
            <v>2003</v>
          </cell>
          <cell r="F35">
            <v>2</v>
          </cell>
          <cell r="G35" t="str">
            <v>Vertex Customer Management Limited</v>
          </cell>
          <cell r="H35" t="str">
            <v>Kathryn Brown/ Geoff Hawker</v>
          </cell>
          <cell r="I35" t="str">
            <v>Vertex House. Green Courts Business Park</v>
          </cell>
          <cell r="J35" t="str">
            <v>333 Styal Road,</v>
          </cell>
          <cell r="K35" t="str">
            <v>Manchaster, M22 5TX,</v>
          </cell>
          <cell r="M35" t="str">
            <v>England, UK</v>
          </cell>
          <cell r="N35" t="str">
            <v>Lastminute</v>
          </cell>
          <cell r="O35">
            <v>15</v>
          </cell>
          <cell r="P35" t="str">
            <v>Export</v>
          </cell>
          <cell r="Q35" t="str">
            <v>UK</v>
          </cell>
          <cell r="R35" t="str">
            <v>NA</v>
          </cell>
          <cell r="S35" t="str">
            <v>NA</v>
          </cell>
          <cell r="T35" t="str">
            <v>£</v>
          </cell>
          <cell r="V35">
            <v>11500</v>
          </cell>
          <cell r="W35">
            <v>0</v>
          </cell>
          <cell r="X35">
            <v>11500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I35" t="str">
            <v>Billing for Last Minute Training</v>
          </cell>
          <cell r="AS35" t="str">
            <v>Set Up fees</v>
          </cell>
          <cell r="AW35">
            <v>11500</v>
          </cell>
          <cell r="AX35" t="str">
            <v>50% Billed in June</v>
          </cell>
          <cell r="BL35">
            <v>0</v>
          </cell>
        </row>
        <row r="36">
          <cell r="A36">
            <v>35</v>
          </cell>
          <cell r="B36" t="str">
            <v>2003-04 / EXP / 016</v>
          </cell>
          <cell r="C36">
            <v>37864</v>
          </cell>
          <cell r="D36" t="str">
            <v>August</v>
          </cell>
          <cell r="E36">
            <v>2003</v>
          </cell>
          <cell r="F36">
            <v>2</v>
          </cell>
          <cell r="G36" t="str">
            <v>Vertex Customer Management Limited</v>
          </cell>
          <cell r="H36" t="str">
            <v>Kathryn Brown/ Geoff Hawker</v>
          </cell>
          <cell r="I36" t="str">
            <v>Vertex House. Green Courts Business Park</v>
          </cell>
          <cell r="J36" t="str">
            <v>333 Styal Road,</v>
          </cell>
          <cell r="K36" t="str">
            <v>Manchaster, M22 5TX,</v>
          </cell>
          <cell r="M36" t="str">
            <v>England, UK</v>
          </cell>
          <cell r="N36" t="str">
            <v>Powergen</v>
          </cell>
          <cell r="O36">
            <v>15</v>
          </cell>
          <cell r="P36" t="str">
            <v>Export</v>
          </cell>
          <cell r="Q36" t="str">
            <v>UK</v>
          </cell>
          <cell r="R36" t="str">
            <v>NA</v>
          </cell>
          <cell r="S36" t="str">
            <v>NA</v>
          </cell>
          <cell r="T36" t="str">
            <v>£</v>
          </cell>
          <cell r="V36">
            <v>309939.55</v>
          </cell>
          <cell r="W36">
            <v>0</v>
          </cell>
          <cell r="X36">
            <v>309939.55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I36" t="str">
            <v>Billing for Powergen for Aug, 2003</v>
          </cell>
          <cell r="AN36" t="str">
            <v>Billable Hours</v>
          </cell>
          <cell r="AS36" t="str">
            <v>Powergen</v>
          </cell>
          <cell r="AT36">
            <v>39992.199999999997</v>
          </cell>
          <cell r="AV36">
            <v>7.75</v>
          </cell>
          <cell r="AW36">
            <v>309939.55</v>
          </cell>
          <cell r="BG36">
            <v>0</v>
          </cell>
          <cell r="BL36">
            <v>0</v>
          </cell>
          <cell r="BQ36">
            <v>0</v>
          </cell>
          <cell r="BV36">
            <v>0</v>
          </cell>
          <cell r="CA36">
            <v>0</v>
          </cell>
          <cell r="CF36">
            <v>0</v>
          </cell>
          <cell r="CK36">
            <v>0</v>
          </cell>
        </row>
        <row r="37">
          <cell r="A37">
            <v>36</v>
          </cell>
          <cell r="B37" t="str">
            <v>2003-04 / EXP / 017</v>
          </cell>
          <cell r="C37">
            <v>37864</v>
          </cell>
          <cell r="D37" t="str">
            <v>August</v>
          </cell>
          <cell r="E37">
            <v>2003</v>
          </cell>
          <cell r="F37">
            <v>2</v>
          </cell>
          <cell r="G37" t="str">
            <v>Vertex Customer Management Limited</v>
          </cell>
          <cell r="H37" t="str">
            <v>Kathryn Brown/ Geoff Hawker</v>
          </cell>
          <cell r="I37" t="str">
            <v>Vertex House. Green Courts Business Park</v>
          </cell>
          <cell r="J37" t="str">
            <v>333 Styal Road,</v>
          </cell>
          <cell r="K37" t="str">
            <v>Manchaster, M22 5TX,</v>
          </cell>
          <cell r="M37" t="str">
            <v>England, UK</v>
          </cell>
          <cell r="N37" t="str">
            <v>Lastminute</v>
          </cell>
          <cell r="O37">
            <v>15</v>
          </cell>
          <cell r="P37" t="str">
            <v>Export</v>
          </cell>
          <cell r="Q37" t="str">
            <v>UK</v>
          </cell>
          <cell r="R37" t="str">
            <v>NA</v>
          </cell>
          <cell r="S37" t="str">
            <v>NA</v>
          </cell>
          <cell r="T37" t="str">
            <v>£</v>
          </cell>
          <cell r="V37">
            <v>103746.72812499999</v>
          </cell>
          <cell r="W37">
            <v>0</v>
          </cell>
          <cell r="X37">
            <v>103746.72812499999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I37" t="str">
            <v>Billing for Lastminute for Aug, 2003</v>
          </cell>
          <cell r="AN37" t="str">
            <v>Billable Hours</v>
          </cell>
          <cell r="AS37" t="str">
            <v>Data Entry</v>
          </cell>
          <cell r="AX37" t="str">
            <v>79 FTE X 20 DAYS X 7.5 HOURS</v>
          </cell>
          <cell r="AY37">
            <v>11850</v>
          </cell>
          <cell r="BA37">
            <v>8.5212500000000002</v>
          </cell>
          <cell r="BB37">
            <v>100976.8125</v>
          </cell>
          <cell r="BC37" t="str">
            <v>23 FTE X 1 DAY X 7.5 HOURS</v>
          </cell>
          <cell r="BD37">
            <v>172.5</v>
          </cell>
          <cell r="BF37">
            <v>8.5212500000000002</v>
          </cell>
          <cell r="BG37">
            <v>1469.9156250000001</v>
          </cell>
          <cell r="BH37" t="str">
            <v>Fixed Management Fees</v>
          </cell>
          <cell r="BK37" t="str">
            <v>1300 pm</v>
          </cell>
          <cell r="BL37">
            <v>1300</v>
          </cell>
        </row>
        <row r="38">
          <cell r="A38">
            <v>37</v>
          </cell>
          <cell r="B38" t="str">
            <v>2003-04 / EXP / 018</v>
          </cell>
          <cell r="C38">
            <v>37864</v>
          </cell>
          <cell r="D38" t="str">
            <v>August</v>
          </cell>
          <cell r="E38">
            <v>2003</v>
          </cell>
          <cell r="F38">
            <v>2</v>
          </cell>
          <cell r="G38" t="str">
            <v>Vertex Customer Management Limited</v>
          </cell>
          <cell r="H38" t="str">
            <v>Kathryn Brown/ Chris Ainley</v>
          </cell>
          <cell r="I38" t="str">
            <v>Vertex House. Green Courts Business Park</v>
          </cell>
          <cell r="J38" t="str">
            <v>333 Styal Road,</v>
          </cell>
          <cell r="K38" t="str">
            <v>Manchaster, M22 5TX,</v>
          </cell>
          <cell r="M38" t="str">
            <v>England, UK</v>
          </cell>
          <cell r="N38" t="str">
            <v>EBU</v>
          </cell>
          <cell r="O38">
            <v>15</v>
          </cell>
          <cell r="P38" t="str">
            <v>Export</v>
          </cell>
          <cell r="Q38" t="str">
            <v>UK</v>
          </cell>
          <cell r="R38" t="str">
            <v>NA</v>
          </cell>
          <cell r="S38" t="str">
            <v>NA</v>
          </cell>
          <cell r="T38" t="str">
            <v>£</v>
          </cell>
          <cell r="V38">
            <v>84513.8</v>
          </cell>
          <cell r="W38">
            <v>0</v>
          </cell>
          <cell r="X38">
            <v>84513.8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I38" t="str">
            <v>Billing for EBU for Aug, 2003</v>
          </cell>
          <cell r="AX38" t="str">
            <v>67 Heads X 20 DAYS X 8.5 HOURS</v>
          </cell>
          <cell r="AY38">
            <v>11390</v>
          </cell>
          <cell r="BA38">
            <v>7.42</v>
          </cell>
          <cell r="BB38">
            <v>84513.8</v>
          </cell>
        </row>
        <row r="39">
          <cell r="A39">
            <v>38</v>
          </cell>
          <cell r="B39" t="str">
            <v>2003-04 / EXP / 019</v>
          </cell>
          <cell r="C39">
            <v>37864</v>
          </cell>
          <cell r="D39" t="str">
            <v>August</v>
          </cell>
          <cell r="E39">
            <v>2003</v>
          </cell>
          <cell r="F39">
            <v>2</v>
          </cell>
          <cell r="G39" t="str">
            <v>Vertex Customer Management Limited</v>
          </cell>
          <cell r="H39" t="str">
            <v>Kathryn Brown/ Shaun Griffin</v>
          </cell>
          <cell r="I39" t="str">
            <v>Vertex House. Green Courts Business Park</v>
          </cell>
          <cell r="J39" t="str">
            <v>333 Styal Road,</v>
          </cell>
          <cell r="K39" t="str">
            <v>Manchaster, M22 5TX,</v>
          </cell>
          <cell r="M39" t="str">
            <v>England, UK</v>
          </cell>
          <cell r="N39" t="str">
            <v>UUCS</v>
          </cell>
          <cell r="O39">
            <v>15</v>
          </cell>
          <cell r="P39" t="str">
            <v>Export</v>
          </cell>
          <cell r="Q39" t="str">
            <v>UK</v>
          </cell>
          <cell r="R39" t="str">
            <v>NA</v>
          </cell>
          <cell r="S39" t="str">
            <v>NA</v>
          </cell>
          <cell r="T39" t="str">
            <v>£</v>
          </cell>
          <cell r="V39">
            <v>36000</v>
          </cell>
          <cell r="W39">
            <v>0</v>
          </cell>
          <cell r="X39">
            <v>36000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I39" t="str">
            <v>Billing for UUCS Project</v>
          </cell>
          <cell r="AS39" t="str">
            <v>Set Up fees for 60 Heads(48 FTE's)</v>
          </cell>
          <cell r="AX39" t="str">
            <v>48 FTE @ 1500 Per FTE                            -£72000</v>
          </cell>
          <cell r="BC39" t="str">
            <v>50% Billed in July</v>
          </cell>
          <cell r="BG39">
            <v>36000</v>
          </cell>
        </row>
        <row r="40">
          <cell r="A40">
            <v>39</v>
          </cell>
          <cell r="B40" t="str">
            <v>2003-04 / EXP / 020</v>
          </cell>
          <cell r="C40">
            <v>37894</v>
          </cell>
          <cell r="D40" t="str">
            <v>September</v>
          </cell>
          <cell r="E40">
            <v>2003</v>
          </cell>
          <cell r="F40">
            <v>2</v>
          </cell>
          <cell r="G40" t="str">
            <v>Vertex Customer Management Limited</v>
          </cell>
          <cell r="H40" t="str">
            <v>Kathryn Brown/ Geoff Hawker</v>
          </cell>
          <cell r="I40" t="str">
            <v>Vertex House. Green Courts Business Park</v>
          </cell>
          <cell r="J40" t="str">
            <v>333 Styal Road,</v>
          </cell>
          <cell r="K40" t="str">
            <v>Manchaster, M22 5TX,</v>
          </cell>
          <cell r="M40" t="str">
            <v>England, UK</v>
          </cell>
          <cell r="N40" t="str">
            <v>Powergen</v>
          </cell>
          <cell r="O40">
            <v>15</v>
          </cell>
          <cell r="P40" t="str">
            <v>Export</v>
          </cell>
          <cell r="Q40" t="str">
            <v>UK</v>
          </cell>
          <cell r="R40" t="str">
            <v>NA</v>
          </cell>
          <cell r="S40" t="str">
            <v>NA</v>
          </cell>
          <cell r="T40" t="str">
            <v>£</v>
          </cell>
          <cell r="V40">
            <v>294740.25</v>
          </cell>
          <cell r="W40">
            <v>0</v>
          </cell>
          <cell r="X40">
            <v>294740.25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I40" t="str">
            <v>Billing for Powergen for Sep, 2003</v>
          </cell>
          <cell r="AN40" t="str">
            <v>Billable Hours</v>
          </cell>
          <cell r="AS40" t="str">
            <v>Powergen</v>
          </cell>
          <cell r="AT40">
            <v>38031</v>
          </cell>
          <cell r="AV40">
            <v>7.75</v>
          </cell>
          <cell r="AW40">
            <v>294740.25</v>
          </cell>
          <cell r="BG40">
            <v>0</v>
          </cell>
          <cell r="BL40">
            <v>0</v>
          </cell>
          <cell r="BQ40">
            <v>0</v>
          </cell>
          <cell r="BV40">
            <v>0</v>
          </cell>
          <cell r="CA40">
            <v>0</v>
          </cell>
          <cell r="CF40">
            <v>0</v>
          </cell>
          <cell r="CK40">
            <v>0</v>
          </cell>
        </row>
        <row r="41">
          <cell r="A41">
            <v>40</v>
          </cell>
          <cell r="B41" t="str">
            <v>2003-04 / EXP / 021</v>
          </cell>
          <cell r="C41">
            <v>37894</v>
          </cell>
          <cell r="D41" t="str">
            <v>September</v>
          </cell>
          <cell r="E41">
            <v>2003</v>
          </cell>
          <cell r="F41">
            <v>2</v>
          </cell>
          <cell r="G41" t="str">
            <v>Vertex Customer Management Limited</v>
          </cell>
          <cell r="H41" t="str">
            <v>Kathryn Brown/ Geoff Hawker</v>
          </cell>
          <cell r="I41" t="str">
            <v>Vertex House. Green Courts Business Park</v>
          </cell>
          <cell r="J41" t="str">
            <v>333 Styal Road,</v>
          </cell>
          <cell r="K41" t="str">
            <v>Manchaster, M22 5TX,</v>
          </cell>
          <cell r="M41" t="str">
            <v>England, UK</v>
          </cell>
          <cell r="N41" t="str">
            <v>Lastminute</v>
          </cell>
          <cell r="O41">
            <v>15</v>
          </cell>
          <cell r="P41" t="str">
            <v>Export</v>
          </cell>
          <cell r="Q41" t="str">
            <v>UK</v>
          </cell>
          <cell r="R41" t="str">
            <v>NA</v>
          </cell>
          <cell r="S41" t="str">
            <v>NA</v>
          </cell>
          <cell r="T41" t="str">
            <v>£</v>
          </cell>
          <cell r="V41">
            <v>112374.49375000001</v>
          </cell>
          <cell r="W41">
            <v>0</v>
          </cell>
          <cell r="X41">
            <v>112374.49375000001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I41" t="str">
            <v>Billing for Lastminute for Sep, 2003</v>
          </cell>
          <cell r="AN41" t="str">
            <v>Billable Hours</v>
          </cell>
          <cell r="AS41" t="str">
            <v>Data Entry</v>
          </cell>
          <cell r="AX41" t="str">
            <v>79 FTE X 22 DAYS X 7.5 HOURS</v>
          </cell>
          <cell r="AY41">
            <v>13035</v>
          </cell>
          <cell r="BA41">
            <v>8.5212500000000002</v>
          </cell>
          <cell r="BB41">
            <v>111074.49375000001</v>
          </cell>
          <cell r="BH41" t="str">
            <v>Fixed Management Fees</v>
          </cell>
          <cell r="BK41" t="str">
            <v>1300 pm</v>
          </cell>
          <cell r="BL41">
            <v>1300</v>
          </cell>
        </row>
        <row r="42">
          <cell r="A42">
            <v>41</v>
          </cell>
          <cell r="B42" t="str">
            <v>2003-04 / EXP / 022</v>
          </cell>
          <cell r="C42">
            <v>37894</v>
          </cell>
          <cell r="D42" t="str">
            <v>September</v>
          </cell>
          <cell r="E42">
            <v>2003</v>
          </cell>
          <cell r="F42">
            <v>2</v>
          </cell>
          <cell r="G42" t="str">
            <v>Vertex Customer Management Limited</v>
          </cell>
          <cell r="H42" t="str">
            <v>Kathryn Brown/ Chris Ainley</v>
          </cell>
          <cell r="I42" t="str">
            <v>Vertex House. Green Courts Business Park</v>
          </cell>
          <cell r="J42" t="str">
            <v>333 Styal Road,</v>
          </cell>
          <cell r="K42" t="str">
            <v>Manchaster, M22 5TX,</v>
          </cell>
          <cell r="M42" t="str">
            <v>England, UK</v>
          </cell>
          <cell r="N42" t="str">
            <v>EBU</v>
          </cell>
          <cell r="O42">
            <v>15</v>
          </cell>
          <cell r="P42" t="str">
            <v>Export</v>
          </cell>
          <cell r="Q42" t="str">
            <v>UK</v>
          </cell>
          <cell r="R42" t="str">
            <v>NA</v>
          </cell>
          <cell r="S42" t="str">
            <v>NA</v>
          </cell>
          <cell r="T42" t="str">
            <v>£</v>
          </cell>
          <cell r="V42">
            <v>91549.573850000001</v>
          </cell>
          <cell r="W42">
            <v>0</v>
          </cell>
          <cell r="X42">
            <v>91549.573850000001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I42" t="str">
            <v>Billing for EBU for Sep, 2003</v>
          </cell>
          <cell r="AX42" t="str">
            <v>67 Heads X 42.5 HOURS X 4.33 WEEKS</v>
          </cell>
          <cell r="AY42">
            <v>12338.217500000001</v>
          </cell>
          <cell r="BA42">
            <v>7.42</v>
          </cell>
          <cell r="BB42">
            <v>91549.573850000001</v>
          </cell>
        </row>
        <row r="43">
          <cell r="A43">
            <v>42</v>
          </cell>
          <cell r="B43" t="str">
            <v>2003-04 / EXP / 023</v>
          </cell>
          <cell r="C43">
            <v>37894</v>
          </cell>
          <cell r="D43" t="str">
            <v>September</v>
          </cell>
          <cell r="E43">
            <v>2003</v>
          </cell>
          <cell r="F43">
            <v>2</v>
          </cell>
          <cell r="G43" t="str">
            <v>Vertex Customer Management Limited</v>
          </cell>
          <cell r="H43" t="str">
            <v>Kathryn Brown/ Shaun Griffin</v>
          </cell>
          <cell r="I43" t="str">
            <v>Vertex House. Green Courts Business Park</v>
          </cell>
          <cell r="J43" t="str">
            <v>333 Styal Road,</v>
          </cell>
          <cell r="K43" t="str">
            <v>Manchaster, M22 5TX,</v>
          </cell>
          <cell r="M43" t="str">
            <v>England, UK</v>
          </cell>
          <cell r="N43" t="str">
            <v>UUCS</v>
          </cell>
          <cell r="O43">
            <v>15</v>
          </cell>
          <cell r="P43" t="str">
            <v>Export</v>
          </cell>
          <cell r="Q43" t="str">
            <v>UK</v>
          </cell>
          <cell r="R43" t="str">
            <v>NA</v>
          </cell>
          <cell r="S43" t="str">
            <v>NA</v>
          </cell>
          <cell r="T43" t="str">
            <v>£</v>
          </cell>
          <cell r="V43">
            <v>74392.501199999999</v>
          </cell>
          <cell r="W43">
            <v>0</v>
          </cell>
          <cell r="X43">
            <v>74392.501199999999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I43" t="str">
            <v>Billing for UUCS Project</v>
          </cell>
          <cell r="AS43" t="str">
            <v>Billable for Aug</v>
          </cell>
          <cell r="AT43">
            <v>1816.87</v>
          </cell>
          <cell r="AV43">
            <v>6.01</v>
          </cell>
          <cell r="AW43">
            <v>10919.3887</v>
          </cell>
          <cell r="AX43" t="str">
            <v>Billable for Sep</v>
          </cell>
          <cell r="AY43">
            <v>10561.25</v>
          </cell>
          <cell r="BA43">
            <v>6.01</v>
          </cell>
          <cell r="BB43">
            <v>63473.112499999996</v>
          </cell>
        </row>
        <row r="44">
          <cell r="A44">
            <v>43</v>
          </cell>
          <cell r="B44" t="str">
            <v>2003-04 / EXP / 024</v>
          </cell>
          <cell r="C44">
            <v>37894</v>
          </cell>
          <cell r="D44" t="str">
            <v>September</v>
          </cell>
          <cell r="E44">
            <v>2003</v>
          </cell>
          <cell r="F44">
            <v>2</v>
          </cell>
          <cell r="G44" t="str">
            <v>Vertex Customer Management Limited</v>
          </cell>
          <cell r="H44" t="str">
            <v>Kathryn Brown/ Shaun Griffin</v>
          </cell>
          <cell r="I44" t="str">
            <v>Vertex House. Green Courts Business Park</v>
          </cell>
          <cell r="J44" t="str">
            <v>333 Styal Road,</v>
          </cell>
          <cell r="K44" t="str">
            <v>Manchaster, M22 5TX,</v>
          </cell>
          <cell r="M44" t="str">
            <v>England, UK</v>
          </cell>
          <cell r="N44" t="str">
            <v>Minacs</v>
          </cell>
          <cell r="O44">
            <v>15</v>
          </cell>
          <cell r="P44" t="str">
            <v>Export</v>
          </cell>
          <cell r="Q44" t="str">
            <v>UK</v>
          </cell>
          <cell r="R44" t="str">
            <v>NA</v>
          </cell>
          <cell r="S44" t="str">
            <v>NA</v>
          </cell>
          <cell r="T44" t="str">
            <v>£</v>
          </cell>
          <cell r="V44">
            <v>17631.875</v>
          </cell>
          <cell r="W44">
            <v>0</v>
          </cell>
          <cell r="X44">
            <v>17631.875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I44" t="str">
            <v>Billing for Minacs Project</v>
          </cell>
          <cell r="AS44" t="str">
            <v>Set up Fees for Minacs Pilot</v>
          </cell>
          <cell r="AW44">
            <v>17631.875</v>
          </cell>
        </row>
        <row r="45">
          <cell r="A45">
            <v>44</v>
          </cell>
          <cell r="B45" t="str">
            <v>2003-04 / EXP / 025</v>
          </cell>
          <cell r="C45">
            <v>37925</v>
          </cell>
          <cell r="D45" t="str">
            <v>October</v>
          </cell>
          <cell r="E45">
            <v>2003</v>
          </cell>
          <cell r="F45">
            <v>2</v>
          </cell>
          <cell r="G45" t="str">
            <v>Vertex Customer Management Limited</v>
          </cell>
          <cell r="H45" t="str">
            <v>Kathryn Brown/ Geoff Hawker</v>
          </cell>
          <cell r="I45" t="str">
            <v>Vertex House. Green Courts Business Park</v>
          </cell>
          <cell r="J45" t="str">
            <v>333 Styal Road,</v>
          </cell>
          <cell r="K45" t="str">
            <v>Manchaster, M22 5TX,</v>
          </cell>
          <cell r="M45" t="str">
            <v>England, UK</v>
          </cell>
          <cell r="N45" t="str">
            <v>Powergen</v>
          </cell>
          <cell r="O45">
            <v>15</v>
          </cell>
          <cell r="P45" t="str">
            <v>Export</v>
          </cell>
          <cell r="Q45" t="str">
            <v>UK</v>
          </cell>
          <cell r="R45" t="str">
            <v>NA</v>
          </cell>
          <cell r="S45" t="str">
            <v>NA</v>
          </cell>
          <cell r="T45" t="str">
            <v>£</v>
          </cell>
          <cell r="V45">
            <v>309278.05</v>
          </cell>
          <cell r="W45">
            <v>0</v>
          </cell>
          <cell r="X45">
            <v>309278.05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I45" t="str">
            <v>Billing for Powergen for Oct, 2003</v>
          </cell>
          <cell r="AN45" t="str">
            <v>Billable Hours</v>
          </cell>
          <cell r="AS45" t="str">
            <v>Billlable hrs from 1 Oct 03  to 26 Oct 03</v>
          </cell>
          <cell r="AT45">
            <v>32907</v>
          </cell>
          <cell r="AV45">
            <v>7.75</v>
          </cell>
          <cell r="AW45">
            <v>255029.25</v>
          </cell>
          <cell r="AX45" t="str">
            <v>Billlable hrs from 27 Oct 03  to 31 Oct 03</v>
          </cell>
          <cell r="AY45">
            <v>7138</v>
          </cell>
          <cell r="BA45">
            <v>7.6</v>
          </cell>
          <cell r="BB45">
            <v>54248.799999999996</v>
          </cell>
          <cell r="BG45">
            <v>0</v>
          </cell>
          <cell r="BL45">
            <v>0</v>
          </cell>
          <cell r="BQ45">
            <v>0</v>
          </cell>
          <cell r="BV45">
            <v>0</v>
          </cell>
          <cell r="CA45">
            <v>0</v>
          </cell>
          <cell r="CF45">
            <v>0</v>
          </cell>
          <cell r="CK45">
            <v>0</v>
          </cell>
        </row>
        <row r="46">
          <cell r="A46">
            <v>45</v>
          </cell>
          <cell r="B46" t="str">
            <v>2003-04 / EXP / 026</v>
          </cell>
          <cell r="C46">
            <v>37925</v>
          </cell>
          <cell r="D46" t="str">
            <v>October</v>
          </cell>
          <cell r="E46">
            <v>2003</v>
          </cell>
          <cell r="F46">
            <v>2</v>
          </cell>
          <cell r="G46" t="str">
            <v>Vertex Customer Management Limited</v>
          </cell>
          <cell r="H46" t="str">
            <v>Kathryn Brown/ Geoff Hawker</v>
          </cell>
          <cell r="I46" t="str">
            <v>Vertex House. Green Courts Business Park</v>
          </cell>
          <cell r="J46" t="str">
            <v>333 Styal Road,</v>
          </cell>
          <cell r="K46" t="str">
            <v>Manchaster, M22 5TX,</v>
          </cell>
          <cell r="M46" t="str">
            <v>England, UK</v>
          </cell>
          <cell r="N46" t="str">
            <v>Lastminute</v>
          </cell>
          <cell r="O46">
            <v>15</v>
          </cell>
          <cell r="P46" t="str">
            <v>Export</v>
          </cell>
          <cell r="Q46" t="str">
            <v>UK</v>
          </cell>
          <cell r="R46" t="str">
            <v>NA</v>
          </cell>
          <cell r="S46" t="str">
            <v>NA</v>
          </cell>
          <cell r="T46" t="str">
            <v>£</v>
          </cell>
          <cell r="V46">
            <v>117406.29999999999</v>
          </cell>
          <cell r="W46">
            <v>0</v>
          </cell>
          <cell r="X46">
            <v>117406.29999999999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I46" t="str">
            <v>Billing for Lastminute for Oct, 2003</v>
          </cell>
          <cell r="AN46" t="str">
            <v>Billable Hours</v>
          </cell>
          <cell r="AS46" t="str">
            <v>Data Entry</v>
          </cell>
          <cell r="AX46" t="str">
            <v>79 FTE X 23 DAYS X 7.5 HOURS</v>
          </cell>
          <cell r="AY46">
            <v>13627.5</v>
          </cell>
          <cell r="BA46">
            <v>8.52</v>
          </cell>
          <cell r="BB46">
            <v>116106.29999999999</v>
          </cell>
          <cell r="BH46" t="str">
            <v>Fixed Management Fees</v>
          </cell>
          <cell r="BK46" t="str">
            <v>1300 pm</v>
          </cell>
          <cell r="BL46">
            <v>1300</v>
          </cell>
        </row>
        <row r="47">
          <cell r="A47">
            <v>46</v>
          </cell>
          <cell r="B47" t="str">
            <v>2003-04 / EXP / 027</v>
          </cell>
          <cell r="C47">
            <v>37925</v>
          </cell>
          <cell r="D47" t="str">
            <v>October</v>
          </cell>
          <cell r="E47">
            <v>2003</v>
          </cell>
          <cell r="F47">
            <v>2</v>
          </cell>
          <cell r="G47" t="str">
            <v>Vertex Customer Management Limited</v>
          </cell>
          <cell r="H47" t="str">
            <v>Kathryn Brown/ Chris Ainley</v>
          </cell>
          <cell r="I47" t="str">
            <v>Vertex House. Green Courts Business Park</v>
          </cell>
          <cell r="J47" t="str">
            <v>333 Styal Road,</v>
          </cell>
          <cell r="K47" t="str">
            <v>Manchaster, M22 5TX,</v>
          </cell>
          <cell r="M47" t="str">
            <v>England, UK</v>
          </cell>
          <cell r="N47" t="str">
            <v>EBU</v>
          </cell>
          <cell r="O47">
            <v>15</v>
          </cell>
          <cell r="P47" t="str">
            <v>Export</v>
          </cell>
          <cell r="Q47" t="str">
            <v>UK</v>
          </cell>
          <cell r="R47" t="str">
            <v>NA</v>
          </cell>
          <cell r="S47" t="str">
            <v>NA</v>
          </cell>
          <cell r="T47" t="str">
            <v>£</v>
          </cell>
          <cell r="V47">
            <v>91549.573850000001</v>
          </cell>
          <cell r="W47">
            <v>0</v>
          </cell>
          <cell r="X47">
            <v>91549.573850000001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I47" t="str">
            <v>Billing for EBU for Oct, 2003</v>
          </cell>
          <cell r="AX47" t="str">
            <v>67 Heads X 42.5 HOURS X 4.33 WEEKS</v>
          </cell>
          <cell r="AY47">
            <v>12338.217500000001</v>
          </cell>
          <cell r="BA47">
            <v>7.42</v>
          </cell>
          <cell r="BB47">
            <v>91549.573850000001</v>
          </cell>
        </row>
        <row r="48">
          <cell r="A48">
            <v>47</v>
          </cell>
          <cell r="B48" t="str">
            <v>2003-04 / EXP / 028</v>
          </cell>
          <cell r="C48">
            <v>37925</v>
          </cell>
          <cell r="D48" t="str">
            <v>October</v>
          </cell>
          <cell r="E48">
            <v>2003</v>
          </cell>
          <cell r="F48">
            <v>2</v>
          </cell>
          <cell r="G48" t="str">
            <v>Vertex Customer Management Limited</v>
          </cell>
          <cell r="H48" t="str">
            <v>Kathryn Brown/ Chris Ainley</v>
          </cell>
          <cell r="I48" t="str">
            <v>Vertex House. Green Courts Business Park</v>
          </cell>
          <cell r="J48" t="str">
            <v>333 Styal Road,</v>
          </cell>
          <cell r="K48" t="str">
            <v>Manchaster, M22 5TX,</v>
          </cell>
          <cell r="M48" t="str">
            <v>England, UK</v>
          </cell>
          <cell r="N48" t="str">
            <v>EBU</v>
          </cell>
          <cell r="O48">
            <v>15</v>
          </cell>
          <cell r="P48" t="str">
            <v>Export</v>
          </cell>
          <cell r="Q48" t="str">
            <v>UK</v>
          </cell>
          <cell r="R48" t="str">
            <v>NA</v>
          </cell>
          <cell r="S48" t="str">
            <v>NA</v>
          </cell>
          <cell r="T48" t="str">
            <v>£</v>
          </cell>
          <cell r="V48">
            <v>39000</v>
          </cell>
          <cell r="W48">
            <v>0</v>
          </cell>
          <cell r="X48">
            <v>39000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I48" t="str">
            <v>Billing for EBU Project</v>
          </cell>
          <cell r="AS48" t="str">
            <v>Set Up fees for 65 Heads(52 FTE's)</v>
          </cell>
          <cell r="AX48" t="str">
            <v xml:space="preserve">50% of the Set up for 52 FTE @ 1500 Per FTE                           </v>
          </cell>
          <cell r="BB48">
            <v>39000</v>
          </cell>
        </row>
        <row r="49">
          <cell r="A49">
            <v>48</v>
          </cell>
          <cell r="B49" t="str">
            <v>2003-04 / EXP / 029</v>
          </cell>
          <cell r="C49">
            <v>37925</v>
          </cell>
          <cell r="D49" t="str">
            <v>October</v>
          </cell>
          <cell r="E49">
            <v>2003</v>
          </cell>
          <cell r="F49">
            <v>2</v>
          </cell>
          <cell r="G49" t="str">
            <v>Vertex Customer Management Limited</v>
          </cell>
          <cell r="H49" t="str">
            <v>Kathryn Brown/ Shaun Griffin</v>
          </cell>
          <cell r="I49" t="str">
            <v>Vertex House. Green Courts Business Park</v>
          </cell>
          <cell r="J49" t="str">
            <v>333 Styal Road,</v>
          </cell>
          <cell r="K49" t="str">
            <v>Manchaster, M22 5TX,</v>
          </cell>
          <cell r="M49" t="str">
            <v>England, UK</v>
          </cell>
          <cell r="N49" t="str">
            <v>UUCS</v>
          </cell>
          <cell r="O49">
            <v>15</v>
          </cell>
          <cell r="P49" t="str">
            <v>Export</v>
          </cell>
          <cell r="Q49" t="str">
            <v>UK</v>
          </cell>
          <cell r="R49" t="str">
            <v>NA</v>
          </cell>
          <cell r="S49" t="str">
            <v>NA</v>
          </cell>
          <cell r="T49" t="str">
            <v>£</v>
          </cell>
          <cell r="V49">
            <v>100509.7375</v>
          </cell>
          <cell r="W49">
            <v>0</v>
          </cell>
          <cell r="X49">
            <v>100509.7375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I49" t="str">
            <v>Billing for UUCS Project for Oct,2003</v>
          </cell>
          <cell r="AS49" t="str">
            <v>Billable Hrs</v>
          </cell>
          <cell r="AT49">
            <v>16723.75</v>
          </cell>
          <cell r="AV49">
            <v>6.01</v>
          </cell>
          <cell r="AW49">
            <v>100509.7375</v>
          </cell>
          <cell r="BB49">
            <v>0</v>
          </cell>
        </row>
        <row r="50">
          <cell r="A50">
            <v>49</v>
          </cell>
          <cell r="B50" t="str">
            <v>2003-04 / EXP / 030</v>
          </cell>
          <cell r="C50">
            <v>37925</v>
          </cell>
          <cell r="D50" t="str">
            <v>October</v>
          </cell>
          <cell r="E50">
            <v>2003</v>
          </cell>
          <cell r="F50">
            <v>2</v>
          </cell>
          <cell r="G50" t="str">
            <v>Vertex Customer Management Limited</v>
          </cell>
          <cell r="H50" t="str">
            <v>Kathryn Brown/ Shaun Griffin</v>
          </cell>
          <cell r="I50" t="str">
            <v>Vertex House. Green Courts Business Park</v>
          </cell>
          <cell r="J50" t="str">
            <v>333 Styal Road,</v>
          </cell>
          <cell r="K50" t="str">
            <v>Manchaster, M22 5TX,</v>
          </cell>
          <cell r="M50" t="str">
            <v>England, UK</v>
          </cell>
          <cell r="N50" t="str">
            <v>UUCS</v>
          </cell>
          <cell r="O50">
            <v>15</v>
          </cell>
          <cell r="P50" t="str">
            <v>Export</v>
          </cell>
          <cell r="Q50" t="str">
            <v>UK</v>
          </cell>
          <cell r="R50" t="str">
            <v>NA</v>
          </cell>
          <cell r="S50" t="str">
            <v>NA</v>
          </cell>
          <cell r="T50" t="str">
            <v>£</v>
          </cell>
          <cell r="V50">
            <v>52800.000000000007</v>
          </cell>
          <cell r="W50">
            <v>0</v>
          </cell>
          <cell r="X50">
            <v>52800.000000000007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I50" t="str">
            <v>Billing for UUCS Project</v>
          </cell>
          <cell r="AS50" t="str">
            <v>Set Up fees for 44 Heads(35.2 FTE's)</v>
          </cell>
          <cell r="AX50" t="str">
            <v>35.2 FTE @ 1500 Per FTE                            -£52800</v>
          </cell>
          <cell r="BG50">
            <v>52800.000000000007</v>
          </cell>
        </row>
        <row r="51">
          <cell r="A51">
            <v>50</v>
          </cell>
          <cell r="B51" t="str">
            <v>2003-04 / EXP / 031</v>
          </cell>
          <cell r="C51">
            <v>37925</v>
          </cell>
          <cell r="D51" t="str">
            <v>October</v>
          </cell>
          <cell r="E51">
            <v>2003</v>
          </cell>
          <cell r="F51">
            <v>2</v>
          </cell>
          <cell r="G51" t="str">
            <v>Vertex Customer Management Limited</v>
          </cell>
          <cell r="H51" t="str">
            <v>Kathryn Brown/ Geoff Hawker</v>
          </cell>
          <cell r="I51" t="str">
            <v>Vertex House. Green Courts Business Park</v>
          </cell>
          <cell r="J51" t="str">
            <v>333 Styal Road,</v>
          </cell>
          <cell r="K51" t="str">
            <v>Manchaster, M22 5TX,</v>
          </cell>
          <cell r="M51" t="str">
            <v>England, UK</v>
          </cell>
          <cell r="N51" t="str">
            <v>Minacs</v>
          </cell>
          <cell r="O51">
            <v>15</v>
          </cell>
          <cell r="P51" t="str">
            <v>Export</v>
          </cell>
          <cell r="Q51" t="str">
            <v>UK</v>
          </cell>
          <cell r="R51" t="str">
            <v>NA</v>
          </cell>
          <cell r="S51" t="str">
            <v>NA</v>
          </cell>
          <cell r="T51" t="str">
            <v>£</v>
          </cell>
          <cell r="V51">
            <v>8697.1443525000013</v>
          </cell>
          <cell r="W51">
            <v>0</v>
          </cell>
          <cell r="X51">
            <v>8697.1443525000013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I51" t="str">
            <v>Billing for Minacs Project</v>
          </cell>
          <cell r="AN51" t="str">
            <v>Billable Hours</v>
          </cell>
          <cell r="AX51" t="str">
            <v>6 FTE X 4 DAYS X 7.5 HOURS for Sep-03</v>
          </cell>
          <cell r="AY51">
            <v>180</v>
          </cell>
          <cell r="BA51">
            <v>7.53</v>
          </cell>
          <cell r="BB51">
            <v>1355.4</v>
          </cell>
          <cell r="BC51" t="str">
            <v>6 FTE X 37.5 HOURSX 4.33 weeks for Oct-03</v>
          </cell>
          <cell r="BD51">
            <v>974.99925000000007</v>
          </cell>
          <cell r="BF51">
            <v>7.53</v>
          </cell>
          <cell r="BG51">
            <v>7341.7443525000008</v>
          </cell>
        </row>
        <row r="52">
          <cell r="A52">
            <v>51</v>
          </cell>
          <cell r="B52" t="str">
            <v>2003-04 / EXP / 032</v>
          </cell>
          <cell r="C52">
            <v>37955</v>
          </cell>
          <cell r="D52" t="str">
            <v>November</v>
          </cell>
          <cell r="E52">
            <v>2003</v>
          </cell>
          <cell r="F52">
            <v>2</v>
          </cell>
          <cell r="G52" t="str">
            <v>Vertex Customer Management Limited</v>
          </cell>
          <cell r="H52" t="str">
            <v>Kathryn Brown/ Geoff Hawker</v>
          </cell>
          <cell r="I52" t="str">
            <v>Vertex House. Green Courts Business Park</v>
          </cell>
          <cell r="J52" t="str">
            <v>333 Styal Road,</v>
          </cell>
          <cell r="K52" t="str">
            <v>Manchaster, M22 5TX,</v>
          </cell>
          <cell r="M52" t="str">
            <v>England, UK</v>
          </cell>
          <cell r="N52" t="str">
            <v>Powergen</v>
          </cell>
          <cell r="O52">
            <v>15</v>
          </cell>
          <cell r="P52" t="str">
            <v>Export</v>
          </cell>
          <cell r="Q52" t="str">
            <v>UK</v>
          </cell>
          <cell r="R52" t="str">
            <v>NA</v>
          </cell>
          <cell r="S52" t="str">
            <v>NA</v>
          </cell>
          <cell r="T52" t="str">
            <v>£</v>
          </cell>
          <cell r="V52">
            <v>301469</v>
          </cell>
          <cell r="W52">
            <v>0</v>
          </cell>
          <cell r="X52">
            <v>301469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I52" t="str">
            <v>Billing for Powergen for Nov, 2003</v>
          </cell>
          <cell r="AN52" t="str">
            <v>Billable Hours</v>
          </cell>
          <cell r="AS52" t="str">
            <v xml:space="preserve">Billlable hrs </v>
          </cell>
          <cell r="AT52">
            <v>39666.973684210527</v>
          </cell>
          <cell r="AV52">
            <v>7.6</v>
          </cell>
          <cell r="AW52">
            <v>301469</v>
          </cell>
          <cell r="BB52">
            <v>0</v>
          </cell>
          <cell r="BG52">
            <v>0</v>
          </cell>
          <cell r="BL52">
            <v>0</v>
          </cell>
          <cell r="BQ52">
            <v>0</v>
          </cell>
          <cell r="BV52">
            <v>0</v>
          </cell>
          <cell r="CA52">
            <v>0</v>
          </cell>
          <cell r="CF52">
            <v>0</v>
          </cell>
          <cell r="CK52">
            <v>0</v>
          </cell>
        </row>
        <row r="53">
          <cell r="A53">
            <v>52</v>
          </cell>
          <cell r="B53" t="str">
            <v>2003-04 / EXP / 033</v>
          </cell>
          <cell r="C53">
            <v>37955</v>
          </cell>
          <cell r="D53" t="str">
            <v>November</v>
          </cell>
          <cell r="E53">
            <v>2003</v>
          </cell>
          <cell r="F53">
            <v>2</v>
          </cell>
          <cell r="G53" t="str">
            <v>Vertex Customer Management Limited</v>
          </cell>
          <cell r="H53" t="str">
            <v>Kathryn Brown/ Geoff Hawker</v>
          </cell>
          <cell r="I53" t="str">
            <v>Vertex House. Green Courts Business Park</v>
          </cell>
          <cell r="J53" t="str">
            <v>333 Styal Road,</v>
          </cell>
          <cell r="K53" t="str">
            <v>Manchaster, M22 5TX,</v>
          </cell>
          <cell r="M53" t="str">
            <v>England, UK</v>
          </cell>
          <cell r="N53" t="str">
            <v>Lastminute</v>
          </cell>
          <cell r="O53">
            <v>15</v>
          </cell>
          <cell r="P53" t="str">
            <v>Export</v>
          </cell>
          <cell r="Q53" t="str">
            <v>UK</v>
          </cell>
          <cell r="R53" t="str">
            <v>NA</v>
          </cell>
          <cell r="S53" t="str">
            <v>NA</v>
          </cell>
          <cell r="T53" t="str">
            <v>£</v>
          </cell>
          <cell r="V53">
            <v>102262</v>
          </cell>
          <cell r="W53">
            <v>0</v>
          </cell>
          <cell r="X53">
            <v>102262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I53" t="str">
            <v>Billing for Lastminute for Nov, 2003</v>
          </cell>
          <cell r="AN53" t="str">
            <v>Billable Hours</v>
          </cell>
          <cell r="AS53" t="str">
            <v>Data Entry</v>
          </cell>
          <cell r="AX53" t="str">
            <v>79 FTE X 20 DAYS X 7.5 HOURS</v>
          </cell>
          <cell r="AY53">
            <v>11850</v>
          </cell>
          <cell r="BA53">
            <v>8.52</v>
          </cell>
          <cell r="BB53">
            <v>100962</v>
          </cell>
          <cell r="BH53" t="str">
            <v>Fixed Management Fees</v>
          </cell>
          <cell r="BK53" t="str">
            <v>1300 pm</v>
          </cell>
          <cell r="BL53">
            <v>1300</v>
          </cell>
        </row>
        <row r="54">
          <cell r="A54">
            <v>53</v>
          </cell>
          <cell r="B54" t="str">
            <v>2003-04 / EXP / 034</v>
          </cell>
          <cell r="C54">
            <v>37955</v>
          </cell>
          <cell r="D54" t="str">
            <v>November</v>
          </cell>
          <cell r="E54">
            <v>2003</v>
          </cell>
          <cell r="F54">
            <v>2</v>
          </cell>
          <cell r="G54" t="str">
            <v>Vertex Data Science Limited</v>
          </cell>
          <cell r="H54" t="str">
            <v>Kathryn Brown/ Chris Ainley</v>
          </cell>
          <cell r="I54" t="str">
            <v>Vertex House. Green Courts Business Park</v>
          </cell>
          <cell r="J54" t="str">
            <v>333 Styal Road,</v>
          </cell>
          <cell r="K54" t="str">
            <v>Manchaster, M22 5TX,</v>
          </cell>
          <cell r="M54" t="str">
            <v>England, UK</v>
          </cell>
          <cell r="N54" t="str">
            <v>EBU</v>
          </cell>
          <cell r="O54">
            <v>15</v>
          </cell>
          <cell r="P54" t="str">
            <v>Export</v>
          </cell>
          <cell r="Q54" t="str">
            <v>UK</v>
          </cell>
          <cell r="R54" t="str">
            <v>NA</v>
          </cell>
          <cell r="S54" t="str">
            <v>NA</v>
          </cell>
          <cell r="T54" t="str">
            <v>£</v>
          </cell>
          <cell r="V54">
            <v>144204.9</v>
          </cell>
          <cell r="W54">
            <v>0</v>
          </cell>
          <cell r="X54">
            <v>144204.9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I54" t="str">
            <v>Billing for EBU for Nov, 2003</v>
          </cell>
          <cell r="AN54" t="str">
            <v>Billable Hours</v>
          </cell>
          <cell r="AX54" t="str">
            <v>Single Shift</v>
          </cell>
          <cell r="AY54">
            <v>10185</v>
          </cell>
          <cell r="BA54">
            <v>10.51</v>
          </cell>
          <cell r="BB54">
            <v>107044.34999999999</v>
          </cell>
          <cell r="BC54" t="str">
            <v>Double Shift</v>
          </cell>
          <cell r="BD54">
            <v>4935</v>
          </cell>
          <cell r="BF54">
            <v>7.53</v>
          </cell>
          <cell r="BG54">
            <v>37160.550000000003</v>
          </cell>
        </row>
        <row r="55">
          <cell r="A55">
            <v>54</v>
          </cell>
          <cell r="B55" t="str">
            <v>2003-04 / EXP / 035</v>
          </cell>
          <cell r="C55">
            <v>37955</v>
          </cell>
          <cell r="D55" t="str">
            <v>November</v>
          </cell>
          <cell r="E55">
            <v>2003</v>
          </cell>
          <cell r="F55">
            <v>2</v>
          </cell>
          <cell r="G55" t="str">
            <v>Vertex Data Science Limited</v>
          </cell>
          <cell r="H55" t="str">
            <v>Kathryn Brown/ Shaun Griffin</v>
          </cell>
          <cell r="I55" t="str">
            <v>Vertex House. Green Courts Business Park</v>
          </cell>
          <cell r="J55" t="str">
            <v>333 Styal Road,</v>
          </cell>
          <cell r="K55" t="str">
            <v>Manchaster, M22 5TX,</v>
          </cell>
          <cell r="M55" t="str">
            <v>England, UK</v>
          </cell>
          <cell r="N55" t="str">
            <v>UUCS</v>
          </cell>
          <cell r="O55">
            <v>15</v>
          </cell>
          <cell r="P55" t="str">
            <v>Export</v>
          </cell>
          <cell r="Q55" t="str">
            <v>UK</v>
          </cell>
          <cell r="R55" t="str">
            <v>NA</v>
          </cell>
          <cell r="S55" t="str">
            <v>NA</v>
          </cell>
          <cell r="T55" t="str">
            <v>£</v>
          </cell>
          <cell r="V55">
            <v>105681.643</v>
          </cell>
          <cell r="W55">
            <v>0</v>
          </cell>
          <cell r="X55">
            <v>105681.643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I55" t="str">
            <v>Billing for UUCS Project for Nov,2003</v>
          </cell>
          <cell r="AS55" t="str">
            <v>Billable Hrs</v>
          </cell>
          <cell r="AT55">
            <v>17584.3</v>
          </cell>
          <cell r="AV55">
            <v>6.01</v>
          </cell>
          <cell r="AW55">
            <v>105681.643</v>
          </cell>
          <cell r="BB55">
            <v>0</v>
          </cell>
        </row>
        <row r="56">
          <cell r="A56">
            <v>55</v>
          </cell>
          <cell r="B56" t="str">
            <v>2003-04 / EXP / 036</v>
          </cell>
          <cell r="C56">
            <v>37955</v>
          </cell>
          <cell r="D56" t="str">
            <v>November</v>
          </cell>
          <cell r="E56">
            <v>2003</v>
          </cell>
          <cell r="F56">
            <v>2</v>
          </cell>
          <cell r="G56" t="str">
            <v>Vertex Data Science Limited</v>
          </cell>
          <cell r="H56" t="str">
            <v>Kathryn Brown/ Geoff Hawker</v>
          </cell>
          <cell r="I56" t="str">
            <v>Vertex House. Green Courts Business Park</v>
          </cell>
          <cell r="J56" t="str">
            <v>333 Styal Road,</v>
          </cell>
          <cell r="K56" t="str">
            <v>Manchaster, M22 5TX,</v>
          </cell>
          <cell r="M56" t="str">
            <v>England, UK</v>
          </cell>
          <cell r="N56" t="str">
            <v>Minacs</v>
          </cell>
          <cell r="O56">
            <v>15</v>
          </cell>
          <cell r="P56" t="str">
            <v>Export</v>
          </cell>
          <cell r="Q56" t="str">
            <v>UK</v>
          </cell>
          <cell r="R56" t="str">
            <v>NA</v>
          </cell>
          <cell r="S56" t="str">
            <v>NA</v>
          </cell>
          <cell r="T56" t="str">
            <v>£</v>
          </cell>
          <cell r="V56">
            <v>7341.7443525000008</v>
          </cell>
          <cell r="W56">
            <v>0</v>
          </cell>
          <cell r="X56">
            <v>7341.7443525000008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I56" t="str">
            <v>Billing for Minacs Project</v>
          </cell>
          <cell r="AN56" t="str">
            <v>Billable Hours</v>
          </cell>
          <cell r="BB56">
            <v>0</v>
          </cell>
          <cell r="BC56" t="str">
            <v>6 FTE X 37.5 HOURSX 4.33 weeks for Oct-03</v>
          </cell>
          <cell r="BD56">
            <v>974.99925000000007</v>
          </cell>
          <cell r="BF56">
            <v>7.53</v>
          </cell>
          <cell r="BG56">
            <v>7341.7443525000008</v>
          </cell>
        </row>
        <row r="57">
          <cell r="A57">
            <v>56</v>
          </cell>
          <cell r="B57" t="str">
            <v>2003-04 / EXP / 037</v>
          </cell>
          <cell r="C57">
            <v>37974</v>
          </cell>
          <cell r="D57" t="str">
            <v>December</v>
          </cell>
          <cell r="E57">
            <v>2003</v>
          </cell>
          <cell r="F57">
            <v>2</v>
          </cell>
          <cell r="G57" t="str">
            <v>Vertex Data Science Limited</v>
          </cell>
          <cell r="H57" t="str">
            <v>Kathryn Brown/ Shaun Griffin</v>
          </cell>
          <cell r="I57" t="str">
            <v>Vertex House. Green Courts Business Park</v>
          </cell>
          <cell r="J57" t="str">
            <v>333 Styal Road,</v>
          </cell>
          <cell r="K57" t="str">
            <v>Manchaster, M22 5TX,</v>
          </cell>
          <cell r="M57" t="str">
            <v>England, UK</v>
          </cell>
          <cell r="N57" t="str">
            <v>UUCS</v>
          </cell>
          <cell r="O57">
            <v>15</v>
          </cell>
          <cell r="P57" t="str">
            <v>Export</v>
          </cell>
          <cell r="Q57" t="str">
            <v>UK</v>
          </cell>
          <cell r="R57" t="str">
            <v>NA</v>
          </cell>
          <cell r="S57" t="str">
            <v>NA</v>
          </cell>
          <cell r="T57" t="str">
            <v>£</v>
          </cell>
          <cell r="V57">
            <v>55199.999999999993</v>
          </cell>
          <cell r="W57">
            <v>0</v>
          </cell>
          <cell r="X57">
            <v>55199.999999999993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I57" t="str">
            <v>Billing for UUCS Project</v>
          </cell>
          <cell r="AX57" t="str">
            <v xml:space="preserve">Set up for 36.8 FTE(46 Heads) @ 1500 Per FTE                           </v>
          </cell>
          <cell r="BB57">
            <v>55199.999999999993</v>
          </cell>
        </row>
        <row r="58">
          <cell r="A58">
            <v>57</v>
          </cell>
          <cell r="B58" t="str">
            <v>2003-04 / EXP / 038</v>
          </cell>
          <cell r="C58">
            <v>37977</v>
          </cell>
          <cell r="D58" t="str">
            <v>December</v>
          </cell>
          <cell r="E58">
            <v>2003</v>
          </cell>
          <cell r="F58">
            <v>2</v>
          </cell>
          <cell r="G58" t="str">
            <v>Vertex Data Science Limited</v>
          </cell>
          <cell r="H58" t="str">
            <v>Kathryn Brown/ Chris Ainley</v>
          </cell>
          <cell r="I58" t="str">
            <v>Vertex House. Green Courts Business Park</v>
          </cell>
          <cell r="J58" t="str">
            <v>333 Styal Road,</v>
          </cell>
          <cell r="K58" t="str">
            <v>Manchaster, M22 5TX,</v>
          </cell>
          <cell r="M58" t="str">
            <v>England, UK</v>
          </cell>
          <cell r="N58" t="str">
            <v>EBU</v>
          </cell>
          <cell r="O58">
            <v>15</v>
          </cell>
          <cell r="P58" t="str">
            <v>Export</v>
          </cell>
          <cell r="Q58" t="str">
            <v>UK</v>
          </cell>
          <cell r="R58" t="str">
            <v>NA</v>
          </cell>
          <cell r="S58" t="str">
            <v>NA</v>
          </cell>
          <cell r="T58" t="str">
            <v>£</v>
          </cell>
          <cell r="V58">
            <v>39000</v>
          </cell>
          <cell r="W58">
            <v>0</v>
          </cell>
          <cell r="X58">
            <v>39000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I58" t="str">
            <v>Billing for EBU Project</v>
          </cell>
          <cell r="AX58" t="str">
            <v xml:space="preserve">50% of the Set up for 52 FTE(65 Heads) @ 1500 Per FTE                           </v>
          </cell>
          <cell r="BB58">
            <v>39000</v>
          </cell>
          <cell r="BC58" t="str">
            <v>(50% Billed in Oct-03)</v>
          </cell>
        </row>
        <row r="59">
          <cell r="A59">
            <v>58</v>
          </cell>
          <cell r="B59" t="str">
            <v>2003-04 / EXP / 039</v>
          </cell>
          <cell r="C59">
            <v>37986</v>
          </cell>
          <cell r="D59" t="str">
            <v>December</v>
          </cell>
          <cell r="E59">
            <v>2003</v>
          </cell>
          <cell r="F59">
            <v>2</v>
          </cell>
          <cell r="G59" t="str">
            <v>Vertex Customer Management Limited</v>
          </cell>
          <cell r="H59" t="str">
            <v>Kathryn Brown/ Geoff Hawker</v>
          </cell>
          <cell r="I59" t="str">
            <v>Vertex House. Green Courts Business Park</v>
          </cell>
          <cell r="J59" t="str">
            <v>333 Styal Road,</v>
          </cell>
          <cell r="K59" t="str">
            <v>Manchaster, M22 5TX,</v>
          </cell>
          <cell r="M59" t="str">
            <v>England, UK</v>
          </cell>
          <cell r="N59" t="str">
            <v>Powergen</v>
          </cell>
          <cell r="O59">
            <v>15</v>
          </cell>
          <cell r="P59" t="str">
            <v>Export</v>
          </cell>
          <cell r="Q59" t="str">
            <v>UK</v>
          </cell>
          <cell r="R59" t="str">
            <v>NA</v>
          </cell>
          <cell r="S59" t="str">
            <v>NA</v>
          </cell>
          <cell r="T59" t="str">
            <v>£</v>
          </cell>
          <cell r="V59">
            <v>295655.2</v>
          </cell>
          <cell r="W59">
            <v>0</v>
          </cell>
          <cell r="X59">
            <v>295655.2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I59" t="str">
            <v>Billing for Powergen for Dec, 2003</v>
          </cell>
          <cell r="AN59" t="str">
            <v>Billable Hours</v>
          </cell>
          <cell r="AS59" t="str">
            <v xml:space="preserve">Billlable hrs </v>
          </cell>
          <cell r="AT59">
            <v>38902</v>
          </cell>
          <cell r="AV59">
            <v>7.6</v>
          </cell>
          <cell r="AW59">
            <v>295655.2</v>
          </cell>
          <cell r="BB59">
            <v>0</v>
          </cell>
          <cell r="BG59">
            <v>0</v>
          </cell>
          <cell r="BL59">
            <v>0</v>
          </cell>
          <cell r="BQ59">
            <v>0</v>
          </cell>
          <cell r="BV59">
            <v>0</v>
          </cell>
          <cell r="CA59">
            <v>0</v>
          </cell>
          <cell r="CF59">
            <v>0</v>
          </cell>
          <cell r="CK59">
            <v>0</v>
          </cell>
        </row>
        <row r="60">
          <cell r="A60">
            <v>59</v>
          </cell>
          <cell r="B60" t="str">
            <v>2003-04 / EXP / 040</v>
          </cell>
          <cell r="C60">
            <v>37986</v>
          </cell>
          <cell r="D60" t="str">
            <v>December</v>
          </cell>
          <cell r="E60">
            <v>2003</v>
          </cell>
          <cell r="F60">
            <v>2</v>
          </cell>
          <cell r="G60" t="str">
            <v>Vertex Customer Management Limited</v>
          </cell>
          <cell r="H60" t="str">
            <v>Kathryn Brown/ Geoff Hawker</v>
          </cell>
          <cell r="I60" t="str">
            <v>Vertex House. Green Courts Business Park</v>
          </cell>
          <cell r="J60" t="str">
            <v>333 Styal Road,</v>
          </cell>
          <cell r="K60" t="str">
            <v>Manchaster, M22 5TX,</v>
          </cell>
          <cell r="M60" t="str">
            <v>England, UK</v>
          </cell>
          <cell r="N60" t="str">
            <v>Lastminute</v>
          </cell>
          <cell r="O60">
            <v>15</v>
          </cell>
          <cell r="P60" t="str">
            <v>Export</v>
          </cell>
          <cell r="Q60" t="str">
            <v>UK</v>
          </cell>
          <cell r="R60" t="str">
            <v>NA</v>
          </cell>
          <cell r="S60" t="str">
            <v>NA</v>
          </cell>
          <cell r="T60" t="str">
            <v>£</v>
          </cell>
          <cell r="V60">
            <v>102721.20250000001</v>
          </cell>
          <cell r="W60">
            <v>0</v>
          </cell>
          <cell r="X60">
            <v>102721.20250000001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I60" t="str">
            <v>Billing for Lastminute for Dec, 2003</v>
          </cell>
          <cell r="AN60" t="str">
            <v>Billable Hours</v>
          </cell>
          <cell r="AS60" t="str">
            <v>Data Entry</v>
          </cell>
          <cell r="AX60" t="str">
            <v>72 FTE X 22 DAYS X 7.5 HOURS</v>
          </cell>
          <cell r="AY60">
            <v>11880</v>
          </cell>
          <cell r="BA60">
            <v>8.5210000000000008</v>
          </cell>
          <cell r="BB60">
            <v>101229.48000000001</v>
          </cell>
          <cell r="BC60" t="str">
            <v>3 FTE X 1 DAY X 7.5 HOURS</v>
          </cell>
          <cell r="BD60">
            <v>22.5</v>
          </cell>
          <cell r="BF60">
            <v>8.5210000000000008</v>
          </cell>
          <cell r="BG60">
            <v>191.72250000000003</v>
          </cell>
          <cell r="BH60" t="str">
            <v>Fixed Management Fees</v>
          </cell>
          <cell r="BK60" t="str">
            <v>1300 pm</v>
          </cell>
          <cell r="BL60">
            <v>1300</v>
          </cell>
        </row>
        <row r="61">
          <cell r="A61">
            <v>60</v>
          </cell>
          <cell r="B61" t="str">
            <v>2003-04 / EXP / 041</v>
          </cell>
          <cell r="C61">
            <v>37986</v>
          </cell>
          <cell r="D61" t="str">
            <v>December</v>
          </cell>
          <cell r="E61">
            <v>2003</v>
          </cell>
          <cell r="F61">
            <v>2</v>
          </cell>
          <cell r="G61" t="str">
            <v>Vertex Data Science Limited</v>
          </cell>
          <cell r="H61" t="str">
            <v>Kathryn Brown/ Chris Ainley</v>
          </cell>
          <cell r="I61" t="str">
            <v>Vertex House. Green Courts Business Park</v>
          </cell>
          <cell r="J61" t="str">
            <v>333 Styal Road,</v>
          </cell>
          <cell r="K61" t="str">
            <v>Manchaster, M22 5TX,</v>
          </cell>
          <cell r="M61" t="str">
            <v>England, UK</v>
          </cell>
          <cell r="N61" t="str">
            <v>EBU</v>
          </cell>
          <cell r="O61">
            <v>15</v>
          </cell>
          <cell r="P61" t="str">
            <v>Export</v>
          </cell>
          <cell r="Q61" t="str">
            <v>UK</v>
          </cell>
          <cell r="R61" t="str">
            <v>NA</v>
          </cell>
          <cell r="S61" t="str">
            <v>NA</v>
          </cell>
          <cell r="T61" t="str">
            <v>£</v>
          </cell>
          <cell r="V61">
            <v>133673.52599999998</v>
          </cell>
          <cell r="W61">
            <v>0</v>
          </cell>
          <cell r="X61">
            <v>133673.52599999998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I61" t="str">
            <v>Billing for EBU for Dec, 2003</v>
          </cell>
          <cell r="AN61" t="str">
            <v>Billable Hours</v>
          </cell>
          <cell r="AX61" t="str">
            <v>Single Shift</v>
          </cell>
          <cell r="AY61">
            <v>2671.2</v>
          </cell>
          <cell r="BA61">
            <v>10.51</v>
          </cell>
          <cell r="BB61">
            <v>28074.311999999998</v>
          </cell>
          <cell r="BC61" t="str">
            <v>Double Shift</v>
          </cell>
          <cell r="BD61">
            <v>14023.8</v>
          </cell>
          <cell r="BF61">
            <v>7.53</v>
          </cell>
          <cell r="BG61">
            <v>105599.21399999999</v>
          </cell>
        </row>
        <row r="62">
          <cell r="A62">
            <v>61</v>
          </cell>
          <cell r="B62" t="str">
            <v>2003-04 / EXP / 042</v>
          </cell>
          <cell r="C62">
            <v>37986</v>
          </cell>
          <cell r="D62" t="str">
            <v>December</v>
          </cell>
          <cell r="E62">
            <v>2003</v>
          </cell>
          <cell r="F62">
            <v>2</v>
          </cell>
          <cell r="G62" t="str">
            <v>Vertex Data Science Limited</v>
          </cell>
          <cell r="H62" t="str">
            <v>Kathryn Brown/ Shaun Griffin</v>
          </cell>
          <cell r="I62" t="str">
            <v>Vertex House. Green Courts Business Park</v>
          </cell>
          <cell r="J62" t="str">
            <v>333 Styal Road,</v>
          </cell>
          <cell r="K62" t="str">
            <v>Manchaster, M22 5TX,</v>
          </cell>
          <cell r="M62" t="str">
            <v>England, UK</v>
          </cell>
          <cell r="N62" t="str">
            <v>UUCS</v>
          </cell>
          <cell r="O62">
            <v>15</v>
          </cell>
          <cell r="P62" t="str">
            <v>Export</v>
          </cell>
          <cell r="Q62" t="str">
            <v>UK</v>
          </cell>
          <cell r="R62" t="str">
            <v>NA</v>
          </cell>
          <cell r="S62" t="str">
            <v>NA</v>
          </cell>
          <cell r="T62" t="str">
            <v>£</v>
          </cell>
          <cell r="V62">
            <v>159704.57999999999</v>
          </cell>
          <cell r="W62">
            <v>0</v>
          </cell>
          <cell r="X62">
            <v>159704.57999999999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I62" t="str">
            <v>Billing for UUCS Project for Dec,2003</v>
          </cell>
          <cell r="AS62" t="str">
            <v>Billable Hrs</v>
          </cell>
          <cell r="AT62">
            <v>26573.141430948417</v>
          </cell>
          <cell r="AV62">
            <v>6.01</v>
          </cell>
          <cell r="AW62">
            <v>159704.57999999999</v>
          </cell>
          <cell r="BB62">
            <v>0</v>
          </cell>
        </row>
        <row r="63">
          <cell r="A63">
            <v>62</v>
          </cell>
          <cell r="B63" t="str">
            <v>2003-04 / EXP / 043</v>
          </cell>
          <cell r="C63">
            <v>37986</v>
          </cell>
          <cell r="D63" t="str">
            <v>December</v>
          </cell>
          <cell r="E63">
            <v>2003</v>
          </cell>
          <cell r="F63">
            <v>2</v>
          </cell>
          <cell r="G63" t="str">
            <v>Vertex Data Science Limited</v>
          </cell>
          <cell r="H63" t="str">
            <v>Kathryn Brown/ Geoff Hawker</v>
          </cell>
          <cell r="I63" t="str">
            <v>Vertex House. Green Courts Business Park</v>
          </cell>
          <cell r="J63" t="str">
            <v>333 Styal Road,</v>
          </cell>
          <cell r="K63" t="str">
            <v>Manchaster, M22 5TX,</v>
          </cell>
          <cell r="M63" t="str">
            <v>England, UK</v>
          </cell>
          <cell r="N63" t="str">
            <v>Minacs</v>
          </cell>
          <cell r="O63">
            <v>15</v>
          </cell>
          <cell r="P63" t="str">
            <v>Export</v>
          </cell>
          <cell r="Q63" t="str">
            <v>UK</v>
          </cell>
          <cell r="R63" t="str">
            <v>NA</v>
          </cell>
          <cell r="S63" t="str">
            <v>NA</v>
          </cell>
          <cell r="T63" t="str">
            <v>£</v>
          </cell>
          <cell r="V63">
            <v>7341.7443525000008</v>
          </cell>
          <cell r="W63">
            <v>0</v>
          </cell>
          <cell r="X63">
            <v>7341.7443525000008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I63" t="str">
            <v>Billing for Minacs Project for Dec-2003</v>
          </cell>
          <cell r="AN63" t="str">
            <v>Billable Hours</v>
          </cell>
          <cell r="BB63">
            <v>0</v>
          </cell>
          <cell r="BC63" t="str">
            <v>6 FTE X 37.5 HOURSX 4.33 weeks</v>
          </cell>
          <cell r="BD63">
            <v>974.99925000000007</v>
          </cell>
          <cell r="BF63">
            <v>7.53</v>
          </cell>
          <cell r="BG63">
            <v>7341.7443525000008</v>
          </cell>
        </row>
        <row r="64">
          <cell r="A64">
            <v>63</v>
          </cell>
          <cell r="B64" t="str">
            <v>2003-04 / EXP / 044</v>
          </cell>
          <cell r="C64">
            <v>38017</v>
          </cell>
          <cell r="D64" t="str">
            <v>January</v>
          </cell>
          <cell r="E64">
            <v>2004</v>
          </cell>
          <cell r="F64">
            <v>2</v>
          </cell>
          <cell r="G64" t="str">
            <v>Vertex Customer Management Limited</v>
          </cell>
          <cell r="H64" t="str">
            <v>Kathryn Brown/ Geoff Hawker</v>
          </cell>
          <cell r="I64" t="str">
            <v>Vertex House. Green Courts Business Park</v>
          </cell>
          <cell r="J64" t="str">
            <v>333 Styal Road,</v>
          </cell>
          <cell r="K64" t="str">
            <v>Manchaster, M22 5TX,</v>
          </cell>
          <cell r="M64" t="str">
            <v>England, UK</v>
          </cell>
          <cell r="N64" t="str">
            <v>Lastminute</v>
          </cell>
          <cell r="O64">
            <v>15</v>
          </cell>
          <cell r="P64" t="str">
            <v>Export</v>
          </cell>
          <cell r="Q64" t="str">
            <v>UK</v>
          </cell>
          <cell r="R64" t="str">
            <v>NA</v>
          </cell>
          <cell r="S64" t="str">
            <v>NA</v>
          </cell>
          <cell r="T64" t="str">
            <v>£</v>
          </cell>
          <cell r="V64">
            <v>98186.612500000003</v>
          </cell>
          <cell r="W64">
            <v>0</v>
          </cell>
          <cell r="X64">
            <v>98186.612500000003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I64" t="str">
            <v>Billing for Lastminute for Jan, 2004</v>
          </cell>
          <cell r="AN64" t="str">
            <v>Billable Hours</v>
          </cell>
          <cell r="AS64" t="str">
            <v>Data Entry</v>
          </cell>
          <cell r="AX64" t="str">
            <v>72 FTE X 22 DAYS X 7.5 HOURS</v>
          </cell>
          <cell r="AY64">
            <v>11340</v>
          </cell>
          <cell r="BA64">
            <v>8.5212500000000002</v>
          </cell>
          <cell r="BB64">
            <v>96630.975000000006</v>
          </cell>
          <cell r="BC64" t="str">
            <v>4 FTE X 7.5 HOURSX 1 DAY</v>
          </cell>
          <cell r="BD64">
            <v>30</v>
          </cell>
          <cell r="BF64">
            <v>8.5212500000000002</v>
          </cell>
          <cell r="BG64">
            <v>255.63750000000002</v>
          </cell>
          <cell r="BH64" t="str">
            <v>Fixed Management Fees</v>
          </cell>
          <cell r="BK64" t="str">
            <v>1300 pm</v>
          </cell>
          <cell r="BL64">
            <v>1300</v>
          </cell>
        </row>
        <row r="65">
          <cell r="A65">
            <v>64</v>
          </cell>
          <cell r="B65" t="str">
            <v>2003-04 / EXP / 045</v>
          </cell>
          <cell r="C65">
            <v>38017</v>
          </cell>
          <cell r="D65" t="str">
            <v>January</v>
          </cell>
          <cell r="E65">
            <v>2004</v>
          </cell>
          <cell r="F65">
            <v>2</v>
          </cell>
          <cell r="G65" t="str">
            <v>Vertex Data Science Limited</v>
          </cell>
          <cell r="H65" t="str">
            <v>Kathryn Brown/ Chris Ainley</v>
          </cell>
          <cell r="I65" t="str">
            <v>Vertex House. Green Courts Business Park</v>
          </cell>
          <cell r="J65" t="str">
            <v>333 Styal Road,</v>
          </cell>
          <cell r="K65" t="str">
            <v>Manchaster, M22 5TX,</v>
          </cell>
          <cell r="M65" t="str">
            <v>England, UK</v>
          </cell>
          <cell r="N65" t="str">
            <v>EBU</v>
          </cell>
          <cell r="O65">
            <v>15</v>
          </cell>
          <cell r="P65" t="str">
            <v>Export</v>
          </cell>
          <cell r="Q65" t="str">
            <v>UK</v>
          </cell>
          <cell r="R65" t="str">
            <v>NA</v>
          </cell>
          <cell r="S65" t="str">
            <v>NA</v>
          </cell>
          <cell r="T65" t="str">
            <v>£</v>
          </cell>
          <cell r="V65">
            <v>133673.52599999998</v>
          </cell>
          <cell r="W65">
            <v>0</v>
          </cell>
          <cell r="X65">
            <v>133673.52599999998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I65" t="str">
            <v>Billing for EBU for Jan, 2004</v>
          </cell>
          <cell r="AN65" t="str">
            <v>Billable Hours</v>
          </cell>
          <cell r="AX65" t="str">
            <v>Single Shift</v>
          </cell>
          <cell r="AY65">
            <v>2671.2</v>
          </cell>
          <cell r="BA65">
            <v>10.51</v>
          </cell>
          <cell r="BB65">
            <v>28074.311999999998</v>
          </cell>
          <cell r="BC65" t="str">
            <v>Double Shift</v>
          </cell>
          <cell r="BD65">
            <v>14023.8</v>
          </cell>
          <cell r="BF65">
            <v>7.53</v>
          </cell>
          <cell r="BG65">
            <v>105599.21399999999</v>
          </cell>
        </row>
        <row r="66">
          <cell r="A66">
            <v>65</v>
          </cell>
          <cell r="B66" t="str">
            <v>2003-04 / EXP / 046</v>
          </cell>
          <cell r="C66">
            <v>38017</v>
          </cell>
          <cell r="D66" t="str">
            <v>January</v>
          </cell>
          <cell r="E66">
            <v>2004</v>
          </cell>
          <cell r="F66">
            <v>2</v>
          </cell>
          <cell r="G66" t="str">
            <v>Vertex Data Science Limited</v>
          </cell>
          <cell r="H66" t="str">
            <v>Kathryn Brown/ Chris Ainley</v>
          </cell>
          <cell r="I66" t="str">
            <v>Vertex House. Green Courts Business Park</v>
          </cell>
          <cell r="J66" t="str">
            <v>333 Styal Road,</v>
          </cell>
          <cell r="K66" t="str">
            <v>Manchaster, M22 5TX,</v>
          </cell>
          <cell r="M66" t="str">
            <v>England, UK</v>
          </cell>
          <cell r="N66" t="str">
            <v>EBU</v>
          </cell>
          <cell r="O66">
            <v>15</v>
          </cell>
          <cell r="P66" t="str">
            <v>Export</v>
          </cell>
          <cell r="Q66" t="str">
            <v>UK</v>
          </cell>
          <cell r="R66" t="str">
            <v>NA</v>
          </cell>
          <cell r="S66" t="str">
            <v>NA</v>
          </cell>
          <cell r="T66" t="str">
            <v>£</v>
          </cell>
          <cell r="V66">
            <v>39000</v>
          </cell>
          <cell r="W66">
            <v>0</v>
          </cell>
          <cell r="X66">
            <v>39000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I66" t="str">
            <v>Billing for EBU Project</v>
          </cell>
          <cell r="AX66" t="str">
            <v xml:space="preserve">50% of the Set up for 52 FTE(65 Heads) @ 1500 Per FTE                           </v>
          </cell>
          <cell r="BB66">
            <v>39000</v>
          </cell>
        </row>
        <row r="67">
          <cell r="A67">
            <v>66</v>
          </cell>
          <cell r="B67" t="str">
            <v>2003-04 / EXP / 047</v>
          </cell>
          <cell r="C67">
            <v>38017</v>
          </cell>
          <cell r="D67" t="str">
            <v>January</v>
          </cell>
          <cell r="E67">
            <v>2004</v>
          </cell>
          <cell r="F67">
            <v>2</v>
          </cell>
          <cell r="G67" t="str">
            <v>Vertex Data Science Limited</v>
          </cell>
          <cell r="H67" t="str">
            <v>Kathryn Brown/ Geoff Hawker</v>
          </cell>
          <cell r="I67" t="str">
            <v>Vertex House. Green Courts Business Park</v>
          </cell>
          <cell r="J67" t="str">
            <v>333 Styal Road,</v>
          </cell>
          <cell r="K67" t="str">
            <v>Manchaster, M22 5TX,</v>
          </cell>
          <cell r="M67" t="str">
            <v>England, UK</v>
          </cell>
          <cell r="N67" t="str">
            <v>Minacs</v>
          </cell>
          <cell r="O67">
            <v>15</v>
          </cell>
          <cell r="P67" t="str">
            <v>Export</v>
          </cell>
          <cell r="Q67" t="str">
            <v>UK</v>
          </cell>
          <cell r="R67" t="str">
            <v>NA</v>
          </cell>
          <cell r="S67" t="str">
            <v>NA</v>
          </cell>
          <cell r="T67" t="str">
            <v>£</v>
          </cell>
          <cell r="V67">
            <v>7341.7443525000008</v>
          </cell>
          <cell r="W67">
            <v>0</v>
          </cell>
          <cell r="X67">
            <v>7341.7443525000008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I67" t="str">
            <v>Billing for Minacs Project</v>
          </cell>
          <cell r="AN67" t="str">
            <v>Billable Hours</v>
          </cell>
          <cell r="BB67">
            <v>0</v>
          </cell>
          <cell r="BC67" t="str">
            <v xml:space="preserve">6 FTE X 37.5 HOURSX 4.33 weeks </v>
          </cell>
          <cell r="BD67">
            <v>974.99925000000007</v>
          </cell>
          <cell r="BF67">
            <v>7.53</v>
          </cell>
          <cell r="BG67">
            <v>7341.7443525000008</v>
          </cell>
        </row>
        <row r="68">
          <cell r="A68">
            <v>67</v>
          </cell>
          <cell r="B68" t="str">
            <v>2003-04 / EXP / 048</v>
          </cell>
          <cell r="C68">
            <v>38017</v>
          </cell>
          <cell r="D68" t="str">
            <v>January</v>
          </cell>
          <cell r="E68">
            <v>2004</v>
          </cell>
          <cell r="F68">
            <v>2</v>
          </cell>
          <cell r="G68" t="str">
            <v>Vertex Data Science Limited</v>
          </cell>
          <cell r="H68" t="str">
            <v>Rachel Dixon</v>
          </cell>
          <cell r="I68" t="str">
            <v>Vertex House. Green Courts Business Park</v>
          </cell>
          <cell r="J68" t="str">
            <v>333 Styal Road,</v>
          </cell>
          <cell r="K68" t="str">
            <v>Manchaster, M22 5TX,</v>
          </cell>
          <cell r="M68" t="str">
            <v>England, UK</v>
          </cell>
          <cell r="N68" t="str">
            <v>Business Intelligence</v>
          </cell>
          <cell r="O68">
            <v>15</v>
          </cell>
          <cell r="P68" t="str">
            <v>Export</v>
          </cell>
          <cell r="Q68" t="str">
            <v>UK</v>
          </cell>
          <cell r="R68" t="str">
            <v>NA</v>
          </cell>
          <cell r="S68" t="str">
            <v>NA</v>
          </cell>
          <cell r="T68" t="str">
            <v>£</v>
          </cell>
          <cell r="V68">
            <v>2500</v>
          </cell>
          <cell r="W68">
            <v>0</v>
          </cell>
          <cell r="X68">
            <v>2500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I68" t="str">
            <v>Billing for Business Intelligence Project</v>
          </cell>
          <cell r="AX68" t="str">
            <v>Charges for Services for Dec-04 &amp; Jan-04</v>
          </cell>
          <cell r="BB68">
            <v>2500</v>
          </cell>
        </row>
        <row r="69">
          <cell r="A69">
            <v>68</v>
          </cell>
          <cell r="B69" t="str">
            <v>2003-04 / EXP / 049</v>
          </cell>
          <cell r="C69">
            <v>38018</v>
          </cell>
          <cell r="D69" t="str">
            <v>January</v>
          </cell>
          <cell r="E69">
            <v>2004</v>
          </cell>
          <cell r="F69">
            <v>2</v>
          </cell>
          <cell r="G69" t="str">
            <v>Vertex Customer Management Limited</v>
          </cell>
          <cell r="H69" t="str">
            <v>Kathryn Brown/ Geoff Hawker</v>
          </cell>
          <cell r="I69" t="str">
            <v>Vertex House. Green Courts Business Park</v>
          </cell>
          <cell r="J69" t="str">
            <v>333 Styal Road,</v>
          </cell>
          <cell r="K69" t="str">
            <v>Manchaster, M22 5TX,</v>
          </cell>
          <cell r="M69" t="str">
            <v>England, UK</v>
          </cell>
          <cell r="N69" t="str">
            <v>Powergen</v>
          </cell>
          <cell r="O69">
            <v>15</v>
          </cell>
          <cell r="P69" t="str">
            <v>Export</v>
          </cell>
          <cell r="Q69" t="str">
            <v>UK</v>
          </cell>
          <cell r="R69" t="str">
            <v>NA</v>
          </cell>
          <cell r="S69" t="str">
            <v>NA</v>
          </cell>
          <cell r="T69" t="str">
            <v>£</v>
          </cell>
          <cell r="V69">
            <v>313553.26079999999</v>
          </cell>
          <cell r="W69">
            <v>0</v>
          </cell>
          <cell r="X69">
            <v>313553.26079999999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 t="str">
            <v>Billing for Powergen for Jan, 2004</v>
          </cell>
          <cell r="AN69" t="str">
            <v>Billable Hours</v>
          </cell>
          <cell r="AS69" t="str">
            <v xml:space="preserve">Billlable hrs </v>
          </cell>
          <cell r="AT69">
            <v>41257.008000000002</v>
          </cell>
          <cell r="AV69">
            <v>7.6</v>
          </cell>
          <cell r="AW69">
            <v>313553.26079999999</v>
          </cell>
          <cell r="BB69">
            <v>0</v>
          </cell>
          <cell r="BG69">
            <v>0</v>
          </cell>
          <cell r="BL69">
            <v>0</v>
          </cell>
          <cell r="BQ69">
            <v>0</v>
          </cell>
          <cell r="BV69">
            <v>0</v>
          </cell>
          <cell r="CA69">
            <v>0</v>
          </cell>
          <cell r="CF69">
            <v>0</v>
          </cell>
          <cell r="CK69">
            <v>0</v>
          </cell>
        </row>
        <row r="70">
          <cell r="A70">
            <v>69</v>
          </cell>
          <cell r="B70" t="str">
            <v>2003-04 / EXP / 050</v>
          </cell>
          <cell r="C70">
            <v>38018</v>
          </cell>
          <cell r="D70" t="str">
            <v>January</v>
          </cell>
          <cell r="E70">
            <v>2004</v>
          </cell>
          <cell r="F70">
            <v>2</v>
          </cell>
          <cell r="G70" t="str">
            <v>Vertex Data Science Limited</v>
          </cell>
          <cell r="H70" t="str">
            <v>Kathryn Brown/ Shaun Griffin</v>
          </cell>
          <cell r="I70" t="str">
            <v>Vertex House. Green Courts Business Park</v>
          </cell>
          <cell r="J70" t="str">
            <v>333 Styal Road,</v>
          </cell>
          <cell r="K70" t="str">
            <v>Manchaster, M22 5TX,</v>
          </cell>
          <cell r="M70" t="str">
            <v>England, UK</v>
          </cell>
          <cell r="N70" t="str">
            <v>UUCS</v>
          </cell>
          <cell r="O70">
            <v>15</v>
          </cell>
          <cell r="P70" t="str">
            <v>Export</v>
          </cell>
          <cell r="Q70" t="str">
            <v>UK</v>
          </cell>
          <cell r="R70" t="str">
            <v>NA</v>
          </cell>
          <cell r="S70" t="str">
            <v>NA</v>
          </cell>
          <cell r="T70" t="str">
            <v>£</v>
          </cell>
          <cell r="V70">
            <v>156192.38749999998</v>
          </cell>
          <cell r="W70">
            <v>0</v>
          </cell>
          <cell r="X70">
            <v>156192.38749999998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I70" t="str">
            <v>Billing for UUCS Project for Jan,2004</v>
          </cell>
          <cell r="AS70" t="str">
            <v>Billable Hrs</v>
          </cell>
          <cell r="AT70">
            <v>25988.75</v>
          </cell>
          <cell r="AV70">
            <v>6.01</v>
          </cell>
          <cell r="AW70">
            <v>156192.38749999998</v>
          </cell>
          <cell r="BB70">
            <v>0</v>
          </cell>
        </row>
        <row r="71">
          <cell r="A71">
            <v>70</v>
          </cell>
          <cell r="B71" t="str">
            <v>2003-04 / EXP / 051</v>
          </cell>
          <cell r="C71">
            <v>38047</v>
          </cell>
          <cell r="D71" t="str">
            <v>February</v>
          </cell>
          <cell r="E71">
            <v>2004</v>
          </cell>
          <cell r="F71">
            <v>2</v>
          </cell>
          <cell r="G71" t="str">
            <v>Vertex Customer Management Limited</v>
          </cell>
          <cell r="H71" t="str">
            <v>Kathryn Brown/ Geoff Hawker</v>
          </cell>
          <cell r="I71" t="str">
            <v>Vertex House. Green Courts Business Park</v>
          </cell>
          <cell r="J71" t="str">
            <v>333 Styal Road,</v>
          </cell>
          <cell r="K71" t="str">
            <v>Manchaster, M22 5TX,</v>
          </cell>
          <cell r="M71" t="str">
            <v>England, UK</v>
          </cell>
          <cell r="N71" t="str">
            <v>Powergen</v>
          </cell>
          <cell r="O71">
            <v>15</v>
          </cell>
          <cell r="P71" t="str">
            <v>Export</v>
          </cell>
          <cell r="Q71" t="str">
            <v>UK</v>
          </cell>
          <cell r="R71" t="str">
            <v>NA</v>
          </cell>
          <cell r="S71" t="str">
            <v>NA</v>
          </cell>
          <cell r="T71" t="str">
            <v>£</v>
          </cell>
          <cell r="V71">
            <v>308301.59999999998</v>
          </cell>
          <cell r="W71">
            <v>0</v>
          </cell>
          <cell r="X71">
            <v>308301.59999999998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I71" t="str">
            <v>Billing for Powergen for Feb, 2004</v>
          </cell>
          <cell r="AN71" t="str">
            <v>Billable Hours</v>
          </cell>
          <cell r="AS71" t="str">
            <v xml:space="preserve">Billlable hrs </v>
          </cell>
          <cell r="AT71">
            <v>40566</v>
          </cell>
          <cell r="AV71">
            <v>7.6</v>
          </cell>
          <cell r="AW71">
            <v>308301.59999999998</v>
          </cell>
          <cell r="BB71">
            <v>0</v>
          </cell>
          <cell r="BG71">
            <v>0</v>
          </cell>
          <cell r="BL71">
            <v>0</v>
          </cell>
          <cell r="BQ71">
            <v>0</v>
          </cell>
          <cell r="BV71">
            <v>0</v>
          </cell>
          <cell r="CA71">
            <v>0</v>
          </cell>
          <cell r="CF71">
            <v>0</v>
          </cell>
          <cell r="CK71">
            <v>0</v>
          </cell>
        </row>
        <row r="72">
          <cell r="A72">
            <v>71</v>
          </cell>
          <cell r="B72" t="str">
            <v>2003-04 / EXP / 052</v>
          </cell>
          <cell r="C72">
            <v>38047</v>
          </cell>
          <cell r="D72" t="str">
            <v>February</v>
          </cell>
          <cell r="E72">
            <v>2004</v>
          </cell>
          <cell r="F72">
            <v>2</v>
          </cell>
          <cell r="G72" t="str">
            <v>Vertex Customer Management Limited</v>
          </cell>
          <cell r="H72" t="str">
            <v>Kathryn Brown/ Geoff Hawker</v>
          </cell>
          <cell r="I72" t="str">
            <v>Vertex House. Green Courts Business Park</v>
          </cell>
          <cell r="J72" t="str">
            <v>333 Styal Road,</v>
          </cell>
          <cell r="K72" t="str">
            <v>Manchaster, M22 5TX,</v>
          </cell>
          <cell r="M72" t="str">
            <v>England, UK</v>
          </cell>
          <cell r="N72" t="str">
            <v>Lastminute</v>
          </cell>
          <cell r="O72">
            <v>15</v>
          </cell>
          <cell r="P72" t="str">
            <v>Export</v>
          </cell>
          <cell r="Q72" t="str">
            <v>UK</v>
          </cell>
          <cell r="R72" t="str">
            <v>NA</v>
          </cell>
          <cell r="S72" t="str">
            <v>NA</v>
          </cell>
          <cell r="T72" t="str">
            <v>£</v>
          </cell>
          <cell r="V72">
            <v>94523.125</v>
          </cell>
          <cell r="W72">
            <v>0</v>
          </cell>
          <cell r="X72">
            <v>94523.125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I72" t="str">
            <v>Billing for Lastminute for Feb, 2004</v>
          </cell>
          <cell r="AN72" t="str">
            <v>Billable Hours</v>
          </cell>
          <cell r="AS72" t="str">
            <v>Data Entry</v>
          </cell>
          <cell r="AX72" t="str">
            <v>71.35 FTE X 20 DAYS X 7.5 HOURS</v>
          </cell>
          <cell r="AY72">
            <v>10702.5</v>
          </cell>
          <cell r="BA72">
            <v>8.5</v>
          </cell>
          <cell r="BB72">
            <v>90971.25</v>
          </cell>
          <cell r="BC72" t="str">
            <v>1 FTE X 7.5 HOURSX 5 DAYS</v>
          </cell>
          <cell r="BD72">
            <v>37.5</v>
          </cell>
          <cell r="BF72">
            <v>10</v>
          </cell>
          <cell r="BG72">
            <v>375</v>
          </cell>
          <cell r="BH72" t="str">
            <v>7 FTE X 7.5 HOURSX 5 DAYS</v>
          </cell>
          <cell r="BI72">
            <v>262.5</v>
          </cell>
          <cell r="BK72">
            <v>7.15</v>
          </cell>
          <cell r="BL72">
            <v>1876.875</v>
          </cell>
          <cell r="BM72" t="str">
            <v>Fixed Management Fees</v>
          </cell>
          <cell r="BP72" t="str">
            <v>1300 pm</v>
          </cell>
          <cell r="BQ72">
            <v>1300</v>
          </cell>
        </row>
        <row r="73">
          <cell r="A73">
            <v>72</v>
          </cell>
          <cell r="B73" t="str">
            <v>2003-04 / EXP / 053</v>
          </cell>
          <cell r="C73">
            <v>38047</v>
          </cell>
          <cell r="D73" t="str">
            <v>February</v>
          </cell>
          <cell r="E73">
            <v>2004</v>
          </cell>
          <cell r="F73">
            <v>2</v>
          </cell>
          <cell r="G73" t="str">
            <v>Vertex Data Science Limited</v>
          </cell>
          <cell r="H73" t="str">
            <v>Kathryn Brown/ Chris Ainley</v>
          </cell>
          <cell r="I73" t="str">
            <v>Vertex House. Green Courts Business Park</v>
          </cell>
          <cell r="J73" t="str">
            <v>333 Styal Road,</v>
          </cell>
          <cell r="K73" t="str">
            <v>Manchaster, M22 5TX,</v>
          </cell>
          <cell r="M73" t="str">
            <v>England, UK</v>
          </cell>
          <cell r="N73" t="str">
            <v>EBU</v>
          </cell>
          <cell r="O73">
            <v>15</v>
          </cell>
          <cell r="P73" t="str">
            <v>Export</v>
          </cell>
          <cell r="Q73" t="str">
            <v>UK</v>
          </cell>
          <cell r="R73" t="str">
            <v>NA</v>
          </cell>
          <cell r="S73" t="str">
            <v>NA</v>
          </cell>
          <cell r="T73" t="str">
            <v>£</v>
          </cell>
          <cell r="V73">
            <v>127308.12000000001</v>
          </cell>
          <cell r="W73">
            <v>0</v>
          </cell>
          <cell r="X73">
            <v>127308.12000000001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I73" t="str">
            <v>Billing for EBU for Feb, 2004</v>
          </cell>
          <cell r="AN73" t="str">
            <v>Billable Hours</v>
          </cell>
          <cell r="AX73" t="str">
            <v>Single Shift</v>
          </cell>
          <cell r="AY73">
            <v>2544</v>
          </cell>
          <cell r="BA73">
            <v>10.51</v>
          </cell>
          <cell r="BB73">
            <v>26737.439999999999</v>
          </cell>
          <cell r="BC73" t="str">
            <v>Double Shift</v>
          </cell>
          <cell r="BD73">
            <v>13356</v>
          </cell>
          <cell r="BF73">
            <v>7.53</v>
          </cell>
          <cell r="BG73">
            <v>100570.68000000001</v>
          </cell>
        </row>
        <row r="74">
          <cell r="A74">
            <v>73</v>
          </cell>
          <cell r="B74" t="str">
            <v>2003-04 / EXP / 054</v>
          </cell>
          <cell r="C74">
            <v>38047</v>
          </cell>
          <cell r="D74" t="str">
            <v>February</v>
          </cell>
          <cell r="E74">
            <v>2004</v>
          </cell>
          <cell r="F74">
            <v>2</v>
          </cell>
          <cell r="G74" t="str">
            <v>Vertex Data Science Limited</v>
          </cell>
          <cell r="H74" t="str">
            <v>Kathryn Brown/ Shaun Griffin</v>
          </cell>
          <cell r="I74" t="str">
            <v>Vertex House. Green Courts Business Park</v>
          </cell>
          <cell r="J74" t="str">
            <v>333 Styal Road,</v>
          </cell>
          <cell r="K74" t="str">
            <v>Manchaster, M22 5TX,</v>
          </cell>
          <cell r="M74" t="str">
            <v>England, UK</v>
          </cell>
          <cell r="N74" t="str">
            <v>UUCS</v>
          </cell>
          <cell r="O74">
            <v>15</v>
          </cell>
          <cell r="P74" t="str">
            <v>Export</v>
          </cell>
          <cell r="Q74" t="str">
            <v>UK</v>
          </cell>
          <cell r="R74" t="str">
            <v>NA</v>
          </cell>
          <cell r="S74" t="str">
            <v>NA</v>
          </cell>
          <cell r="T74" t="str">
            <v>£</v>
          </cell>
          <cell r="V74">
            <v>158490.97209999998</v>
          </cell>
          <cell r="W74">
            <v>0</v>
          </cell>
          <cell r="X74">
            <v>158490.97209999998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I74" t="str">
            <v>Billing for UUCS Project for Feb,2004</v>
          </cell>
          <cell r="AS74" t="str">
            <v>Billable Hrs</v>
          </cell>
          <cell r="AT74">
            <v>26371.21</v>
          </cell>
          <cell r="AV74">
            <v>6.01</v>
          </cell>
          <cell r="AW74">
            <v>158490.97209999998</v>
          </cell>
          <cell r="BB74">
            <v>0</v>
          </cell>
        </row>
        <row r="75">
          <cell r="A75">
            <v>74</v>
          </cell>
          <cell r="B75" t="str">
            <v>2003-04 / EXP / 055</v>
          </cell>
          <cell r="C75">
            <v>38047</v>
          </cell>
          <cell r="D75" t="str">
            <v>February</v>
          </cell>
          <cell r="E75">
            <v>2004</v>
          </cell>
          <cell r="F75">
            <v>2</v>
          </cell>
          <cell r="G75" t="str">
            <v>Vertex Data Science Limited</v>
          </cell>
          <cell r="H75" t="str">
            <v>Kathryn Brown/ Geoff Hawker</v>
          </cell>
          <cell r="I75" t="str">
            <v>Vertex House. Green Courts Business Park</v>
          </cell>
          <cell r="J75" t="str">
            <v>333 Styal Road,</v>
          </cell>
          <cell r="K75" t="str">
            <v>Manchaster, M22 5TX,</v>
          </cell>
          <cell r="M75" t="str">
            <v>England, UK</v>
          </cell>
          <cell r="N75" t="str">
            <v>Minacs</v>
          </cell>
          <cell r="O75">
            <v>15</v>
          </cell>
          <cell r="P75" t="str">
            <v>Export</v>
          </cell>
          <cell r="Q75" t="str">
            <v>UK</v>
          </cell>
          <cell r="R75" t="str">
            <v>NA</v>
          </cell>
          <cell r="S75" t="str">
            <v>NA</v>
          </cell>
          <cell r="T75" t="str">
            <v>£</v>
          </cell>
          <cell r="V75">
            <v>7341.7443525000008</v>
          </cell>
          <cell r="W75">
            <v>0</v>
          </cell>
          <cell r="X75">
            <v>7341.7443525000008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I75" t="str">
            <v>Billing for Minacs Project</v>
          </cell>
          <cell r="AN75" t="str">
            <v>Billable Hours</v>
          </cell>
          <cell r="BB75">
            <v>0</v>
          </cell>
          <cell r="BC75" t="str">
            <v xml:space="preserve">6 FTE X 37.5 HOURSX 4.33 weeks </v>
          </cell>
          <cell r="BD75">
            <v>974.99925000000007</v>
          </cell>
          <cell r="BF75">
            <v>7.53</v>
          </cell>
          <cell r="BG75">
            <v>7341.7443525000008</v>
          </cell>
        </row>
        <row r="76">
          <cell r="A76">
            <v>75</v>
          </cell>
          <cell r="B76" t="str">
            <v>2003-04 / EXP / 056</v>
          </cell>
          <cell r="C76">
            <v>38047</v>
          </cell>
          <cell r="D76" t="str">
            <v>February</v>
          </cell>
          <cell r="E76">
            <v>2004</v>
          </cell>
          <cell r="F76">
            <v>2</v>
          </cell>
          <cell r="G76" t="str">
            <v>Vertex Data Science Limited</v>
          </cell>
          <cell r="H76" t="str">
            <v>Rachel Dixon</v>
          </cell>
          <cell r="I76" t="str">
            <v>Vertex House. Green Courts Business Park</v>
          </cell>
          <cell r="J76" t="str">
            <v>333 Styal Road,</v>
          </cell>
          <cell r="K76" t="str">
            <v>Manchaster, M22 5TX,</v>
          </cell>
          <cell r="M76" t="str">
            <v>England, UK</v>
          </cell>
          <cell r="N76" t="str">
            <v>Business Intelligence</v>
          </cell>
          <cell r="O76">
            <v>15</v>
          </cell>
          <cell r="P76" t="str">
            <v>Export</v>
          </cell>
          <cell r="Q76" t="str">
            <v>UK</v>
          </cell>
          <cell r="R76" t="str">
            <v>NA</v>
          </cell>
          <cell r="S76" t="str">
            <v>NA</v>
          </cell>
          <cell r="T76" t="str">
            <v>£</v>
          </cell>
          <cell r="V76">
            <v>1250</v>
          </cell>
          <cell r="W76">
            <v>0</v>
          </cell>
          <cell r="X76">
            <v>1250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I76" t="str">
            <v>Billing for Business Intelligence Project</v>
          </cell>
          <cell r="AX76" t="str">
            <v>Charges for Services for Feb-04</v>
          </cell>
          <cell r="BB76">
            <v>1250</v>
          </cell>
        </row>
        <row r="77">
          <cell r="A77">
            <v>76</v>
          </cell>
          <cell r="B77" t="str">
            <v>2003-04 / EXP / 057</v>
          </cell>
          <cell r="C77">
            <v>38063</v>
          </cell>
          <cell r="D77" t="str">
            <v>February</v>
          </cell>
          <cell r="E77">
            <v>2004</v>
          </cell>
          <cell r="F77">
            <v>2</v>
          </cell>
          <cell r="G77" t="str">
            <v>Vertex Data Science Limited</v>
          </cell>
          <cell r="H77" t="str">
            <v>Rachel Dixon</v>
          </cell>
          <cell r="I77" t="str">
            <v>Vertex House. Green Courts Business Park</v>
          </cell>
          <cell r="J77" t="str">
            <v>333 Styal Road,</v>
          </cell>
          <cell r="K77" t="str">
            <v>Manchaster, M22 5TX,</v>
          </cell>
          <cell r="M77" t="str">
            <v>England, UK</v>
          </cell>
          <cell r="N77" t="str">
            <v>Debt COE</v>
          </cell>
          <cell r="O77">
            <v>15</v>
          </cell>
          <cell r="P77" t="str">
            <v>Export</v>
          </cell>
          <cell r="Q77" t="str">
            <v>UK</v>
          </cell>
          <cell r="R77" t="str">
            <v>NA</v>
          </cell>
          <cell r="S77" t="str">
            <v>NA</v>
          </cell>
          <cell r="T77" t="str">
            <v>£</v>
          </cell>
          <cell r="V77">
            <v>5981.1732258064512</v>
          </cell>
          <cell r="W77">
            <v>0</v>
          </cell>
          <cell r="X77">
            <v>5981.1732258064512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I77" t="str">
            <v>Billing for Services provided in Jan- Mar-04</v>
          </cell>
          <cell r="AS77" t="str">
            <v>Charges for Services for Jan-04 to Mar-04</v>
          </cell>
          <cell r="AW77">
            <v>5981.1732258064512</v>
          </cell>
        </row>
        <row r="78">
          <cell r="A78">
            <v>77</v>
          </cell>
          <cell r="B78" t="str">
            <v>2003-04 / EXP / 058</v>
          </cell>
          <cell r="C78">
            <v>38077</v>
          </cell>
          <cell r="D78" t="str">
            <v>March</v>
          </cell>
          <cell r="E78">
            <v>2004</v>
          </cell>
          <cell r="F78">
            <v>2</v>
          </cell>
          <cell r="G78" t="str">
            <v>Vertex Customer Management Limited</v>
          </cell>
          <cell r="H78" t="str">
            <v>Kathryn Brown/ Geoff Hawker</v>
          </cell>
          <cell r="I78" t="str">
            <v>Vertex House. Green Courts Business Park</v>
          </cell>
          <cell r="J78" t="str">
            <v>333 Styal Road,</v>
          </cell>
          <cell r="K78" t="str">
            <v>Manchaster, M22 5TX,</v>
          </cell>
          <cell r="M78" t="str">
            <v>England, UK</v>
          </cell>
          <cell r="N78" t="str">
            <v>Powergen</v>
          </cell>
          <cell r="O78">
            <v>15</v>
          </cell>
          <cell r="P78" t="str">
            <v>Export</v>
          </cell>
          <cell r="Q78" t="str">
            <v>UK</v>
          </cell>
          <cell r="R78" t="str">
            <v>NA</v>
          </cell>
          <cell r="S78" t="str">
            <v>NA</v>
          </cell>
          <cell r="T78" t="str">
            <v>£</v>
          </cell>
          <cell r="V78">
            <v>325087.64400000003</v>
          </cell>
          <cell r="W78">
            <v>0</v>
          </cell>
          <cell r="X78">
            <v>325087.64400000003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I78" t="str">
            <v>Billing for Powergen for Mar, 2004</v>
          </cell>
          <cell r="AN78" t="str">
            <v>Billable Hours</v>
          </cell>
          <cell r="AS78" t="str">
            <v xml:space="preserve">Billlable hrs </v>
          </cell>
          <cell r="AT78">
            <v>42774.69</v>
          </cell>
          <cell r="AV78">
            <v>7.6</v>
          </cell>
          <cell r="AW78">
            <v>325087.64400000003</v>
          </cell>
          <cell r="BB78">
            <v>0</v>
          </cell>
          <cell r="BG78">
            <v>0</v>
          </cell>
          <cell r="BL78">
            <v>0</v>
          </cell>
          <cell r="BQ78">
            <v>0</v>
          </cell>
          <cell r="BV78">
            <v>0</v>
          </cell>
          <cell r="CA78">
            <v>0</v>
          </cell>
          <cell r="CF78">
            <v>0</v>
          </cell>
          <cell r="CK78">
            <v>0</v>
          </cell>
        </row>
        <row r="79">
          <cell r="A79">
            <v>78</v>
          </cell>
          <cell r="B79" t="str">
            <v>2003-04 / EXP / 059</v>
          </cell>
          <cell r="C79">
            <v>38077</v>
          </cell>
          <cell r="D79" t="str">
            <v>March</v>
          </cell>
          <cell r="E79">
            <v>2004</v>
          </cell>
          <cell r="F79">
            <v>2</v>
          </cell>
          <cell r="G79" t="str">
            <v>Vertex Customer Management Limited</v>
          </cell>
          <cell r="H79" t="str">
            <v>Kathryn Brown/ Geoff Hawker</v>
          </cell>
          <cell r="I79" t="str">
            <v>Vertex House. Green Courts Business Park</v>
          </cell>
          <cell r="J79" t="str">
            <v>333 Styal Road,</v>
          </cell>
          <cell r="K79" t="str">
            <v>Manchaster, M22 5TX,</v>
          </cell>
          <cell r="M79" t="str">
            <v>England, UK</v>
          </cell>
          <cell r="N79" t="str">
            <v>Lastminute</v>
          </cell>
          <cell r="O79">
            <v>15</v>
          </cell>
          <cell r="P79" t="str">
            <v>Export</v>
          </cell>
          <cell r="Q79" t="str">
            <v>UK</v>
          </cell>
          <cell r="R79" t="str">
            <v>NA</v>
          </cell>
          <cell r="S79" t="str">
            <v>NA</v>
          </cell>
          <cell r="T79" t="str">
            <v>£</v>
          </cell>
          <cell r="V79">
            <v>116979.10499999998</v>
          </cell>
          <cell r="W79">
            <v>0</v>
          </cell>
          <cell r="X79">
            <v>116979.10499999998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I79" t="str">
            <v>Billing for Lastminute for Mar, 2004</v>
          </cell>
          <cell r="AN79" t="str">
            <v>Billable Hours</v>
          </cell>
          <cell r="AS79" t="str">
            <v>Data Entry</v>
          </cell>
          <cell r="AX79" t="str">
            <v>73 FTE X 23 DAYS X 7.5 HOURS</v>
          </cell>
          <cell r="AY79">
            <v>12592.5</v>
          </cell>
          <cell r="BA79">
            <v>8.5399999999999991</v>
          </cell>
          <cell r="BB79">
            <v>107539.94999999998</v>
          </cell>
          <cell r="BC79" t="str">
            <v>7 FTE X 7.5 HOURSX 23 DAYS</v>
          </cell>
          <cell r="BD79">
            <v>1207.5</v>
          </cell>
          <cell r="BF79">
            <v>7.15</v>
          </cell>
          <cell r="BG79">
            <v>8633.625</v>
          </cell>
          <cell r="BL79">
            <v>0</v>
          </cell>
          <cell r="BM79" t="str">
            <v>Fixed Management Fees</v>
          </cell>
          <cell r="BP79" t="str">
            <v>1300 pm</v>
          </cell>
          <cell r="BQ79">
            <v>1300</v>
          </cell>
          <cell r="BR79" t="str">
            <v>Deductions</v>
          </cell>
          <cell r="BV79">
            <v>-494.47</v>
          </cell>
        </row>
        <row r="80">
          <cell r="A80">
            <v>79</v>
          </cell>
          <cell r="B80" t="str">
            <v>2003-04 / EXP / 060</v>
          </cell>
          <cell r="C80">
            <v>38077</v>
          </cell>
          <cell r="D80" t="str">
            <v>March</v>
          </cell>
          <cell r="E80">
            <v>2004</v>
          </cell>
          <cell r="F80">
            <v>2</v>
          </cell>
          <cell r="G80" t="str">
            <v>Vertex Data Science Limited</v>
          </cell>
          <cell r="H80" t="str">
            <v>Kathryn Brown/ Chris Ainley</v>
          </cell>
          <cell r="I80" t="str">
            <v>Vertex House. Green Courts Business Park</v>
          </cell>
          <cell r="J80" t="str">
            <v>333 Styal Road,</v>
          </cell>
          <cell r="K80" t="str">
            <v>Manchaster, M22 5TX,</v>
          </cell>
          <cell r="M80" t="str">
            <v>England, UK</v>
          </cell>
          <cell r="N80" t="str">
            <v>EBU</v>
          </cell>
          <cell r="O80">
            <v>15</v>
          </cell>
          <cell r="P80" t="str">
            <v>Export</v>
          </cell>
          <cell r="Q80" t="str">
            <v>UK</v>
          </cell>
          <cell r="R80" t="str">
            <v>NA</v>
          </cell>
          <cell r="S80" t="str">
            <v>NA</v>
          </cell>
          <cell r="T80" t="str">
            <v>£</v>
          </cell>
          <cell r="V80">
            <v>188560.13999999998</v>
          </cell>
          <cell r="W80">
            <v>0</v>
          </cell>
          <cell r="X80">
            <v>188560.13999999998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I80" t="str">
            <v>Billing for EBU for Mar, 2004</v>
          </cell>
          <cell r="AN80" t="str">
            <v>Billable Hours</v>
          </cell>
          <cell r="AX80" t="str">
            <v>Single Shift</v>
          </cell>
          <cell r="AY80">
            <v>3768</v>
          </cell>
          <cell r="BA80">
            <v>10.51</v>
          </cell>
          <cell r="BB80">
            <v>39601.68</v>
          </cell>
          <cell r="BC80" t="str">
            <v>Double Shift</v>
          </cell>
          <cell r="BD80">
            <v>19782</v>
          </cell>
          <cell r="BF80">
            <v>7.53</v>
          </cell>
          <cell r="BG80">
            <v>148958.46</v>
          </cell>
        </row>
        <row r="81">
          <cell r="A81">
            <v>80</v>
          </cell>
          <cell r="B81" t="str">
            <v>2003-04 / EXP / 061</v>
          </cell>
          <cell r="C81">
            <v>38077</v>
          </cell>
          <cell r="D81" t="str">
            <v>March</v>
          </cell>
          <cell r="E81">
            <v>2004</v>
          </cell>
          <cell r="F81">
            <v>2</v>
          </cell>
          <cell r="G81" t="str">
            <v>Vertex Data Science Limited</v>
          </cell>
          <cell r="H81" t="str">
            <v>Kathryn Brown/ Chris Ainley</v>
          </cell>
          <cell r="I81" t="str">
            <v>Vertex House. Green Courts Business Park</v>
          </cell>
          <cell r="J81" t="str">
            <v>333 Styal Road,</v>
          </cell>
          <cell r="K81" t="str">
            <v>Manchaster, M22 5TX,</v>
          </cell>
          <cell r="M81" t="str">
            <v>England, UK</v>
          </cell>
          <cell r="N81" t="str">
            <v>EBU</v>
          </cell>
          <cell r="O81">
            <v>15</v>
          </cell>
          <cell r="P81" t="str">
            <v>Export</v>
          </cell>
          <cell r="Q81" t="str">
            <v>UK</v>
          </cell>
          <cell r="R81" t="str">
            <v>NA</v>
          </cell>
          <cell r="S81" t="str">
            <v>NA</v>
          </cell>
          <cell r="T81" t="str">
            <v>£</v>
          </cell>
          <cell r="V81">
            <v>39000</v>
          </cell>
          <cell r="W81">
            <v>0</v>
          </cell>
          <cell r="X81">
            <v>39000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I81" t="str">
            <v>Billing for EBU Project</v>
          </cell>
          <cell r="AX81" t="str">
            <v xml:space="preserve">50% of the Set up for 52 FTE(65 Heads) @ 1500 Per FTE                           </v>
          </cell>
          <cell r="BB81">
            <v>39000</v>
          </cell>
          <cell r="BC81" t="str">
            <v>(50% Billed in Jan-04)</v>
          </cell>
        </row>
        <row r="82">
          <cell r="A82">
            <v>81</v>
          </cell>
          <cell r="B82" t="str">
            <v>2003-04 / EXP / 062</v>
          </cell>
          <cell r="C82">
            <v>38077</v>
          </cell>
          <cell r="D82" t="str">
            <v>March</v>
          </cell>
          <cell r="E82">
            <v>2004</v>
          </cell>
          <cell r="F82">
            <v>2</v>
          </cell>
          <cell r="G82" t="str">
            <v>Vertex Data Science Limited</v>
          </cell>
          <cell r="H82" t="str">
            <v>Kathryn Brown/ Geoff Hawker</v>
          </cell>
          <cell r="I82" t="str">
            <v>Vertex House. Green Courts Business Park</v>
          </cell>
          <cell r="J82" t="str">
            <v>333 Styal Road,</v>
          </cell>
          <cell r="K82" t="str">
            <v>Manchaster, M22 5TX,</v>
          </cell>
          <cell r="M82" t="str">
            <v>England, UK</v>
          </cell>
          <cell r="N82" t="str">
            <v>Minacs</v>
          </cell>
          <cell r="O82">
            <v>15</v>
          </cell>
          <cell r="P82" t="str">
            <v>Export</v>
          </cell>
          <cell r="Q82" t="str">
            <v>UK</v>
          </cell>
          <cell r="R82" t="str">
            <v>NA</v>
          </cell>
          <cell r="S82" t="str">
            <v>NA</v>
          </cell>
          <cell r="T82" t="str">
            <v>£</v>
          </cell>
          <cell r="V82">
            <v>7341.7443525000008</v>
          </cell>
          <cell r="W82">
            <v>0</v>
          </cell>
          <cell r="X82">
            <v>7341.7443525000008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I82" t="str">
            <v>Billing for Minacs Project</v>
          </cell>
          <cell r="AN82" t="str">
            <v>Billable Hours</v>
          </cell>
          <cell r="BB82">
            <v>0</v>
          </cell>
          <cell r="BC82" t="str">
            <v xml:space="preserve">6 FTE X 37.5 HOURSX 4.33 weeks </v>
          </cell>
          <cell r="BD82">
            <v>974.99925000000007</v>
          </cell>
          <cell r="BF82">
            <v>7.53</v>
          </cell>
          <cell r="BG82">
            <v>7341.7443525000008</v>
          </cell>
        </row>
        <row r="83">
          <cell r="A83">
            <v>82</v>
          </cell>
          <cell r="B83" t="str">
            <v>2003-04 / EXP / 063</v>
          </cell>
          <cell r="C83">
            <v>38077</v>
          </cell>
          <cell r="D83" t="str">
            <v>March</v>
          </cell>
          <cell r="E83">
            <v>2004</v>
          </cell>
          <cell r="F83">
            <v>2</v>
          </cell>
          <cell r="G83" t="str">
            <v>Vertex Data Science Limited</v>
          </cell>
          <cell r="H83" t="str">
            <v>Kathryn Brown/ Shaun Griffin</v>
          </cell>
          <cell r="I83" t="str">
            <v>Vertex House. Green Courts Business Park</v>
          </cell>
          <cell r="J83" t="str">
            <v>333 Styal Road,</v>
          </cell>
          <cell r="K83" t="str">
            <v>Manchaster, M22 5TX,</v>
          </cell>
          <cell r="M83" t="str">
            <v>England, UK</v>
          </cell>
          <cell r="N83" t="str">
            <v>UUCS</v>
          </cell>
          <cell r="O83">
            <v>15</v>
          </cell>
          <cell r="P83" t="str">
            <v>Export</v>
          </cell>
          <cell r="Q83" t="str">
            <v>UK</v>
          </cell>
          <cell r="R83" t="str">
            <v>NA</v>
          </cell>
          <cell r="S83" t="str">
            <v>NA</v>
          </cell>
          <cell r="T83" t="str">
            <v>£</v>
          </cell>
          <cell r="V83">
            <v>194378</v>
          </cell>
          <cell r="W83">
            <v>0</v>
          </cell>
          <cell r="X83">
            <v>194378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I83" t="str">
            <v>Billing for UUCS Project for Mar,2004</v>
          </cell>
          <cell r="AS83" t="str">
            <v>Billable Hrs</v>
          </cell>
          <cell r="AT83">
            <v>32342.429284525791</v>
          </cell>
          <cell r="AV83">
            <v>6.01</v>
          </cell>
          <cell r="AW83">
            <v>194378</v>
          </cell>
          <cell r="BB83">
            <v>0</v>
          </cell>
        </row>
        <row r="84">
          <cell r="A84">
            <v>83</v>
          </cell>
          <cell r="B84" t="str">
            <v>2003-04 / EXP / 064</v>
          </cell>
          <cell r="C84">
            <v>38077</v>
          </cell>
          <cell r="D84" t="str">
            <v>March</v>
          </cell>
          <cell r="E84">
            <v>2004</v>
          </cell>
          <cell r="F84">
            <v>2</v>
          </cell>
          <cell r="G84" t="str">
            <v>Vertex Data Science Limited</v>
          </cell>
          <cell r="H84" t="str">
            <v>Rachel Dixon</v>
          </cell>
          <cell r="I84" t="str">
            <v>Vertex House. Green Courts Business Park</v>
          </cell>
          <cell r="J84" t="str">
            <v>333 Styal Road,</v>
          </cell>
          <cell r="K84" t="str">
            <v>Manchaster, M22 5TX,</v>
          </cell>
          <cell r="M84" t="str">
            <v>England, UK</v>
          </cell>
          <cell r="N84" t="str">
            <v>Business Intelligence</v>
          </cell>
          <cell r="O84">
            <v>15</v>
          </cell>
          <cell r="P84" t="str">
            <v>Export</v>
          </cell>
          <cell r="Q84" t="str">
            <v>UK</v>
          </cell>
          <cell r="R84" t="str">
            <v>NA</v>
          </cell>
          <cell r="S84" t="str">
            <v>NA</v>
          </cell>
          <cell r="T84" t="str">
            <v>£</v>
          </cell>
          <cell r="V84">
            <v>1250</v>
          </cell>
          <cell r="W84">
            <v>0</v>
          </cell>
          <cell r="X84">
            <v>1250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I84" t="str">
            <v>Billing for Business Intelligence Project</v>
          </cell>
          <cell r="AX84" t="str">
            <v>Charges for Services for Mar-04</v>
          </cell>
          <cell r="BB84">
            <v>1250</v>
          </cell>
        </row>
        <row r="85">
          <cell r="A85">
            <v>84</v>
          </cell>
          <cell r="B85" t="str">
            <v>2004-05 / EXP / 065</v>
          </cell>
          <cell r="C85">
            <v>38107</v>
          </cell>
          <cell r="D85" t="str">
            <v>April</v>
          </cell>
          <cell r="E85">
            <v>2004</v>
          </cell>
          <cell r="F85">
            <v>2</v>
          </cell>
          <cell r="G85" t="str">
            <v>Vertex Customer Management Limited</v>
          </cell>
          <cell r="H85" t="str">
            <v>Kathryn Brown/ Geoff Hawker</v>
          </cell>
          <cell r="I85" t="str">
            <v>Vertex House. Green Courts Business Park</v>
          </cell>
          <cell r="J85" t="str">
            <v>333 Styal Road,</v>
          </cell>
          <cell r="K85" t="str">
            <v>Manchaster, M22 5TX,</v>
          </cell>
          <cell r="M85" t="str">
            <v>England, UK</v>
          </cell>
          <cell r="N85" t="str">
            <v>Lastminute</v>
          </cell>
          <cell r="O85">
            <v>15</v>
          </cell>
          <cell r="P85" t="str">
            <v>Export</v>
          </cell>
          <cell r="Q85" t="str">
            <v>UK</v>
          </cell>
          <cell r="R85" t="str">
            <v>NA</v>
          </cell>
          <cell r="S85" t="str">
            <v>NA</v>
          </cell>
          <cell r="T85" t="str">
            <v>£</v>
          </cell>
          <cell r="V85">
            <v>113602.29999999999</v>
          </cell>
          <cell r="W85">
            <v>0</v>
          </cell>
          <cell r="X85">
            <v>113602.29999999999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I85" t="str">
            <v>Billing for Lastminute for April, 2004</v>
          </cell>
          <cell r="AN85" t="str">
            <v>Billable Hours</v>
          </cell>
          <cell r="AS85" t="str">
            <v>Data Entry</v>
          </cell>
          <cell r="AX85" t="str">
            <v>73 FTE X 22 DAYS X 7.5 HOURS</v>
          </cell>
          <cell r="AY85">
            <v>12045</v>
          </cell>
          <cell r="BA85">
            <v>8.5399999999999991</v>
          </cell>
          <cell r="BB85">
            <v>102864.29999999999</v>
          </cell>
          <cell r="BC85" t="str">
            <v>8 FTE X 7.5 HOURSX 22 DAYS</v>
          </cell>
          <cell r="BD85">
            <v>1320</v>
          </cell>
          <cell r="BF85">
            <v>7.15</v>
          </cell>
          <cell r="BG85">
            <v>9438</v>
          </cell>
          <cell r="BL85">
            <v>0</v>
          </cell>
          <cell r="BM85" t="str">
            <v>Fixed Management Fees</v>
          </cell>
          <cell r="BP85" t="str">
            <v>1300 pm</v>
          </cell>
          <cell r="BQ85">
            <v>1300</v>
          </cell>
        </row>
        <row r="86">
          <cell r="A86">
            <v>85</v>
          </cell>
          <cell r="B86" t="str">
            <v>2004-05 / EXP / 066</v>
          </cell>
          <cell r="C86">
            <v>38108</v>
          </cell>
          <cell r="D86" t="str">
            <v>April</v>
          </cell>
          <cell r="E86">
            <v>2004</v>
          </cell>
          <cell r="F86">
            <v>2</v>
          </cell>
          <cell r="G86" t="str">
            <v>Vertex Customer Management Limited</v>
          </cell>
          <cell r="H86" t="str">
            <v>Kathryn Brown/ Geoff Hawker</v>
          </cell>
          <cell r="I86" t="str">
            <v>Vertex House. Green Courts Business Park</v>
          </cell>
          <cell r="J86" t="str">
            <v>333 Styal Road,</v>
          </cell>
          <cell r="K86" t="str">
            <v>Manchaster, M22 5TX,</v>
          </cell>
          <cell r="M86" t="str">
            <v>England, UK</v>
          </cell>
          <cell r="N86" t="str">
            <v>Powergen</v>
          </cell>
          <cell r="O86">
            <v>15</v>
          </cell>
          <cell r="P86" t="str">
            <v>Export</v>
          </cell>
          <cell r="Q86" t="str">
            <v>UK</v>
          </cell>
          <cell r="R86" t="str">
            <v>NA</v>
          </cell>
          <cell r="S86" t="str">
            <v>NA</v>
          </cell>
          <cell r="T86" t="str">
            <v>£</v>
          </cell>
          <cell r="V86">
            <v>322654.95999999996</v>
          </cell>
          <cell r="W86">
            <v>0</v>
          </cell>
          <cell r="X86">
            <v>322654.95999999996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I86" t="str">
            <v>Billing for Powergen for April, 2004</v>
          </cell>
          <cell r="AN86" t="str">
            <v>Billable Hours</v>
          </cell>
          <cell r="AS86" t="str">
            <v xml:space="preserve">Billlable hrs </v>
          </cell>
          <cell r="AT86">
            <v>42454.6</v>
          </cell>
          <cell r="AV86">
            <v>7.6</v>
          </cell>
          <cell r="AW86">
            <v>322654.95999999996</v>
          </cell>
          <cell r="BB86">
            <v>0</v>
          </cell>
          <cell r="BG86">
            <v>0</v>
          </cell>
          <cell r="BL86">
            <v>0</v>
          </cell>
          <cell r="BQ86">
            <v>0</v>
          </cell>
          <cell r="BV86">
            <v>0</v>
          </cell>
          <cell r="CA86">
            <v>0</v>
          </cell>
          <cell r="CF86">
            <v>0</v>
          </cell>
          <cell r="CK86">
            <v>0</v>
          </cell>
        </row>
        <row r="87">
          <cell r="A87">
            <v>86</v>
          </cell>
          <cell r="B87" t="str">
            <v>2004-05 / EXP / 067</v>
          </cell>
          <cell r="C87">
            <v>38108</v>
          </cell>
          <cell r="D87" t="str">
            <v>April</v>
          </cell>
          <cell r="E87">
            <v>2004</v>
          </cell>
          <cell r="F87">
            <v>2</v>
          </cell>
          <cell r="G87" t="str">
            <v>Vertex Data Science Limited</v>
          </cell>
          <cell r="H87" t="str">
            <v>Kathryn Brown/ Chris Ainley</v>
          </cell>
          <cell r="I87" t="str">
            <v>Vertex House. Green Courts Business Park</v>
          </cell>
          <cell r="J87" t="str">
            <v>333 Styal Road,</v>
          </cell>
          <cell r="K87" t="str">
            <v>Manchaster, M22 5TX,</v>
          </cell>
          <cell r="M87" t="str">
            <v>England, UK</v>
          </cell>
          <cell r="N87" t="str">
            <v>EBU</v>
          </cell>
          <cell r="O87">
            <v>15</v>
          </cell>
          <cell r="P87" t="str">
            <v>Export</v>
          </cell>
          <cell r="Q87" t="str">
            <v>UK</v>
          </cell>
          <cell r="R87" t="str">
            <v>NA</v>
          </cell>
          <cell r="S87" t="str">
            <v>NA</v>
          </cell>
          <cell r="T87" t="str">
            <v>£</v>
          </cell>
          <cell r="V87">
            <v>194587.83000000002</v>
          </cell>
          <cell r="W87">
            <v>0</v>
          </cell>
          <cell r="X87">
            <v>194587.83000000002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I87" t="str">
            <v>Billing for EBU for April, 2004</v>
          </cell>
          <cell r="AN87" t="str">
            <v>Billable Hours</v>
          </cell>
          <cell r="AX87" t="str">
            <v>Single Shift</v>
          </cell>
          <cell r="AY87">
            <v>3888</v>
          </cell>
          <cell r="BA87">
            <v>10.51</v>
          </cell>
          <cell r="BB87">
            <v>40862.879999999997</v>
          </cell>
          <cell r="BC87" t="str">
            <v>Double Shift</v>
          </cell>
          <cell r="BD87">
            <v>20415</v>
          </cell>
          <cell r="BF87">
            <v>7.53</v>
          </cell>
          <cell r="BG87">
            <v>153724.95000000001</v>
          </cell>
        </row>
        <row r="88">
          <cell r="A88">
            <v>87</v>
          </cell>
          <cell r="B88" t="str">
            <v>2004-05 / EXP / 068</v>
          </cell>
          <cell r="C88">
            <v>38108</v>
          </cell>
          <cell r="D88" t="str">
            <v>April</v>
          </cell>
          <cell r="E88">
            <v>2004</v>
          </cell>
          <cell r="F88">
            <v>2</v>
          </cell>
          <cell r="G88" t="str">
            <v>Vertex Data Science Limited</v>
          </cell>
          <cell r="H88" t="str">
            <v>Kathryn Brown/ Chris Ainley</v>
          </cell>
          <cell r="I88" t="str">
            <v>Vertex House. Green Courts Business Park</v>
          </cell>
          <cell r="J88" t="str">
            <v>333 Styal Road,</v>
          </cell>
          <cell r="K88" t="str">
            <v>Manchaster, M22 5TX,</v>
          </cell>
          <cell r="M88" t="str">
            <v>England, UK</v>
          </cell>
          <cell r="N88" t="str">
            <v>EBU</v>
          </cell>
          <cell r="O88">
            <v>15</v>
          </cell>
          <cell r="P88" t="str">
            <v>Export</v>
          </cell>
          <cell r="Q88" t="str">
            <v>UK</v>
          </cell>
          <cell r="R88" t="str">
            <v>NA</v>
          </cell>
          <cell r="S88" t="str">
            <v>NA</v>
          </cell>
          <cell r="T88" t="str">
            <v>£</v>
          </cell>
          <cell r="V88">
            <v>21750</v>
          </cell>
          <cell r="W88">
            <v>0</v>
          </cell>
          <cell r="X88">
            <v>21750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I88" t="str">
            <v>Billing for EBU Project</v>
          </cell>
          <cell r="AX88" t="str">
            <v xml:space="preserve">50% of the Set up for 29 FTE @ 1500 Per FTE                    </v>
          </cell>
          <cell r="BB88">
            <v>21750</v>
          </cell>
        </row>
        <row r="89">
          <cell r="A89">
            <v>88</v>
          </cell>
          <cell r="B89" t="str">
            <v>2004-05 / EXP / 069</v>
          </cell>
          <cell r="C89">
            <v>38108</v>
          </cell>
          <cell r="D89" t="str">
            <v>April</v>
          </cell>
          <cell r="E89">
            <v>2004</v>
          </cell>
          <cell r="F89">
            <v>2</v>
          </cell>
          <cell r="G89" t="str">
            <v>Vertex Data Science Limited</v>
          </cell>
          <cell r="H89" t="str">
            <v>Kathryn Brown/ Shaun Griffin</v>
          </cell>
          <cell r="I89" t="str">
            <v>Vertex House. Green Courts Business Park</v>
          </cell>
          <cell r="J89" t="str">
            <v>333 Styal Road,</v>
          </cell>
          <cell r="K89" t="str">
            <v>Manchaster, M22 5TX,</v>
          </cell>
          <cell r="M89" t="str">
            <v>England, UK</v>
          </cell>
          <cell r="N89" t="str">
            <v>UUCS</v>
          </cell>
          <cell r="O89">
            <v>15</v>
          </cell>
          <cell r="P89" t="str">
            <v>Export</v>
          </cell>
          <cell r="Q89" t="str">
            <v>UK</v>
          </cell>
          <cell r="R89" t="str">
            <v>NA</v>
          </cell>
          <cell r="S89" t="str">
            <v>NA</v>
          </cell>
          <cell r="T89" t="str">
            <v>£</v>
          </cell>
          <cell r="V89">
            <v>168580.5</v>
          </cell>
          <cell r="W89">
            <v>0</v>
          </cell>
          <cell r="X89">
            <v>168580.5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I89" t="str">
            <v>Billing for UUCS Project for April,2004</v>
          </cell>
          <cell r="AS89" t="str">
            <v>Billable Hrs</v>
          </cell>
          <cell r="AT89">
            <v>28050</v>
          </cell>
          <cell r="AV89">
            <v>6.01</v>
          </cell>
          <cell r="AW89">
            <v>168580.5</v>
          </cell>
          <cell r="BB89">
            <v>0</v>
          </cell>
        </row>
        <row r="90">
          <cell r="A90">
            <v>89</v>
          </cell>
          <cell r="B90" t="str">
            <v>2004-05 / EXP / 070</v>
          </cell>
          <cell r="C90">
            <v>38108</v>
          </cell>
          <cell r="D90" t="str">
            <v>April</v>
          </cell>
          <cell r="E90">
            <v>2004</v>
          </cell>
          <cell r="F90">
            <v>2</v>
          </cell>
          <cell r="G90" t="str">
            <v>Vertex Data Science Limited</v>
          </cell>
          <cell r="H90" t="str">
            <v>Kathryn Brown/ Geoff Hawker</v>
          </cell>
          <cell r="I90" t="str">
            <v>Vertex House. Green Courts Business Park</v>
          </cell>
          <cell r="J90" t="str">
            <v>333 Styal Road,</v>
          </cell>
          <cell r="K90" t="str">
            <v>Manchaster, M22 5TX,</v>
          </cell>
          <cell r="M90" t="str">
            <v>England, UK</v>
          </cell>
          <cell r="N90" t="str">
            <v>Minacs</v>
          </cell>
          <cell r="O90">
            <v>15</v>
          </cell>
          <cell r="P90" t="str">
            <v>Export</v>
          </cell>
          <cell r="Q90" t="str">
            <v>UK</v>
          </cell>
          <cell r="R90" t="str">
            <v>NA</v>
          </cell>
          <cell r="S90" t="str">
            <v>NA</v>
          </cell>
          <cell r="T90" t="str">
            <v>£</v>
          </cell>
          <cell r="V90">
            <v>7341.7443525000008</v>
          </cell>
          <cell r="W90">
            <v>0</v>
          </cell>
          <cell r="X90">
            <v>7341.7443525000008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I90" t="str">
            <v>Billing for Minacs Project</v>
          </cell>
          <cell r="AN90" t="str">
            <v>Billable Hours</v>
          </cell>
          <cell r="BB90">
            <v>0</v>
          </cell>
          <cell r="BC90" t="str">
            <v xml:space="preserve">6 FTE X 37.5 HOURSX 4.33 weeks </v>
          </cell>
          <cell r="BD90">
            <v>974.99925000000007</v>
          </cell>
          <cell r="BF90">
            <v>7.53</v>
          </cell>
          <cell r="BG90">
            <v>7341.7443525000008</v>
          </cell>
        </row>
        <row r="91">
          <cell r="A91">
            <v>90</v>
          </cell>
          <cell r="B91" t="str">
            <v>2004-05 / EXP / 071</v>
          </cell>
          <cell r="C91">
            <v>38108</v>
          </cell>
          <cell r="D91" t="str">
            <v>April</v>
          </cell>
          <cell r="E91">
            <v>2004</v>
          </cell>
          <cell r="F91">
            <v>2</v>
          </cell>
          <cell r="G91" t="str">
            <v>Vertex Data Science Limited</v>
          </cell>
          <cell r="H91" t="str">
            <v>Rachel Dixon</v>
          </cell>
          <cell r="I91" t="str">
            <v>Vertex House. Green Courts Business Park</v>
          </cell>
          <cell r="J91" t="str">
            <v>333 Styal Road,</v>
          </cell>
          <cell r="K91" t="str">
            <v>Manchaster, M22 5TX,</v>
          </cell>
          <cell r="M91" t="str">
            <v>England, UK</v>
          </cell>
          <cell r="N91" t="str">
            <v>Business Intelligence</v>
          </cell>
          <cell r="O91">
            <v>15</v>
          </cell>
          <cell r="P91" t="str">
            <v>Export</v>
          </cell>
          <cell r="Q91" t="str">
            <v>UK</v>
          </cell>
          <cell r="R91" t="str">
            <v>NA</v>
          </cell>
          <cell r="S91" t="str">
            <v>NA</v>
          </cell>
          <cell r="T91" t="str">
            <v>£</v>
          </cell>
          <cell r="V91">
            <v>1250</v>
          </cell>
          <cell r="W91">
            <v>0</v>
          </cell>
          <cell r="X91">
            <v>1250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I91" t="str">
            <v>Billing for Business Intelligence Project</v>
          </cell>
          <cell r="AX91" t="str">
            <v>Charges for Services for April-04</v>
          </cell>
          <cell r="BB91">
            <v>1250</v>
          </cell>
        </row>
        <row r="92">
          <cell r="A92">
            <v>91</v>
          </cell>
          <cell r="B92" t="str">
            <v>2004-05 / EXP / 072</v>
          </cell>
          <cell r="C92">
            <v>38139</v>
          </cell>
          <cell r="D92" t="str">
            <v>May</v>
          </cell>
          <cell r="E92">
            <v>2004</v>
          </cell>
          <cell r="F92">
            <v>2</v>
          </cell>
          <cell r="G92" t="str">
            <v>Vertex Customer Management Limited</v>
          </cell>
          <cell r="H92" t="str">
            <v>Kathryn Brown/ Geoff Hawker</v>
          </cell>
          <cell r="I92" t="str">
            <v>Vertex House. Green Courts Business Park</v>
          </cell>
          <cell r="J92" t="str">
            <v>333 Styal Road,</v>
          </cell>
          <cell r="K92" t="str">
            <v>Manchaster, M22 5TX,</v>
          </cell>
          <cell r="M92" t="str">
            <v>England, UK</v>
          </cell>
          <cell r="N92" t="str">
            <v>Powergen</v>
          </cell>
          <cell r="O92">
            <v>15</v>
          </cell>
          <cell r="P92" t="str">
            <v>Export</v>
          </cell>
          <cell r="Q92" t="str">
            <v>UK</v>
          </cell>
          <cell r="R92" t="str">
            <v>NA</v>
          </cell>
          <cell r="S92" t="str">
            <v>NA</v>
          </cell>
          <cell r="T92" t="str">
            <v>£</v>
          </cell>
          <cell r="V92">
            <v>332340.39999999997</v>
          </cell>
          <cell r="W92">
            <v>0</v>
          </cell>
          <cell r="X92">
            <v>332340.39999999997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I92" t="str">
            <v>Billing for Powergen for May, 2004</v>
          </cell>
          <cell r="AN92" t="str">
            <v>Billable Hours</v>
          </cell>
          <cell r="AS92" t="str">
            <v xml:space="preserve">Billlable hrs </v>
          </cell>
          <cell r="AT92">
            <v>43729</v>
          </cell>
          <cell r="AV92">
            <v>7.6</v>
          </cell>
          <cell r="AW92">
            <v>332340.39999999997</v>
          </cell>
          <cell r="BB92">
            <v>0</v>
          </cell>
          <cell r="BG92">
            <v>0</v>
          </cell>
          <cell r="BL92">
            <v>0</v>
          </cell>
          <cell r="BQ92">
            <v>0</v>
          </cell>
          <cell r="BV92">
            <v>0</v>
          </cell>
          <cell r="CA92">
            <v>0</v>
          </cell>
          <cell r="CF92">
            <v>0</v>
          </cell>
          <cell r="CK92">
            <v>0</v>
          </cell>
        </row>
        <row r="93">
          <cell r="A93">
            <v>92</v>
          </cell>
          <cell r="B93" t="str">
            <v>2004-05 / EXP / 073</v>
          </cell>
          <cell r="C93">
            <v>38139</v>
          </cell>
          <cell r="D93" t="str">
            <v>May</v>
          </cell>
          <cell r="E93">
            <v>2004</v>
          </cell>
          <cell r="F93">
            <v>2</v>
          </cell>
          <cell r="G93" t="str">
            <v>Vertex Customer Management Limited</v>
          </cell>
          <cell r="H93" t="str">
            <v>Kathryn Brown/ Geoff Hawker</v>
          </cell>
          <cell r="I93" t="str">
            <v>Vertex House. Green Courts Business Park</v>
          </cell>
          <cell r="J93" t="str">
            <v>333 Styal Road,</v>
          </cell>
          <cell r="K93" t="str">
            <v>Manchaster, M22 5TX,</v>
          </cell>
          <cell r="M93" t="str">
            <v>England, UK</v>
          </cell>
          <cell r="N93" t="str">
            <v>Lastminute</v>
          </cell>
          <cell r="O93">
            <v>15</v>
          </cell>
          <cell r="P93" t="str">
            <v>Export</v>
          </cell>
          <cell r="Q93" t="str">
            <v>UK</v>
          </cell>
          <cell r="R93" t="str">
            <v>NA</v>
          </cell>
          <cell r="S93" t="str">
            <v>NA</v>
          </cell>
          <cell r="T93" t="str">
            <v>£</v>
          </cell>
          <cell r="V93">
            <v>110433.85</v>
          </cell>
          <cell r="W93">
            <v>0</v>
          </cell>
          <cell r="X93">
            <v>110433.85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I93" t="str">
            <v>Billing for Lastminute for May, 2004</v>
          </cell>
          <cell r="AN93" t="str">
            <v>Billable Hours</v>
          </cell>
          <cell r="AS93" t="str">
            <v>Data Entry</v>
          </cell>
          <cell r="AX93" t="str">
            <v>73 FTE X 20 DAYS X 7.5 HOURS</v>
          </cell>
          <cell r="AY93">
            <v>10950</v>
          </cell>
          <cell r="BA93">
            <v>8.67</v>
          </cell>
          <cell r="BB93">
            <v>94936.5</v>
          </cell>
          <cell r="BC93" t="str">
            <v>9 FTE X 7.5 HOURSX 21 DAYS</v>
          </cell>
          <cell r="BD93">
            <v>1417.5</v>
          </cell>
          <cell r="BF93">
            <v>7.32</v>
          </cell>
          <cell r="BG93">
            <v>10376.1</v>
          </cell>
          <cell r="BH93" t="str">
            <v>45 FTE X 7.5 HOURSX 1 DAYS</v>
          </cell>
          <cell r="BI93">
            <v>337.5</v>
          </cell>
          <cell r="BK93">
            <v>8.67</v>
          </cell>
          <cell r="BL93">
            <v>2926.125</v>
          </cell>
          <cell r="BM93" t="str">
            <v>Fixed Management Fees</v>
          </cell>
          <cell r="BP93" t="str">
            <v>1300 pm</v>
          </cell>
          <cell r="BQ93">
            <v>1300</v>
          </cell>
          <cell r="BR93" t="str">
            <v>Additional Billing from 16 April to 30 April (Rate Increase)</v>
          </cell>
          <cell r="BW93" t="str">
            <v>73 FTE X 7.5 HOURSX 11 DAYS</v>
          </cell>
          <cell r="BX93">
            <v>6022.5</v>
          </cell>
          <cell r="BZ93">
            <v>0.13000000000000078</v>
          </cell>
          <cell r="CA93">
            <v>782.92500000000473</v>
          </cell>
          <cell r="CB93" t="str">
            <v>8 FTE X 7.5 HOURSX 11 DAYS</v>
          </cell>
          <cell r="CC93">
            <v>660</v>
          </cell>
          <cell r="CE93">
            <v>0.16999999999999993</v>
          </cell>
          <cell r="CF93">
            <v>112.19999999999996</v>
          </cell>
        </row>
        <row r="94">
          <cell r="A94">
            <v>93</v>
          </cell>
          <cell r="B94" t="str">
            <v>2004-05 / EXP / 074</v>
          </cell>
          <cell r="C94">
            <v>38139</v>
          </cell>
          <cell r="D94" t="str">
            <v>May</v>
          </cell>
          <cell r="E94">
            <v>2004</v>
          </cell>
          <cell r="F94">
            <v>2</v>
          </cell>
          <cell r="G94" t="str">
            <v>Vertex Customer Management Limited</v>
          </cell>
          <cell r="H94" t="str">
            <v>Tim Birkett/Zoe Lugton</v>
          </cell>
          <cell r="I94" t="str">
            <v>Vertex House. Green Courts Business Park</v>
          </cell>
          <cell r="J94" t="str">
            <v>333 Styal Road,</v>
          </cell>
          <cell r="K94" t="str">
            <v>Manchaster, M22 5TX,</v>
          </cell>
          <cell r="M94" t="str">
            <v>England, UK</v>
          </cell>
          <cell r="N94" t="str">
            <v>Lastminute</v>
          </cell>
          <cell r="O94">
            <v>15</v>
          </cell>
          <cell r="P94" t="str">
            <v>Export</v>
          </cell>
          <cell r="Q94" t="str">
            <v>UK</v>
          </cell>
          <cell r="R94" t="str">
            <v>NA</v>
          </cell>
          <cell r="S94" t="str">
            <v>NA</v>
          </cell>
          <cell r="T94" t="str">
            <v>£</v>
          </cell>
          <cell r="V94">
            <v>6000</v>
          </cell>
          <cell r="W94">
            <v>0</v>
          </cell>
          <cell r="X94">
            <v>6000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I94" t="str">
            <v>Billing for Last Minute Training</v>
          </cell>
          <cell r="AS94" t="str">
            <v>Set Up fees</v>
          </cell>
          <cell r="AW94">
            <v>6000</v>
          </cell>
          <cell r="BL94">
            <v>0</v>
          </cell>
        </row>
        <row r="95">
          <cell r="A95">
            <v>94</v>
          </cell>
          <cell r="B95" t="str">
            <v>2004-05 / EXP / 075</v>
          </cell>
          <cell r="C95">
            <v>38139</v>
          </cell>
          <cell r="D95" t="str">
            <v>May</v>
          </cell>
          <cell r="E95">
            <v>2004</v>
          </cell>
          <cell r="F95">
            <v>2</v>
          </cell>
          <cell r="G95" t="str">
            <v>Vertex Data Science Limited</v>
          </cell>
          <cell r="H95" t="str">
            <v>Kathryn Brown/ Chris Ainley</v>
          </cell>
          <cell r="I95" t="str">
            <v>Vertex House. Green Courts Business Park</v>
          </cell>
          <cell r="J95" t="str">
            <v>333 Styal Road,</v>
          </cell>
          <cell r="K95" t="str">
            <v>Manchaster, M22 5TX,</v>
          </cell>
          <cell r="M95" t="str">
            <v>England, UK</v>
          </cell>
          <cell r="N95" t="str">
            <v>EBU</v>
          </cell>
          <cell r="O95">
            <v>15</v>
          </cell>
          <cell r="P95" t="str">
            <v>Export</v>
          </cell>
          <cell r="Q95" t="str">
            <v>UK</v>
          </cell>
          <cell r="R95" t="str">
            <v>NA</v>
          </cell>
          <cell r="S95" t="str">
            <v>NA</v>
          </cell>
          <cell r="T95" t="str">
            <v>£</v>
          </cell>
          <cell r="V95">
            <v>207025.45</v>
          </cell>
          <cell r="W95">
            <v>0</v>
          </cell>
          <cell r="X95">
            <v>207025.45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I95" t="str">
            <v>Billing for EBU for May, 2004</v>
          </cell>
          <cell r="AN95" t="str">
            <v>Billable Hours</v>
          </cell>
          <cell r="AX95" t="str">
            <v>Single Shift</v>
          </cell>
          <cell r="AY95">
            <v>4231</v>
          </cell>
          <cell r="BA95">
            <v>10.51</v>
          </cell>
          <cell r="BB95">
            <v>44467.81</v>
          </cell>
          <cell r="BC95" t="str">
            <v>Double Shift</v>
          </cell>
          <cell r="BD95">
            <v>21588</v>
          </cell>
          <cell r="BF95">
            <v>7.53</v>
          </cell>
          <cell r="BG95">
            <v>162557.64000000001</v>
          </cell>
        </row>
        <row r="96">
          <cell r="A96">
            <v>95</v>
          </cell>
          <cell r="B96" t="str">
            <v>2004-05 / EXP / 076</v>
          </cell>
          <cell r="C96">
            <v>38139</v>
          </cell>
          <cell r="D96" t="str">
            <v>May</v>
          </cell>
          <cell r="E96">
            <v>2004</v>
          </cell>
          <cell r="F96">
            <v>2</v>
          </cell>
          <cell r="G96" t="str">
            <v>Vertex Data Science Limited</v>
          </cell>
          <cell r="H96" t="str">
            <v>Kathryn Brown/ Shaun Griffin</v>
          </cell>
          <cell r="I96" t="str">
            <v>Vertex House. Green Courts Business Park</v>
          </cell>
          <cell r="J96" t="str">
            <v>333 Styal Road,</v>
          </cell>
          <cell r="K96" t="str">
            <v>Manchaster, M22 5TX,</v>
          </cell>
          <cell r="M96" t="str">
            <v>England, UK</v>
          </cell>
          <cell r="N96" t="str">
            <v>UUCS</v>
          </cell>
          <cell r="O96">
            <v>15</v>
          </cell>
          <cell r="P96" t="str">
            <v>Export</v>
          </cell>
          <cell r="Q96" t="str">
            <v>UK</v>
          </cell>
          <cell r="R96" t="str">
            <v>NA</v>
          </cell>
          <cell r="S96" t="str">
            <v>NA</v>
          </cell>
          <cell r="T96" t="str">
            <v>£</v>
          </cell>
          <cell r="V96">
            <v>142910.2274</v>
          </cell>
          <cell r="W96">
            <v>0</v>
          </cell>
          <cell r="X96">
            <v>142910.2274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I96" t="str">
            <v>Billing for UUCS Project for May,2004</v>
          </cell>
          <cell r="AS96" t="str">
            <v>Billable Hrs</v>
          </cell>
          <cell r="AT96">
            <v>23778.74</v>
          </cell>
          <cell r="AV96">
            <v>6.01</v>
          </cell>
          <cell r="AW96">
            <v>142910.2274</v>
          </cell>
          <cell r="BB96">
            <v>0</v>
          </cell>
        </row>
        <row r="97">
          <cell r="A97">
            <v>96</v>
          </cell>
          <cell r="B97" t="str">
            <v>2004-05 / EXP / 077</v>
          </cell>
          <cell r="C97">
            <v>38139</v>
          </cell>
          <cell r="D97" t="str">
            <v>May</v>
          </cell>
          <cell r="E97">
            <v>2004</v>
          </cell>
          <cell r="F97">
            <v>2</v>
          </cell>
          <cell r="G97" t="str">
            <v>Vertex Data Science Limited</v>
          </cell>
          <cell r="H97" t="str">
            <v>Kathryn Brown/ Geoff Hawker</v>
          </cell>
          <cell r="I97" t="str">
            <v>Vertex House. Green Courts Business Park</v>
          </cell>
          <cell r="J97" t="str">
            <v>333 Styal Road,</v>
          </cell>
          <cell r="K97" t="str">
            <v>Manchaster, M22 5TX,</v>
          </cell>
          <cell r="M97" t="str">
            <v>England, UK</v>
          </cell>
          <cell r="N97" t="str">
            <v>Minacs</v>
          </cell>
          <cell r="O97">
            <v>15</v>
          </cell>
          <cell r="P97" t="str">
            <v>Export</v>
          </cell>
          <cell r="Q97" t="str">
            <v>UK</v>
          </cell>
          <cell r="R97" t="str">
            <v>NA</v>
          </cell>
          <cell r="S97" t="str">
            <v>NA</v>
          </cell>
          <cell r="T97" t="str">
            <v>£</v>
          </cell>
          <cell r="V97">
            <v>3388.5</v>
          </cell>
          <cell r="W97">
            <v>0</v>
          </cell>
          <cell r="X97">
            <v>3388.5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I97" t="str">
            <v>Billing for Minacs Project for May,2004</v>
          </cell>
          <cell r="AN97" t="str">
            <v>Billable Hours</v>
          </cell>
          <cell r="BB97">
            <v>0</v>
          </cell>
          <cell r="BC97" t="str">
            <v xml:space="preserve">6 FTE X 7.5 HOURSX 10 DAYS </v>
          </cell>
          <cell r="BD97">
            <v>450</v>
          </cell>
          <cell r="BF97">
            <v>7.53</v>
          </cell>
          <cell r="BG97">
            <v>3388.5</v>
          </cell>
        </row>
        <row r="98">
          <cell r="A98">
            <v>97</v>
          </cell>
          <cell r="B98" t="str">
            <v>2004-05 / EXP / 078</v>
          </cell>
          <cell r="C98">
            <v>38139</v>
          </cell>
          <cell r="D98" t="str">
            <v>May</v>
          </cell>
          <cell r="E98">
            <v>2004</v>
          </cell>
          <cell r="F98">
            <v>2</v>
          </cell>
          <cell r="G98" t="str">
            <v>Vertex Data Science Limited</v>
          </cell>
          <cell r="H98" t="str">
            <v>Rachel Dixon</v>
          </cell>
          <cell r="I98" t="str">
            <v>Vertex House. Green Courts Business Park</v>
          </cell>
          <cell r="J98" t="str">
            <v>333 Styal Road,</v>
          </cell>
          <cell r="K98" t="str">
            <v>Manchaster, M22 5TX,</v>
          </cell>
          <cell r="M98" t="str">
            <v>England, UK</v>
          </cell>
          <cell r="N98" t="str">
            <v>Business Intelligence</v>
          </cell>
          <cell r="O98">
            <v>15</v>
          </cell>
          <cell r="P98" t="str">
            <v>Export</v>
          </cell>
          <cell r="Q98" t="str">
            <v>UK</v>
          </cell>
          <cell r="R98" t="str">
            <v>NA</v>
          </cell>
          <cell r="S98" t="str">
            <v>NA</v>
          </cell>
          <cell r="T98" t="str">
            <v>£</v>
          </cell>
          <cell r="V98">
            <v>1250</v>
          </cell>
          <cell r="W98">
            <v>0</v>
          </cell>
          <cell r="X98">
            <v>1250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I98" t="str">
            <v>Billing for Business Intelligence Project</v>
          </cell>
          <cell r="AX98" t="str">
            <v>Charges for Services for May-04</v>
          </cell>
          <cell r="BB98">
            <v>1250</v>
          </cell>
        </row>
        <row r="99">
          <cell r="A99">
            <v>98</v>
          </cell>
          <cell r="B99" t="str">
            <v>2004-05 / EXP / 079</v>
          </cell>
          <cell r="C99">
            <v>38139</v>
          </cell>
          <cell r="D99" t="str">
            <v>May</v>
          </cell>
          <cell r="E99">
            <v>2004</v>
          </cell>
          <cell r="F99">
            <v>2</v>
          </cell>
          <cell r="G99" t="str">
            <v>Vertex Data Science Limited</v>
          </cell>
          <cell r="H99" t="str">
            <v>Kathryn Brown/ Chris Ainley</v>
          </cell>
          <cell r="I99" t="str">
            <v>Vertex House. Green Courts Business Park</v>
          </cell>
          <cell r="J99" t="str">
            <v>333 Styal Road,</v>
          </cell>
          <cell r="K99" t="str">
            <v>Manchaster, M22 5TX,</v>
          </cell>
          <cell r="M99" t="str">
            <v>England, UK</v>
          </cell>
          <cell r="N99" t="str">
            <v>EBU</v>
          </cell>
          <cell r="O99">
            <v>15</v>
          </cell>
          <cell r="P99" t="str">
            <v>Export</v>
          </cell>
          <cell r="Q99" t="str">
            <v>UK</v>
          </cell>
          <cell r="R99" t="str">
            <v>NA</v>
          </cell>
          <cell r="S99" t="str">
            <v>NA</v>
          </cell>
          <cell r="T99" t="str">
            <v>£</v>
          </cell>
          <cell r="V99">
            <v>21750</v>
          </cell>
          <cell r="W99">
            <v>0</v>
          </cell>
          <cell r="X99">
            <v>21750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I99" t="str">
            <v>Billing for EBU Project</v>
          </cell>
          <cell r="AX99" t="str">
            <v xml:space="preserve"> Balance 50% of the Set up for 29 FTE @ 1500 Per FTE</v>
          </cell>
          <cell r="BB99">
            <v>21750</v>
          </cell>
        </row>
        <row r="100">
          <cell r="A100">
            <v>99</v>
          </cell>
          <cell r="B100" t="str">
            <v>2004-05 / EXP / 080</v>
          </cell>
          <cell r="C100">
            <v>38169</v>
          </cell>
          <cell r="D100" t="str">
            <v>June</v>
          </cell>
          <cell r="E100">
            <v>2004</v>
          </cell>
          <cell r="F100">
            <v>2</v>
          </cell>
          <cell r="G100" t="str">
            <v>Vertex Customer Management Limited</v>
          </cell>
          <cell r="H100" t="str">
            <v>Kathryn Brown/ Geoff Hawker</v>
          </cell>
          <cell r="I100" t="str">
            <v>Vertex House. Green Courts Business Park</v>
          </cell>
          <cell r="J100" t="str">
            <v>333 Styal Road,</v>
          </cell>
          <cell r="K100" t="str">
            <v>Manchaster, M22 5TX,</v>
          </cell>
          <cell r="M100" t="str">
            <v>England, UK</v>
          </cell>
          <cell r="N100" t="str">
            <v>Powergen</v>
          </cell>
          <cell r="O100">
            <v>15</v>
          </cell>
          <cell r="P100" t="str">
            <v>Export</v>
          </cell>
          <cell r="Q100" t="str">
            <v>UK</v>
          </cell>
          <cell r="R100" t="str">
            <v>NA</v>
          </cell>
          <cell r="S100" t="str">
            <v>NA</v>
          </cell>
          <cell r="T100" t="str">
            <v>£</v>
          </cell>
          <cell r="V100">
            <v>319564.79999999999</v>
          </cell>
          <cell r="W100">
            <v>0</v>
          </cell>
          <cell r="X100">
            <v>319564.79999999999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I100" t="str">
            <v>Billing for Powergen for June, 2004</v>
          </cell>
          <cell r="AN100" t="str">
            <v>Billable Hours</v>
          </cell>
          <cell r="AS100" t="str">
            <v xml:space="preserve">Billlable hrs </v>
          </cell>
          <cell r="AT100">
            <v>42048</v>
          </cell>
          <cell r="AV100">
            <v>7.6</v>
          </cell>
          <cell r="AW100">
            <v>319564.79999999999</v>
          </cell>
          <cell r="BB100">
            <v>0</v>
          </cell>
          <cell r="BG100">
            <v>0</v>
          </cell>
          <cell r="BL100">
            <v>0</v>
          </cell>
          <cell r="BQ100">
            <v>0</v>
          </cell>
          <cell r="BV100">
            <v>0</v>
          </cell>
          <cell r="CA100">
            <v>0</v>
          </cell>
          <cell r="CF100">
            <v>0</v>
          </cell>
          <cell r="CK100">
            <v>0</v>
          </cell>
        </row>
        <row r="101">
          <cell r="A101">
            <v>100</v>
          </cell>
          <cell r="B101" t="str">
            <v>2004-05 / EXP / 081</v>
          </cell>
          <cell r="C101">
            <v>38169</v>
          </cell>
          <cell r="D101" t="str">
            <v>June</v>
          </cell>
          <cell r="E101">
            <v>2004</v>
          </cell>
          <cell r="F101">
            <v>2</v>
          </cell>
          <cell r="G101" t="str">
            <v>Vertex Customer Management Limited</v>
          </cell>
          <cell r="H101" t="str">
            <v>Kathryn Brown/ Geoff Hawker</v>
          </cell>
          <cell r="I101" t="str">
            <v>Vertex House. Green Courts Business Park</v>
          </cell>
          <cell r="J101" t="str">
            <v>333 Styal Road,</v>
          </cell>
          <cell r="K101" t="str">
            <v>Manchaster, M22 5TX,</v>
          </cell>
          <cell r="M101" t="str">
            <v>England, UK</v>
          </cell>
          <cell r="N101" t="str">
            <v>Lastminute</v>
          </cell>
          <cell r="O101">
            <v>15</v>
          </cell>
          <cell r="P101" t="str">
            <v>Export</v>
          </cell>
          <cell r="Q101" t="str">
            <v>UK</v>
          </cell>
          <cell r="R101" t="str">
            <v>NA</v>
          </cell>
          <cell r="S101" t="str">
            <v>NA</v>
          </cell>
          <cell r="T101" t="str">
            <v>£</v>
          </cell>
          <cell r="V101">
            <v>123029.8</v>
          </cell>
          <cell r="W101">
            <v>0</v>
          </cell>
          <cell r="X101">
            <v>123029.8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I101" t="str">
            <v>Billing for Lastminute for June, 2004</v>
          </cell>
          <cell r="AN101" t="str">
            <v>Billable Hours</v>
          </cell>
          <cell r="AS101" t="str">
            <v>Data Entry</v>
          </cell>
          <cell r="AX101" t="str">
            <v>82 FTE X 22 DAYS X 7.5 HOURS</v>
          </cell>
          <cell r="AY101">
            <v>13530</v>
          </cell>
          <cell r="BA101">
            <v>8.98</v>
          </cell>
          <cell r="BB101">
            <v>121499.40000000001</v>
          </cell>
          <cell r="BC101" t="str">
            <v>1 FTE X 7.5 HOURSX 3 DAYS</v>
          </cell>
          <cell r="BD101">
            <v>22.5</v>
          </cell>
          <cell r="BF101">
            <v>10.24</v>
          </cell>
          <cell r="BG101">
            <v>230.4</v>
          </cell>
          <cell r="BM101" t="str">
            <v>Fixed Management Fees</v>
          </cell>
          <cell r="BP101" t="str">
            <v>1300 pm</v>
          </cell>
          <cell r="BQ101">
            <v>1300</v>
          </cell>
          <cell r="CA101">
            <v>0</v>
          </cell>
          <cell r="CF101">
            <v>0</v>
          </cell>
        </row>
        <row r="102">
          <cell r="A102">
            <v>101</v>
          </cell>
          <cell r="B102" t="str">
            <v>2004-05 / EXP / 082</v>
          </cell>
          <cell r="C102">
            <v>38169</v>
          </cell>
          <cell r="D102" t="str">
            <v>June</v>
          </cell>
          <cell r="E102">
            <v>2004</v>
          </cell>
          <cell r="F102">
            <v>2</v>
          </cell>
          <cell r="G102" t="str">
            <v>Cancelled</v>
          </cell>
          <cell r="H102" t="str">
            <v>Kathryn Brown/ Chris Ainley</v>
          </cell>
          <cell r="I102" t="str">
            <v>Vertex House. Green Courts Business Park</v>
          </cell>
          <cell r="J102" t="str">
            <v>333 Styal Road,</v>
          </cell>
          <cell r="K102" t="str">
            <v>Manchaster, M22 5TX,</v>
          </cell>
          <cell r="M102" t="str">
            <v>England, UK</v>
          </cell>
          <cell r="N102" t="str">
            <v>EBU</v>
          </cell>
          <cell r="O102">
            <v>15</v>
          </cell>
          <cell r="P102" t="str">
            <v>Export</v>
          </cell>
          <cell r="Q102" t="str">
            <v>UK</v>
          </cell>
          <cell r="R102" t="str">
            <v>NA</v>
          </cell>
          <cell r="S102" t="str">
            <v>NA</v>
          </cell>
          <cell r="T102" t="str">
            <v>£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I102" t="str">
            <v>Billing for EBU till 27 June, 2004</v>
          </cell>
          <cell r="AN102" t="str">
            <v>Billable Hours</v>
          </cell>
          <cell r="AX102" t="str">
            <v>Single Shift</v>
          </cell>
          <cell r="BA102">
            <v>10.51</v>
          </cell>
          <cell r="BB102">
            <v>0</v>
          </cell>
          <cell r="BC102" t="str">
            <v>Double Shift</v>
          </cell>
          <cell r="BF102">
            <v>7.53</v>
          </cell>
          <cell r="BG102">
            <v>0</v>
          </cell>
        </row>
        <row r="103">
          <cell r="A103">
            <v>102</v>
          </cell>
          <cell r="B103" t="str">
            <v>2004-05 / EXP / 083</v>
          </cell>
          <cell r="C103">
            <v>38169</v>
          </cell>
          <cell r="D103" t="str">
            <v>June</v>
          </cell>
          <cell r="E103">
            <v>2004</v>
          </cell>
          <cell r="F103">
            <v>2</v>
          </cell>
          <cell r="G103" t="str">
            <v>Vertex Data Science Limited</v>
          </cell>
          <cell r="H103" t="str">
            <v>Kathryn Brown/ Shaun Griffin</v>
          </cell>
          <cell r="I103" t="str">
            <v>Vertex House. Green Courts Business Park</v>
          </cell>
          <cell r="J103" t="str">
            <v>333 Styal Road,</v>
          </cell>
          <cell r="K103" t="str">
            <v>Manchaster, M22 5TX,</v>
          </cell>
          <cell r="M103" t="str">
            <v>England, UK</v>
          </cell>
          <cell r="N103" t="str">
            <v>UUCS</v>
          </cell>
          <cell r="O103">
            <v>15</v>
          </cell>
          <cell r="P103" t="str">
            <v>Export</v>
          </cell>
          <cell r="Q103" t="str">
            <v>UK</v>
          </cell>
          <cell r="R103" t="str">
            <v>NA</v>
          </cell>
          <cell r="S103" t="str">
            <v>NA</v>
          </cell>
          <cell r="T103" t="str">
            <v>£</v>
          </cell>
          <cell r="V103">
            <v>166984.09375</v>
          </cell>
          <cell r="W103">
            <v>0</v>
          </cell>
          <cell r="X103">
            <v>166984.09375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I103" t="str">
            <v>Billing for UUCS Project for Jun,2004</v>
          </cell>
          <cell r="AS103" t="str">
            <v>Billable Hrs</v>
          </cell>
          <cell r="AT103">
            <v>27784.375</v>
          </cell>
          <cell r="AV103">
            <v>6.01</v>
          </cell>
          <cell r="AW103">
            <v>166984.09375</v>
          </cell>
          <cell r="BB103">
            <v>0</v>
          </cell>
        </row>
        <row r="104">
          <cell r="A104">
            <v>103</v>
          </cell>
          <cell r="B104" t="str">
            <v>2004-05 / EXP / 084</v>
          </cell>
          <cell r="C104">
            <v>38169</v>
          </cell>
          <cell r="D104" t="str">
            <v>June</v>
          </cell>
          <cell r="E104">
            <v>2004</v>
          </cell>
          <cell r="F104">
            <v>2</v>
          </cell>
          <cell r="G104" t="str">
            <v>Vertex Data Science Limited</v>
          </cell>
          <cell r="H104" t="str">
            <v>Rachel Dixon</v>
          </cell>
          <cell r="I104" t="str">
            <v>Vertex House. Green Courts Business Park</v>
          </cell>
          <cell r="J104" t="str">
            <v>333 Styal Road,</v>
          </cell>
          <cell r="K104" t="str">
            <v>Manchaster, M22 5TX,</v>
          </cell>
          <cell r="M104" t="str">
            <v>England, UK</v>
          </cell>
          <cell r="N104" t="str">
            <v>Business Intelligence</v>
          </cell>
          <cell r="O104">
            <v>15</v>
          </cell>
          <cell r="P104" t="str">
            <v>Export</v>
          </cell>
          <cell r="Q104" t="str">
            <v>UK</v>
          </cell>
          <cell r="R104" t="str">
            <v>NA</v>
          </cell>
          <cell r="S104" t="str">
            <v>NA</v>
          </cell>
          <cell r="T104" t="str">
            <v>£</v>
          </cell>
          <cell r="V104">
            <v>1250</v>
          </cell>
          <cell r="W104">
            <v>0</v>
          </cell>
          <cell r="X104">
            <v>1250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I104" t="str">
            <v>Billing for Business Intelligence Project</v>
          </cell>
          <cell r="AX104" t="str">
            <v>Charges for Services for Jun-04</v>
          </cell>
          <cell r="BB104">
            <v>1250</v>
          </cell>
        </row>
        <row r="105">
          <cell r="A105">
            <v>104</v>
          </cell>
          <cell r="B105" t="str">
            <v>2004-05 / EXP / 085</v>
          </cell>
          <cell r="C105">
            <v>38200</v>
          </cell>
          <cell r="D105" t="str">
            <v>July</v>
          </cell>
          <cell r="E105">
            <v>2004</v>
          </cell>
          <cell r="F105">
            <v>2</v>
          </cell>
          <cell r="G105" t="str">
            <v>Vertex Customer Management Limited</v>
          </cell>
          <cell r="H105" t="str">
            <v>Kathryn Brown/ Geoff Hawker</v>
          </cell>
          <cell r="I105" t="str">
            <v>Vertex House. Green Courts Business Park</v>
          </cell>
          <cell r="J105" t="str">
            <v>333 Styal Road,</v>
          </cell>
          <cell r="K105" t="str">
            <v>Manchaster, M22 5TX,</v>
          </cell>
          <cell r="M105" t="str">
            <v>England, UK</v>
          </cell>
          <cell r="N105" t="str">
            <v>Powergen</v>
          </cell>
          <cell r="O105">
            <v>15</v>
          </cell>
          <cell r="P105" t="str">
            <v>Export</v>
          </cell>
          <cell r="Q105" t="str">
            <v>UK</v>
          </cell>
          <cell r="R105" t="str">
            <v>NA</v>
          </cell>
          <cell r="S105" t="str">
            <v>NA</v>
          </cell>
          <cell r="T105" t="str">
            <v>£</v>
          </cell>
          <cell r="V105">
            <v>324921.28000000003</v>
          </cell>
          <cell r="W105">
            <v>0</v>
          </cell>
          <cell r="X105">
            <v>324921.28000000003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I105" t="str">
            <v>Billing for Powergen for July, 2004</v>
          </cell>
          <cell r="AN105" t="str">
            <v>Billable Hours</v>
          </cell>
          <cell r="AS105" t="str">
            <v xml:space="preserve">Billlable hrs </v>
          </cell>
          <cell r="AT105">
            <v>42752.800000000003</v>
          </cell>
          <cell r="AV105">
            <v>7.6</v>
          </cell>
          <cell r="AW105">
            <v>324921.28000000003</v>
          </cell>
          <cell r="BB105">
            <v>0</v>
          </cell>
          <cell r="BG105">
            <v>0</v>
          </cell>
          <cell r="BL105">
            <v>0</v>
          </cell>
          <cell r="BQ105">
            <v>0</v>
          </cell>
          <cell r="BV105">
            <v>0</v>
          </cell>
          <cell r="CA105">
            <v>0</v>
          </cell>
          <cell r="CF105">
            <v>0</v>
          </cell>
          <cell r="CK105">
            <v>0</v>
          </cell>
        </row>
        <row r="106">
          <cell r="A106">
            <v>105</v>
          </cell>
          <cell r="B106" t="str">
            <v>2004-05 / EXP / 086</v>
          </cell>
          <cell r="C106">
            <v>38200</v>
          </cell>
          <cell r="D106" t="str">
            <v>July</v>
          </cell>
          <cell r="E106">
            <v>2004</v>
          </cell>
          <cell r="F106">
            <v>2</v>
          </cell>
          <cell r="G106" t="str">
            <v>Vertex Customer Management Limited</v>
          </cell>
          <cell r="H106" t="str">
            <v>Kathryn Brown/ Geoff Hawker</v>
          </cell>
          <cell r="I106" t="str">
            <v>Vertex House. Green Courts Business Park</v>
          </cell>
          <cell r="J106" t="str">
            <v>333 Styal Road,</v>
          </cell>
          <cell r="K106" t="str">
            <v>Manchaster, M22 5TX,</v>
          </cell>
          <cell r="M106" t="str">
            <v>England, UK</v>
          </cell>
          <cell r="N106" t="str">
            <v>Lastminute</v>
          </cell>
          <cell r="O106">
            <v>15</v>
          </cell>
          <cell r="P106" t="str">
            <v>Export</v>
          </cell>
          <cell r="Q106" t="str">
            <v>UK</v>
          </cell>
          <cell r="R106" t="str">
            <v>NA</v>
          </cell>
          <cell r="S106" t="str">
            <v>NA</v>
          </cell>
          <cell r="T106" t="str">
            <v>£</v>
          </cell>
          <cell r="V106">
            <v>124489.00000000001</v>
          </cell>
          <cell r="W106">
            <v>0</v>
          </cell>
          <cell r="X106">
            <v>124489.00000000001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I106" t="str">
            <v>Billing for Lastminute for July, 2004</v>
          </cell>
          <cell r="AN106" t="str">
            <v>Billable Hours</v>
          </cell>
          <cell r="AS106" t="str">
            <v>Data Entry</v>
          </cell>
          <cell r="AX106" t="str">
            <v>82 FTE X 22 DAYS X 7.5 HOURS</v>
          </cell>
          <cell r="AY106">
            <v>13530</v>
          </cell>
          <cell r="BA106">
            <v>8.98</v>
          </cell>
          <cell r="BB106">
            <v>121499.40000000001</v>
          </cell>
          <cell r="BC106" t="str">
            <v>1 FTE X 7.5 HOURSX 22 DAYS</v>
          </cell>
          <cell r="BD106">
            <v>165</v>
          </cell>
          <cell r="BF106">
            <v>10.24</v>
          </cell>
          <cell r="BG106">
            <v>1689.6000000000001</v>
          </cell>
          <cell r="BM106" t="str">
            <v>Fixed Management Fees</v>
          </cell>
          <cell r="BP106" t="str">
            <v>1300 pm</v>
          </cell>
          <cell r="BQ106">
            <v>1300</v>
          </cell>
          <cell r="CA106">
            <v>0</v>
          </cell>
          <cell r="CF106">
            <v>0</v>
          </cell>
        </row>
        <row r="107">
          <cell r="A107">
            <v>106</v>
          </cell>
          <cell r="B107" t="str">
            <v>2004-05 / EXP / 087</v>
          </cell>
          <cell r="C107">
            <v>38200</v>
          </cell>
          <cell r="D107" t="str">
            <v>July</v>
          </cell>
          <cell r="E107">
            <v>2004</v>
          </cell>
          <cell r="F107">
            <v>2</v>
          </cell>
          <cell r="G107" t="str">
            <v>Vertex Data Science Limited</v>
          </cell>
          <cell r="H107" t="str">
            <v>Kathryn Brown/ Shaun Griffin</v>
          </cell>
          <cell r="I107" t="str">
            <v>Vertex House. Green Courts Business Park</v>
          </cell>
          <cell r="J107" t="str">
            <v>333 Styal Road,</v>
          </cell>
          <cell r="K107" t="str">
            <v>Manchaster, M22 5TX,</v>
          </cell>
          <cell r="M107" t="str">
            <v>England, UK</v>
          </cell>
          <cell r="N107" t="str">
            <v>UUCS</v>
          </cell>
          <cell r="O107">
            <v>15</v>
          </cell>
          <cell r="P107" t="str">
            <v>Export</v>
          </cell>
          <cell r="Q107" t="str">
            <v>UK</v>
          </cell>
          <cell r="R107" t="str">
            <v>NA</v>
          </cell>
          <cell r="S107" t="str">
            <v>NA</v>
          </cell>
          <cell r="T107" t="str">
            <v>£</v>
          </cell>
          <cell r="V107">
            <v>159832.1875</v>
          </cell>
          <cell r="W107">
            <v>0</v>
          </cell>
          <cell r="X107">
            <v>159832.1875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I107" t="str">
            <v>Billing for UUCS Project for July,2004</v>
          </cell>
          <cell r="AS107" t="str">
            <v>Billable Hrs</v>
          </cell>
          <cell r="AT107">
            <v>28368.75</v>
          </cell>
          <cell r="AV107">
            <v>6.01</v>
          </cell>
          <cell r="AW107">
            <v>170496.1875</v>
          </cell>
          <cell r="AX107" t="str">
            <v>Adjustment for April-04 Invoice</v>
          </cell>
          <cell r="BB107">
            <v>-10664</v>
          </cell>
        </row>
        <row r="108">
          <cell r="A108">
            <v>107</v>
          </cell>
          <cell r="B108" t="str">
            <v>2004-05 / EXP / 088</v>
          </cell>
          <cell r="C108">
            <v>38200</v>
          </cell>
          <cell r="D108" t="str">
            <v>July</v>
          </cell>
          <cell r="E108">
            <v>2004</v>
          </cell>
          <cell r="F108">
            <v>2</v>
          </cell>
          <cell r="G108" t="str">
            <v>Vertex Data Science Limited</v>
          </cell>
          <cell r="H108" t="str">
            <v>Rachel Dixon</v>
          </cell>
          <cell r="I108" t="str">
            <v>Vertex House. Green Courts Business Park</v>
          </cell>
          <cell r="J108" t="str">
            <v>333 Styal Road,</v>
          </cell>
          <cell r="K108" t="str">
            <v>Manchaster, M22 5TX,</v>
          </cell>
          <cell r="M108" t="str">
            <v>England, UK</v>
          </cell>
          <cell r="N108" t="str">
            <v>Business Intelligence</v>
          </cell>
          <cell r="O108">
            <v>15</v>
          </cell>
          <cell r="P108" t="str">
            <v>Export</v>
          </cell>
          <cell r="Q108" t="str">
            <v>UK</v>
          </cell>
          <cell r="R108" t="str">
            <v>NA</v>
          </cell>
          <cell r="S108" t="str">
            <v>NA</v>
          </cell>
          <cell r="T108" t="str">
            <v>£</v>
          </cell>
          <cell r="V108">
            <v>1250</v>
          </cell>
          <cell r="W108">
            <v>0</v>
          </cell>
          <cell r="X108">
            <v>1250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I108" t="str">
            <v>Billing for Business Intelligence Project</v>
          </cell>
          <cell r="AX108" t="str">
            <v>Charges for Services for July-04</v>
          </cell>
          <cell r="BB108">
            <v>1250</v>
          </cell>
        </row>
        <row r="109">
          <cell r="A109">
            <v>108</v>
          </cell>
          <cell r="B109" t="str">
            <v>2004-05 / EXP / 089</v>
          </cell>
          <cell r="C109">
            <v>38231</v>
          </cell>
          <cell r="D109" t="str">
            <v>August</v>
          </cell>
          <cell r="E109">
            <v>2004</v>
          </cell>
          <cell r="F109">
            <v>2</v>
          </cell>
          <cell r="G109" t="str">
            <v>Vertex Customer Management Limited</v>
          </cell>
          <cell r="H109" t="str">
            <v>Kathryn Brown/ Geoff Hawker</v>
          </cell>
          <cell r="I109" t="str">
            <v>Vertex House. Green Courts Business Park</v>
          </cell>
          <cell r="J109" t="str">
            <v>333 Styal Road,</v>
          </cell>
          <cell r="K109" t="str">
            <v>Manchaster, M22 5TX,</v>
          </cell>
          <cell r="M109" t="str">
            <v>England, UK</v>
          </cell>
          <cell r="N109" t="str">
            <v>Powergen</v>
          </cell>
          <cell r="O109">
            <v>15</v>
          </cell>
          <cell r="P109" t="str">
            <v>Export</v>
          </cell>
          <cell r="Q109" t="str">
            <v>UK</v>
          </cell>
          <cell r="R109" t="str">
            <v>NA</v>
          </cell>
          <cell r="S109" t="str">
            <v>NA</v>
          </cell>
          <cell r="T109" t="str">
            <v>£</v>
          </cell>
          <cell r="V109">
            <v>326160.74400000001</v>
          </cell>
          <cell r="W109">
            <v>0</v>
          </cell>
          <cell r="X109">
            <v>326160.74400000001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I109" t="str">
            <v>Billing for Powergen for Aug, 2004</v>
          </cell>
          <cell r="AN109" t="str">
            <v>Billable Hours</v>
          </cell>
          <cell r="AS109" t="str">
            <v xml:space="preserve">Billlable hrs </v>
          </cell>
          <cell r="AT109">
            <v>42899.44</v>
          </cell>
          <cell r="AV109">
            <v>7.6</v>
          </cell>
          <cell r="AW109">
            <v>326035.74400000001</v>
          </cell>
          <cell r="AX109" t="str">
            <v>Pass Through Charges</v>
          </cell>
          <cell r="BB109">
            <v>125</v>
          </cell>
          <cell r="BG109">
            <v>0</v>
          </cell>
          <cell r="BL109">
            <v>0</v>
          </cell>
          <cell r="BQ109">
            <v>0</v>
          </cell>
          <cell r="BV109">
            <v>0</v>
          </cell>
          <cell r="CA109">
            <v>0</v>
          </cell>
          <cell r="CF109">
            <v>0</v>
          </cell>
          <cell r="CK109">
            <v>0</v>
          </cell>
        </row>
        <row r="110">
          <cell r="A110">
            <v>109</v>
          </cell>
          <cell r="B110" t="str">
            <v>2004-05 / EXP / 090</v>
          </cell>
          <cell r="C110">
            <v>38231</v>
          </cell>
          <cell r="D110" t="str">
            <v>August</v>
          </cell>
          <cell r="E110">
            <v>2004</v>
          </cell>
          <cell r="F110">
            <v>2</v>
          </cell>
          <cell r="G110" t="str">
            <v>Vertex Customer Management Limited</v>
          </cell>
          <cell r="H110" t="str">
            <v>Kathryn Brown/ Geoff Hawker</v>
          </cell>
          <cell r="I110" t="str">
            <v>Vertex House. Green Courts Business Park</v>
          </cell>
          <cell r="J110" t="str">
            <v>333 Styal Road,</v>
          </cell>
          <cell r="K110" t="str">
            <v>Manchaster, M22 5TX,</v>
          </cell>
          <cell r="M110" t="str">
            <v>England, UK</v>
          </cell>
          <cell r="N110" t="str">
            <v>Lastminute</v>
          </cell>
          <cell r="O110">
            <v>15</v>
          </cell>
          <cell r="P110" t="str">
            <v>Export</v>
          </cell>
          <cell r="Q110" t="str">
            <v>UK</v>
          </cell>
          <cell r="R110" t="str">
            <v>NA</v>
          </cell>
          <cell r="S110" t="str">
            <v>NA</v>
          </cell>
          <cell r="T110" t="str">
            <v>£</v>
          </cell>
          <cell r="V110">
            <v>122889.5</v>
          </cell>
          <cell r="W110">
            <v>0</v>
          </cell>
          <cell r="X110">
            <v>122889.5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I110" t="str">
            <v>Billing for Lastminute for Aug, 2004</v>
          </cell>
          <cell r="AN110" t="str">
            <v>Billable Hours</v>
          </cell>
          <cell r="AS110" t="str">
            <v>Data Entry</v>
          </cell>
          <cell r="AX110" t="str">
            <v>82 FTE X 162.5 HOURS</v>
          </cell>
          <cell r="AY110">
            <v>13325</v>
          </cell>
          <cell r="BA110">
            <v>8.98</v>
          </cell>
          <cell r="BB110">
            <v>119658.5</v>
          </cell>
          <cell r="BC110" t="str">
            <v>1 FTE X162.5 HOURS</v>
          </cell>
          <cell r="BD110">
            <v>162.5</v>
          </cell>
          <cell r="BF110">
            <v>10.24</v>
          </cell>
          <cell r="BG110">
            <v>1664</v>
          </cell>
          <cell r="BM110" t="str">
            <v>Fixed Management Fees</v>
          </cell>
          <cell r="BP110" t="str">
            <v>1300 pm</v>
          </cell>
          <cell r="BQ110">
            <v>1300</v>
          </cell>
          <cell r="BR110" t="str">
            <v>Set Up Charge for Eatin</v>
          </cell>
          <cell r="BV110">
            <v>267</v>
          </cell>
          <cell r="CA110">
            <v>0</v>
          </cell>
          <cell r="CF110">
            <v>0</v>
          </cell>
        </row>
        <row r="111">
          <cell r="A111">
            <v>110</v>
          </cell>
          <cell r="B111" t="str">
            <v>2004-05 / EXP / 091</v>
          </cell>
          <cell r="C111">
            <v>38231</v>
          </cell>
          <cell r="D111" t="str">
            <v>August</v>
          </cell>
          <cell r="E111">
            <v>2004</v>
          </cell>
          <cell r="F111">
            <v>2</v>
          </cell>
          <cell r="G111" t="str">
            <v>Vertex Data Science Limited</v>
          </cell>
          <cell r="H111" t="str">
            <v>Kathryn Brown/ Shaun Griffin</v>
          </cell>
          <cell r="I111" t="str">
            <v>Vertex House. Green Courts Business Park</v>
          </cell>
          <cell r="J111" t="str">
            <v>333 Styal Road,</v>
          </cell>
          <cell r="K111" t="str">
            <v>Manchaster, M22 5TX,</v>
          </cell>
          <cell r="M111" t="str">
            <v>England, UK</v>
          </cell>
          <cell r="N111" t="str">
            <v>UUCS</v>
          </cell>
          <cell r="O111">
            <v>15</v>
          </cell>
          <cell r="P111" t="str">
            <v>Export</v>
          </cell>
          <cell r="Q111" t="str">
            <v>UK</v>
          </cell>
          <cell r="R111" t="str">
            <v>NA</v>
          </cell>
          <cell r="S111" t="str">
            <v>NA</v>
          </cell>
          <cell r="T111" t="str">
            <v>£</v>
          </cell>
          <cell r="V111">
            <v>149423.625</v>
          </cell>
          <cell r="W111">
            <v>0</v>
          </cell>
          <cell r="X111">
            <v>149423.625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I111" t="str">
            <v>Billing for UUCS Project for Aug,2004</v>
          </cell>
          <cell r="AS111" t="str">
            <v>Billable Hrs</v>
          </cell>
          <cell r="AT111">
            <v>24862.5</v>
          </cell>
          <cell r="AV111">
            <v>6.01</v>
          </cell>
          <cell r="AW111">
            <v>149423.625</v>
          </cell>
        </row>
        <row r="112">
          <cell r="A112">
            <v>111</v>
          </cell>
          <cell r="B112" t="str">
            <v>2004-05 / EXP / 092</v>
          </cell>
          <cell r="C112">
            <v>38231</v>
          </cell>
          <cell r="D112" t="str">
            <v>August</v>
          </cell>
          <cell r="E112">
            <v>2004</v>
          </cell>
          <cell r="F112">
            <v>2</v>
          </cell>
          <cell r="G112" t="str">
            <v>Vertex Data Science Limited</v>
          </cell>
          <cell r="H112" t="str">
            <v>Rachel Dixon</v>
          </cell>
          <cell r="I112" t="str">
            <v>Vertex House. Green Courts Business Park</v>
          </cell>
          <cell r="J112" t="str">
            <v>333 Styal Road,</v>
          </cell>
          <cell r="K112" t="str">
            <v>Manchaster, M22 5TX,</v>
          </cell>
          <cell r="M112" t="str">
            <v>England, UK</v>
          </cell>
          <cell r="N112" t="str">
            <v>Business Intelligence</v>
          </cell>
          <cell r="O112">
            <v>15</v>
          </cell>
          <cell r="P112" t="str">
            <v>Export</v>
          </cell>
          <cell r="Q112" t="str">
            <v>UK</v>
          </cell>
          <cell r="R112" t="str">
            <v>NA</v>
          </cell>
          <cell r="S112" t="str">
            <v>NA</v>
          </cell>
          <cell r="T112" t="str">
            <v>£</v>
          </cell>
          <cell r="V112">
            <v>1250</v>
          </cell>
          <cell r="W112">
            <v>0</v>
          </cell>
          <cell r="X112">
            <v>1250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I112" t="str">
            <v>Billing for Business Intelligence Project</v>
          </cell>
          <cell r="AX112" t="str">
            <v>Charges for Services for Aug-04</v>
          </cell>
          <cell r="BB112">
            <v>1250</v>
          </cell>
        </row>
        <row r="113">
          <cell r="A113">
            <v>112</v>
          </cell>
          <cell r="B113" t="str">
            <v>2004-05 / EXP / 093</v>
          </cell>
          <cell r="C113">
            <v>38231</v>
          </cell>
          <cell r="D113" t="str">
            <v>August</v>
          </cell>
          <cell r="E113">
            <v>2004</v>
          </cell>
          <cell r="F113">
            <v>2</v>
          </cell>
          <cell r="G113" t="str">
            <v>First Revenue Assurance</v>
          </cell>
          <cell r="H113" t="str">
            <v>Zach Lewy</v>
          </cell>
          <cell r="I113" t="str">
            <v>First Revenue Assurance</v>
          </cell>
          <cell r="J113" t="str">
            <v>4500,Cherry Creek Drive South</v>
          </cell>
          <cell r="K113" t="str">
            <v>Suite 450,Denver CO 80246</v>
          </cell>
          <cell r="N113" t="str">
            <v>FRA</v>
          </cell>
          <cell r="O113">
            <v>15</v>
          </cell>
          <cell r="P113" t="str">
            <v>Export</v>
          </cell>
          <cell r="Q113" t="str">
            <v>UK</v>
          </cell>
          <cell r="R113" t="str">
            <v>NA</v>
          </cell>
          <cell r="S113" t="str">
            <v>NA</v>
          </cell>
          <cell r="T113" t="str">
            <v>$</v>
          </cell>
          <cell r="V113">
            <v>30495.15</v>
          </cell>
          <cell r="W113">
            <v>0</v>
          </cell>
          <cell r="X113">
            <v>30495.15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I113" t="str">
            <v>Billing for FRA for Aug, 2004</v>
          </cell>
          <cell r="AN113" t="str">
            <v>Billable Hours</v>
          </cell>
          <cell r="AS113" t="str">
            <v xml:space="preserve">Billlable hrs </v>
          </cell>
          <cell r="AT113">
            <v>2467.5</v>
          </cell>
          <cell r="AV113">
            <v>12.1</v>
          </cell>
          <cell r="AW113">
            <v>29856.75</v>
          </cell>
          <cell r="AX113" t="str">
            <v>Incentives - $25536 (Collection)  @ 2.5%</v>
          </cell>
          <cell r="BB113">
            <v>638.40000000000009</v>
          </cell>
          <cell r="BG113">
            <v>0</v>
          </cell>
          <cell r="BL113">
            <v>0</v>
          </cell>
          <cell r="BV113">
            <v>0</v>
          </cell>
          <cell r="CA113">
            <v>0</v>
          </cell>
          <cell r="CF113">
            <v>0</v>
          </cell>
          <cell r="CK113">
            <v>0</v>
          </cell>
        </row>
        <row r="114">
          <cell r="A114">
            <v>113</v>
          </cell>
          <cell r="B114" t="str">
            <v>2004-05 / EXP / 094</v>
          </cell>
          <cell r="C114">
            <v>38231</v>
          </cell>
          <cell r="D114" t="str">
            <v>August</v>
          </cell>
          <cell r="E114">
            <v>2004</v>
          </cell>
          <cell r="F114">
            <v>2</v>
          </cell>
          <cell r="G114" t="str">
            <v>Vertex Data Science Limited</v>
          </cell>
          <cell r="H114" t="str">
            <v>Kathryn Brown/ Chris Ainley</v>
          </cell>
          <cell r="I114" t="str">
            <v>Vertex House. Green Courts Business Park</v>
          </cell>
          <cell r="J114" t="str">
            <v>333 Styal Road,</v>
          </cell>
          <cell r="K114" t="str">
            <v>Manchaster, M22 5TX,</v>
          </cell>
          <cell r="M114" t="str">
            <v>England, UK</v>
          </cell>
          <cell r="N114" t="str">
            <v>EBU</v>
          </cell>
          <cell r="O114">
            <v>15</v>
          </cell>
          <cell r="P114" t="str">
            <v>Export</v>
          </cell>
          <cell r="Q114" t="str">
            <v>UK</v>
          </cell>
          <cell r="R114" t="str">
            <v>NA</v>
          </cell>
          <cell r="S114" t="str">
            <v>NA</v>
          </cell>
          <cell r="T114" t="str">
            <v>£</v>
          </cell>
          <cell r="V114">
            <v>67500</v>
          </cell>
          <cell r="W114">
            <v>0</v>
          </cell>
          <cell r="X114">
            <v>67500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I114" t="str">
            <v>Billing for EBU Project</v>
          </cell>
          <cell r="AX114" t="str">
            <v>Set up for 45 FTE @ 1500 Per FTE</v>
          </cell>
          <cell r="BB114">
            <v>67500</v>
          </cell>
        </row>
        <row r="115">
          <cell r="A115">
            <v>114</v>
          </cell>
          <cell r="B115" t="str">
            <v>2004-05 / EXP / 095</v>
          </cell>
          <cell r="C115">
            <v>38231</v>
          </cell>
          <cell r="D115" t="str">
            <v>August</v>
          </cell>
          <cell r="E115">
            <v>2004</v>
          </cell>
          <cell r="F115">
            <v>2</v>
          </cell>
          <cell r="G115" t="str">
            <v>Vertex Data Science Limited</v>
          </cell>
          <cell r="H115" t="str">
            <v>Kathryn Brown/ Chris Ainley</v>
          </cell>
          <cell r="I115" t="str">
            <v>Vertex House. Green Courts Business Park</v>
          </cell>
          <cell r="J115" t="str">
            <v>333 Styal Road,</v>
          </cell>
          <cell r="K115" t="str">
            <v>Manchaster, M22 5TX,</v>
          </cell>
          <cell r="M115" t="str">
            <v>England, UK</v>
          </cell>
          <cell r="N115" t="str">
            <v>EBU</v>
          </cell>
          <cell r="O115">
            <v>15</v>
          </cell>
          <cell r="P115" t="str">
            <v>Export</v>
          </cell>
          <cell r="Q115" t="str">
            <v>UK</v>
          </cell>
          <cell r="R115" t="str">
            <v>NA</v>
          </cell>
          <cell r="S115" t="str">
            <v>NA</v>
          </cell>
          <cell r="T115" t="str">
            <v>£</v>
          </cell>
          <cell r="V115">
            <v>246149.049</v>
          </cell>
          <cell r="W115">
            <v>0</v>
          </cell>
          <cell r="X115">
            <v>246149.049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I115" t="str">
            <v>Billing for EBU for June, 2004</v>
          </cell>
          <cell r="AN115" t="str">
            <v>Billable Hours</v>
          </cell>
          <cell r="AX115" t="str">
            <v>Single Shift</v>
          </cell>
          <cell r="AY115">
            <v>4918.8</v>
          </cell>
          <cell r="BA115">
            <v>10.51</v>
          </cell>
          <cell r="BB115">
            <v>51696.588000000003</v>
          </cell>
          <cell r="BC115" t="str">
            <v>Double Shift</v>
          </cell>
          <cell r="BD115">
            <v>25823.7</v>
          </cell>
          <cell r="BF115">
            <v>7.53</v>
          </cell>
          <cell r="BG115">
            <v>194452.46100000001</v>
          </cell>
        </row>
        <row r="116">
          <cell r="A116">
            <v>115</v>
          </cell>
          <cell r="B116" t="str">
            <v>2004-05 / EXP / 096</v>
          </cell>
          <cell r="C116">
            <v>38231</v>
          </cell>
          <cell r="D116" t="str">
            <v>August</v>
          </cell>
          <cell r="E116">
            <v>2004</v>
          </cell>
          <cell r="F116">
            <v>2</v>
          </cell>
          <cell r="G116" t="str">
            <v>Vertex Data Science Limited</v>
          </cell>
          <cell r="H116" t="str">
            <v>Kathryn Brown/ Chris Ainley</v>
          </cell>
          <cell r="I116" t="str">
            <v>Vertex House. Green Courts Business Park</v>
          </cell>
          <cell r="J116" t="str">
            <v>333 Styal Road,</v>
          </cell>
          <cell r="K116" t="str">
            <v>Manchaster, M22 5TX,</v>
          </cell>
          <cell r="M116" t="str">
            <v>England, UK</v>
          </cell>
          <cell r="N116" t="str">
            <v>EBU</v>
          </cell>
          <cell r="O116">
            <v>15</v>
          </cell>
          <cell r="P116" t="str">
            <v>Export</v>
          </cell>
          <cell r="Q116" t="str">
            <v>UK</v>
          </cell>
          <cell r="R116" t="str">
            <v>NA</v>
          </cell>
          <cell r="S116" t="str">
            <v>NA</v>
          </cell>
          <cell r="T116" t="str">
            <v>£</v>
          </cell>
          <cell r="V116">
            <v>191862.94500000001</v>
          </cell>
          <cell r="W116">
            <v>0</v>
          </cell>
          <cell r="X116">
            <v>191862.94500000001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I116" t="str">
            <v>Billing for EBU from 1 July till 25 July, 2004</v>
          </cell>
          <cell r="AN116" t="str">
            <v>Billable Hours</v>
          </cell>
          <cell r="AX116" t="str">
            <v>Single Shift</v>
          </cell>
          <cell r="AY116">
            <v>3834</v>
          </cell>
          <cell r="BA116">
            <v>10.51</v>
          </cell>
          <cell r="BB116">
            <v>40295.339999999997</v>
          </cell>
          <cell r="BC116" t="str">
            <v>Double Shift</v>
          </cell>
          <cell r="BD116">
            <v>20128.5</v>
          </cell>
          <cell r="BF116">
            <v>7.53</v>
          </cell>
          <cell r="BG116">
            <v>151567.60500000001</v>
          </cell>
        </row>
        <row r="117">
          <cell r="A117">
            <v>116</v>
          </cell>
          <cell r="B117" t="str">
            <v>2004-05 / EXP / 097</v>
          </cell>
          <cell r="C117">
            <v>38231</v>
          </cell>
          <cell r="D117" t="str">
            <v>August</v>
          </cell>
          <cell r="E117">
            <v>2004</v>
          </cell>
          <cell r="F117">
            <v>2</v>
          </cell>
          <cell r="G117" t="str">
            <v>Vertex Data Science Limited</v>
          </cell>
          <cell r="H117" t="str">
            <v>Kathryn Brown/ Chris Ainley</v>
          </cell>
          <cell r="I117" t="str">
            <v>Vertex House. Green Courts Business Park</v>
          </cell>
          <cell r="J117" t="str">
            <v>333 Styal Road,</v>
          </cell>
          <cell r="K117" t="str">
            <v>Manchaster, M22 5TX,</v>
          </cell>
          <cell r="M117" t="str">
            <v>England, UK</v>
          </cell>
          <cell r="N117" t="str">
            <v>EBU</v>
          </cell>
          <cell r="O117">
            <v>15</v>
          </cell>
          <cell r="P117" t="str">
            <v>Export</v>
          </cell>
          <cell r="Q117" t="str">
            <v>UK</v>
          </cell>
          <cell r="R117" t="str">
            <v>NA</v>
          </cell>
          <cell r="S117" t="str">
            <v>NA</v>
          </cell>
          <cell r="T117" t="str">
            <v>£</v>
          </cell>
          <cell r="V117">
            <v>247558.24579999998</v>
          </cell>
          <cell r="W117">
            <v>0</v>
          </cell>
          <cell r="X117">
            <v>247558.24579999998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I117" t="str">
            <v>Billing for EBU from 26 July till 22 Aug, 2004</v>
          </cell>
          <cell r="AN117" t="str">
            <v>Billable Hours</v>
          </cell>
          <cell r="AX117" t="str">
            <v>Single Shift</v>
          </cell>
          <cell r="AY117">
            <v>4946.96</v>
          </cell>
          <cell r="BA117">
            <v>10.51</v>
          </cell>
          <cell r="BB117">
            <v>51992.549599999998</v>
          </cell>
          <cell r="BC117" t="str">
            <v>Double Shift</v>
          </cell>
          <cell r="BD117">
            <v>25971.539999999997</v>
          </cell>
          <cell r="BF117">
            <v>7.53</v>
          </cell>
          <cell r="BG117">
            <v>195565.69619999998</v>
          </cell>
        </row>
        <row r="118">
          <cell r="A118">
            <v>117</v>
          </cell>
          <cell r="B118" t="str">
            <v>2004-05 / EXP / 098</v>
          </cell>
          <cell r="C118">
            <v>38261</v>
          </cell>
          <cell r="D118" t="str">
            <v>September</v>
          </cell>
          <cell r="E118">
            <v>2004</v>
          </cell>
          <cell r="F118">
            <v>2</v>
          </cell>
          <cell r="G118" t="str">
            <v>Vertex Customer Management Limited</v>
          </cell>
          <cell r="H118" t="str">
            <v>Kathryn Brown/ Geoff Hawker</v>
          </cell>
          <cell r="I118" t="str">
            <v>Vertex House. Green Courts Business Park</v>
          </cell>
          <cell r="J118" t="str">
            <v>333 Styal Road,</v>
          </cell>
          <cell r="K118" t="str">
            <v>Manchaster, M22 5TX,</v>
          </cell>
          <cell r="M118" t="str">
            <v>England, UK</v>
          </cell>
          <cell r="N118" t="str">
            <v>Powergen</v>
          </cell>
          <cell r="O118">
            <v>15</v>
          </cell>
          <cell r="P118" t="str">
            <v>Export</v>
          </cell>
          <cell r="Q118" t="str">
            <v>UK</v>
          </cell>
          <cell r="R118" t="str">
            <v>NA</v>
          </cell>
          <cell r="S118" t="str">
            <v>NA</v>
          </cell>
          <cell r="T118" t="str">
            <v>£</v>
          </cell>
          <cell r="V118">
            <v>319868.79999999999</v>
          </cell>
          <cell r="W118">
            <v>0</v>
          </cell>
          <cell r="X118">
            <v>319868.79999999999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I118" t="str">
            <v>Billing for Powergen for Sep, 2004</v>
          </cell>
          <cell r="AN118" t="str">
            <v>Billable Hours</v>
          </cell>
          <cell r="AS118" t="str">
            <v xml:space="preserve">Billlable hrs </v>
          </cell>
          <cell r="AT118">
            <v>42088</v>
          </cell>
          <cell r="AV118">
            <v>7.6</v>
          </cell>
          <cell r="AW118">
            <v>319868.79999999999</v>
          </cell>
          <cell r="BG118">
            <v>0</v>
          </cell>
          <cell r="BL118">
            <v>0</v>
          </cell>
          <cell r="BQ118">
            <v>0</v>
          </cell>
          <cell r="BV118">
            <v>0</v>
          </cell>
          <cell r="CA118">
            <v>0</v>
          </cell>
          <cell r="CF118">
            <v>0</v>
          </cell>
          <cell r="CK118">
            <v>0</v>
          </cell>
        </row>
        <row r="119">
          <cell r="A119">
            <v>118</v>
          </cell>
          <cell r="B119" t="str">
            <v>2004-05 / EXP / 099</v>
          </cell>
          <cell r="C119">
            <v>38261</v>
          </cell>
          <cell r="D119" t="str">
            <v>September</v>
          </cell>
          <cell r="E119">
            <v>2004</v>
          </cell>
          <cell r="F119">
            <v>2</v>
          </cell>
          <cell r="G119" t="str">
            <v>Vertex Customer Management Limited</v>
          </cell>
          <cell r="H119" t="str">
            <v>Kathryn Brown/ Geoff Hawker</v>
          </cell>
          <cell r="I119" t="str">
            <v>Vertex House. Green Courts Business Park</v>
          </cell>
          <cell r="J119" t="str">
            <v>333 Styal Road,</v>
          </cell>
          <cell r="K119" t="str">
            <v>Manchaster, M22 5TX,</v>
          </cell>
          <cell r="M119" t="str">
            <v>England, UK</v>
          </cell>
          <cell r="N119" t="str">
            <v>Lastminute</v>
          </cell>
          <cell r="O119">
            <v>15</v>
          </cell>
          <cell r="P119" t="str">
            <v>Export</v>
          </cell>
          <cell r="Q119" t="str">
            <v>UK</v>
          </cell>
          <cell r="R119" t="str">
            <v>NA</v>
          </cell>
          <cell r="S119" t="str">
            <v>NA</v>
          </cell>
          <cell r="T119" t="str">
            <v>£</v>
          </cell>
          <cell r="V119">
            <v>122622.5</v>
          </cell>
          <cell r="W119">
            <v>0</v>
          </cell>
          <cell r="X119">
            <v>122622.5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I119" t="str">
            <v>Billing for Lastminute for Sep, 2004</v>
          </cell>
          <cell r="AN119" t="str">
            <v>Billable Hours</v>
          </cell>
          <cell r="AS119" t="str">
            <v>Data Entry</v>
          </cell>
          <cell r="AX119" t="str">
            <v>82 FTE X 162.5 HOURS</v>
          </cell>
          <cell r="AY119">
            <v>13325</v>
          </cell>
          <cell r="BA119">
            <v>8.98</v>
          </cell>
          <cell r="BB119">
            <v>119658.5</v>
          </cell>
          <cell r="BC119" t="str">
            <v>1 FTE X162.5 HOURS</v>
          </cell>
          <cell r="BD119">
            <v>162.5</v>
          </cell>
          <cell r="BF119">
            <v>10.24</v>
          </cell>
          <cell r="BG119">
            <v>1664</v>
          </cell>
          <cell r="BM119" t="str">
            <v>Fixed Management Fees</v>
          </cell>
          <cell r="BP119" t="str">
            <v>1300 pm</v>
          </cell>
          <cell r="BQ119">
            <v>1300</v>
          </cell>
          <cell r="CA119">
            <v>0</v>
          </cell>
          <cell r="CF119">
            <v>0</v>
          </cell>
        </row>
        <row r="120">
          <cell r="A120">
            <v>119</v>
          </cell>
          <cell r="B120" t="str">
            <v>2004-05 / EXP / 100</v>
          </cell>
          <cell r="C120">
            <v>38261</v>
          </cell>
          <cell r="D120" t="str">
            <v>September</v>
          </cell>
          <cell r="E120">
            <v>2004</v>
          </cell>
          <cell r="F120">
            <v>2</v>
          </cell>
          <cell r="G120" t="str">
            <v>Vertex Data Science Limited</v>
          </cell>
          <cell r="H120" t="str">
            <v>Kathryn Brown/ Chris Ainley</v>
          </cell>
          <cell r="I120" t="str">
            <v>Vertex House. Green Courts Business Park</v>
          </cell>
          <cell r="J120" t="str">
            <v>333 Styal Road,</v>
          </cell>
          <cell r="K120" t="str">
            <v>Manchaster, M22 5TX,</v>
          </cell>
          <cell r="M120" t="str">
            <v>England, UK</v>
          </cell>
          <cell r="N120" t="str">
            <v>EBU</v>
          </cell>
          <cell r="O120">
            <v>15</v>
          </cell>
          <cell r="P120" t="str">
            <v>Export</v>
          </cell>
          <cell r="Q120" t="str">
            <v>UK</v>
          </cell>
          <cell r="R120" t="str">
            <v>NA</v>
          </cell>
          <cell r="S120" t="str">
            <v>NA</v>
          </cell>
          <cell r="T120" t="str">
            <v>£</v>
          </cell>
          <cell r="V120">
            <v>340601.29599999997</v>
          </cell>
          <cell r="W120">
            <v>0</v>
          </cell>
          <cell r="X120">
            <v>340601.29599999997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I120" t="str">
            <v>Billing for EBU from 23 Aug till 26 Sep, 2004</v>
          </cell>
          <cell r="AN120" t="str">
            <v>Billable Hours</v>
          </cell>
          <cell r="AX120" t="str">
            <v>Single Shift</v>
          </cell>
          <cell r="AY120">
            <v>6995.2</v>
          </cell>
          <cell r="BA120">
            <v>10.51</v>
          </cell>
          <cell r="BB120">
            <v>73519.551999999996</v>
          </cell>
          <cell r="BC120" t="str">
            <v>Double Shift</v>
          </cell>
          <cell r="BD120">
            <v>36724.799999999996</v>
          </cell>
          <cell r="BF120">
            <v>7.53</v>
          </cell>
          <cell r="BG120">
            <v>276537.74399999995</v>
          </cell>
          <cell r="BH120" t="str">
            <v xml:space="preserve">Adjustment for April -04 </v>
          </cell>
          <cell r="BL120">
            <v>-9456</v>
          </cell>
        </row>
        <row r="121">
          <cell r="A121">
            <v>120</v>
          </cell>
          <cell r="B121" t="str">
            <v>2004-05 / EXP / 101</v>
          </cell>
          <cell r="C121">
            <v>38261</v>
          </cell>
          <cell r="D121" t="str">
            <v>September</v>
          </cell>
          <cell r="E121">
            <v>2004</v>
          </cell>
          <cell r="F121">
            <v>2</v>
          </cell>
          <cell r="G121" t="str">
            <v>Vertex Data Science Limited</v>
          </cell>
          <cell r="H121" t="str">
            <v>Kathryn Brown/ Shaun Griffin</v>
          </cell>
          <cell r="I121" t="str">
            <v>Vertex House. Green Courts Business Park</v>
          </cell>
          <cell r="J121" t="str">
            <v>333 Styal Road,</v>
          </cell>
          <cell r="K121" t="str">
            <v>Manchaster, M22 5TX,</v>
          </cell>
          <cell r="M121" t="str">
            <v>England, UK</v>
          </cell>
          <cell r="N121" t="str">
            <v>UUCS</v>
          </cell>
          <cell r="O121">
            <v>15</v>
          </cell>
          <cell r="P121" t="str">
            <v>Export</v>
          </cell>
          <cell r="Q121" t="str">
            <v>UK</v>
          </cell>
          <cell r="R121" t="str">
            <v>NA</v>
          </cell>
          <cell r="S121" t="str">
            <v>NA</v>
          </cell>
          <cell r="T121" t="str">
            <v>£</v>
          </cell>
          <cell r="V121">
            <v>167039.62</v>
          </cell>
          <cell r="W121">
            <v>0</v>
          </cell>
          <cell r="X121">
            <v>167039.62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I121" t="str">
            <v>Billing for UUCS Project for Sep,2004</v>
          </cell>
          <cell r="AS121" t="str">
            <v>Billable Hrs</v>
          </cell>
          <cell r="AT121">
            <v>28762</v>
          </cell>
          <cell r="AV121">
            <v>6.01</v>
          </cell>
          <cell r="AW121">
            <v>172859.62</v>
          </cell>
          <cell r="AX121" t="str">
            <v xml:space="preserve"> Adjustment for Seat sharing with FRA</v>
          </cell>
          <cell r="BB121">
            <v>-5820</v>
          </cell>
        </row>
        <row r="122">
          <cell r="A122">
            <v>121</v>
          </cell>
          <cell r="B122" t="str">
            <v>2004-05 / EXP / 102</v>
          </cell>
          <cell r="C122">
            <v>38261</v>
          </cell>
          <cell r="D122" t="str">
            <v>September</v>
          </cell>
          <cell r="E122">
            <v>2004</v>
          </cell>
          <cell r="F122">
            <v>2</v>
          </cell>
          <cell r="G122" t="str">
            <v>Vertex Data Science Limited</v>
          </cell>
          <cell r="H122" t="str">
            <v>Rachel Dixon</v>
          </cell>
          <cell r="I122" t="str">
            <v>Vertex House. Green Courts Business Park</v>
          </cell>
          <cell r="J122" t="str">
            <v>333 Styal Road,</v>
          </cell>
          <cell r="K122" t="str">
            <v>Manchaster, M22 5TX,</v>
          </cell>
          <cell r="M122" t="str">
            <v>England, UK</v>
          </cell>
          <cell r="N122" t="str">
            <v>Business Intelligence</v>
          </cell>
          <cell r="O122">
            <v>15</v>
          </cell>
          <cell r="P122" t="str">
            <v>Export</v>
          </cell>
          <cell r="Q122" t="str">
            <v>UK</v>
          </cell>
          <cell r="R122" t="str">
            <v>NA</v>
          </cell>
          <cell r="S122" t="str">
            <v>NA</v>
          </cell>
          <cell r="T122" t="str">
            <v>£</v>
          </cell>
          <cell r="V122">
            <v>1250</v>
          </cell>
          <cell r="W122">
            <v>0</v>
          </cell>
          <cell r="X122">
            <v>1250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I122" t="str">
            <v>Billing for Business Intelligence Project</v>
          </cell>
          <cell r="AX122" t="str">
            <v>Charges for Services for Sep-04</v>
          </cell>
          <cell r="BB122">
            <v>1250</v>
          </cell>
        </row>
        <row r="123">
          <cell r="A123">
            <v>122</v>
          </cell>
          <cell r="B123" t="str">
            <v>2004-05 / EXP / 103</v>
          </cell>
          <cell r="C123">
            <v>38261</v>
          </cell>
          <cell r="D123" t="str">
            <v>September</v>
          </cell>
          <cell r="E123">
            <v>2004</v>
          </cell>
          <cell r="F123">
            <v>2</v>
          </cell>
          <cell r="G123" t="str">
            <v>First Revenue Assurance</v>
          </cell>
          <cell r="H123" t="str">
            <v>Zach Lewy</v>
          </cell>
          <cell r="I123" t="str">
            <v>First Revenue Assurance</v>
          </cell>
          <cell r="J123" t="str">
            <v>4500,Cherry Creek Drive South</v>
          </cell>
          <cell r="K123" t="str">
            <v>Suite 450,Denver CO 80246</v>
          </cell>
          <cell r="N123" t="str">
            <v>FRA</v>
          </cell>
          <cell r="O123">
            <v>15</v>
          </cell>
          <cell r="P123" t="str">
            <v>Export</v>
          </cell>
          <cell r="Q123" t="str">
            <v>UK</v>
          </cell>
          <cell r="R123" t="str">
            <v>NA</v>
          </cell>
          <cell r="S123" t="str">
            <v>NA</v>
          </cell>
          <cell r="T123" t="str">
            <v>$</v>
          </cell>
          <cell r="V123">
            <v>45687.03875</v>
          </cell>
          <cell r="W123">
            <v>0</v>
          </cell>
          <cell r="X123">
            <v>45687.03875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I123" t="str">
            <v>Billing for FRA for Sep, 2004</v>
          </cell>
          <cell r="AN123" t="str">
            <v>Billable Hours</v>
          </cell>
          <cell r="AS123" t="str">
            <v xml:space="preserve">Billlable hrs </v>
          </cell>
          <cell r="AT123">
            <v>3857.14</v>
          </cell>
          <cell r="AV123">
            <v>12.1</v>
          </cell>
          <cell r="AW123">
            <v>46671.394</v>
          </cell>
          <cell r="AX123" t="str">
            <v>Incentives - $65905.79 (Collection)  @ 2.5%</v>
          </cell>
          <cell r="BB123">
            <v>1647.6447499999999</v>
          </cell>
          <cell r="BC123" t="str">
            <v>Adjustment for Aug -04 Billing</v>
          </cell>
          <cell r="BG123">
            <v>-2632</v>
          </cell>
          <cell r="BL123">
            <v>0</v>
          </cell>
          <cell r="BV123">
            <v>0</v>
          </cell>
          <cell r="CA123">
            <v>0</v>
          </cell>
          <cell r="CF123">
            <v>0</v>
          </cell>
          <cell r="CK123">
            <v>0</v>
          </cell>
        </row>
        <row r="124">
          <cell r="A124">
            <v>123</v>
          </cell>
          <cell r="B124" t="str">
            <v>2004-05 / EXP / 104</v>
          </cell>
          <cell r="C124">
            <v>38292</v>
          </cell>
          <cell r="D124" t="str">
            <v>October</v>
          </cell>
          <cell r="E124">
            <v>2004</v>
          </cell>
          <cell r="F124">
            <v>2</v>
          </cell>
          <cell r="G124" t="str">
            <v>Vertex Customer Management Limited</v>
          </cell>
          <cell r="H124" t="str">
            <v>Martin Connolly</v>
          </cell>
          <cell r="I124" t="str">
            <v>Vertex House. Green Courts Business Park</v>
          </cell>
          <cell r="J124" t="str">
            <v>333 Styal Road,</v>
          </cell>
          <cell r="K124" t="str">
            <v>Manchaster, M22 5TX,</v>
          </cell>
          <cell r="M124" t="str">
            <v>England, UK</v>
          </cell>
          <cell r="N124" t="str">
            <v>Powergen</v>
          </cell>
          <cell r="O124">
            <v>15</v>
          </cell>
          <cell r="P124" t="str">
            <v>Export</v>
          </cell>
          <cell r="Q124" t="str">
            <v>UK</v>
          </cell>
          <cell r="R124" t="str">
            <v>NA</v>
          </cell>
          <cell r="S124" t="str">
            <v>NA</v>
          </cell>
          <cell r="T124" t="str">
            <v>£</v>
          </cell>
          <cell r="V124">
            <v>320271.59999999998</v>
          </cell>
          <cell r="W124">
            <v>0</v>
          </cell>
          <cell r="X124">
            <v>320271.59999999998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I124" t="str">
            <v>Billing for Powergen for Oct, 2004</v>
          </cell>
          <cell r="AN124" t="str">
            <v>Billable Hours</v>
          </cell>
          <cell r="AS124" t="str">
            <v xml:space="preserve">Billlable hrs </v>
          </cell>
          <cell r="AT124">
            <v>42141</v>
          </cell>
          <cell r="AV124">
            <v>7.6</v>
          </cell>
          <cell r="AW124">
            <v>320271.59999999998</v>
          </cell>
          <cell r="BG124">
            <v>0</v>
          </cell>
          <cell r="BL124">
            <v>0</v>
          </cell>
          <cell r="BQ124">
            <v>0</v>
          </cell>
          <cell r="BV124">
            <v>0</v>
          </cell>
          <cell r="CA124">
            <v>0</v>
          </cell>
          <cell r="CF124">
            <v>0</v>
          </cell>
          <cell r="CK124">
            <v>0</v>
          </cell>
        </row>
        <row r="125">
          <cell r="A125">
            <v>124</v>
          </cell>
          <cell r="B125" t="str">
            <v>2004-05 / EXP / 105</v>
          </cell>
          <cell r="C125">
            <v>38292</v>
          </cell>
          <cell r="D125" t="str">
            <v>October</v>
          </cell>
          <cell r="E125">
            <v>2004</v>
          </cell>
          <cell r="F125">
            <v>2</v>
          </cell>
          <cell r="G125" t="str">
            <v>Vertex Customer Management Limited</v>
          </cell>
          <cell r="H125" t="str">
            <v>Martin Connolly</v>
          </cell>
          <cell r="I125" t="str">
            <v>Vertex House. Green Courts Business Park</v>
          </cell>
          <cell r="J125" t="str">
            <v>333 Styal Road,</v>
          </cell>
          <cell r="K125" t="str">
            <v>Manchaster, M22 5TX,</v>
          </cell>
          <cell r="M125" t="str">
            <v>England, UK</v>
          </cell>
          <cell r="N125" t="str">
            <v>Lastminute</v>
          </cell>
          <cell r="O125">
            <v>15</v>
          </cell>
          <cell r="P125" t="str">
            <v>Export</v>
          </cell>
          <cell r="Q125" t="str">
            <v>UK</v>
          </cell>
          <cell r="R125" t="str">
            <v>NA</v>
          </cell>
          <cell r="S125" t="str">
            <v>NA</v>
          </cell>
          <cell r="T125" t="str">
            <v>£</v>
          </cell>
          <cell r="V125">
            <v>113976.17874999999</v>
          </cell>
          <cell r="W125">
            <v>0</v>
          </cell>
          <cell r="X125">
            <v>113976.17874999999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I125" t="str">
            <v>Billing for Lastminute for Oct, 2004</v>
          </cell>
          <cell r="AN125" t="str">
            <v>Billable Hours</v>
          </cell>
          <cell r="AS125" t="str">
            <v>Data Entry</v>
          </cell>
          <cell r="AX125" t="str">
            <v>74.3 FTE X 162.5 HOURS</v>
          </cell>
          <cell r="AY125">
            <v>12073.75</v>
          </cell>
          <cell r="BA125">
            <v>8.9969999999999999</v>
          </cell>
          <cell r="BB125">
            <v>108627.52875</v>
          </cell>
          <cell r="BC125" t="str">
            <v>4 FTE X7.5 HOURSX15 DAYS</v>
          </cell>
          <cell r="BD125">
            <v>450</v>
          </cell>
          <cell r="BF125">
            <v>8.9969999999999999</v>
          </cell>
          <cell r="BG125">
            <v>4048.65</v>
          </cell>
          <cell r="BM125" t="str">
            <v>Fixed Management Fees</v>
          </cell>
          <cell r="BP125" t="str">
            <v>1300 pm</v>
          </cell>
          <cell r="BQ125">
            <v>1300</v>
          </cell>
          <cell r="CA125">
            <v>0</v>
          </cell>
          <cell r="CF125">
            <v>0</v>
          </cell>
        </row>
        <row r="126">
          <cell r="A126">
            <v>125</v>
          </cell>
          <cell r="B126" t="str">
            <v>2004-05 / EXP / 106</v>
          </cell>
          <cell r="C126">
            <v>38292</v>
          </cell>
          <cell r="D126" t="str">
            <v>October</v>
          </cell>
          <cell r="E126">
            <v>2004</v>
          </cell>
          <cell r="F126">
            <v>2</v>
          </cell>
          <cell r="G126" t="str">
            <v>Vertex Data Science Limited</v>
          </cell>
          <cell r="H126" t="str">
            <v>Karen Wharmby</v>
          </cell>
          <cell r="I126" t="str">
            <v>Vertex House. Green Courts Business Park</v>
          </cell>
          <cell r="J126" t="str">
            <v>333 Styal Road,</v>
          </cell>
          <cell r="K126" t="str">
            <v>Manchaster, M22 5TX,</v>
          </cell>
          <cell r="M126" t="str">
            <v>England, UK</v>
          </cell>
          <cell r="N126" t="str">
            <v>EBU</v>
          </cell>
          <cell r="O126">
            <v>15</v>
          </cell>
          <cell r="P126" t="str">
            <v>Export</v>
          </cell>
          <cell r="Q126" t="str">
            <v>UK</v>
          </cell>
          <cell r="R126" t="str">
            <v>NA</v>
          </cell>
          <cell r="S126" t="str">
            <v>NA</v>
          </cell>
          <cell r="T126" t="str">
            <v>£</v>
          </cell>
          <cell r="V126">
            <v>278229.81479999999</v>
          </cell>
          <cell r="W126">
            <v>0</v>
          </cell>
          <cell r="X126">
            <v>278229.81479999999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I126" t="str">
            <v>Billing for EBU from 27 Sep till 24 Oct, 2004</v>
          </cell>
          <cell r="AN126" t="str">
            <v>Billable Hours</v>
          </cell>
          <cell r="AX126" t="str">
            <v>Single Shift</v>
          </cell>
          <cell r="AY126">
            <v>5689.76</v>
          </cell>
          <cell r="BA126">
            <v>10.51</v>
          </cell>
          <cell r="BB126">
            <v>59799.3776</v>
          </cell>
          <cell r="BC126" t="str">
            <v>Double Shift</v>
          </cell>
          <cell r="BD126">
            <v>29871.239999999998</v>
          </cell>
          <cell r="BF126">
            <v>7.53</v>
          </cell>
          <cell r="BG126">
            <v>224930.43719999999</v>
          </cell>
          <cell r="BH126" t="str">
            <v xml:space="preserve">Adjustment for May -04 </v>
          </cell>
          <cell r="BL126">
            <v>-6500</v>
          </cell>
        </row>
        <row r="127">
          <cell r="A127">
            <v>126</v>
          </cell>
          <cell r="B127" t="str">
            <v>2004-05 / EXP / 107</v>
          </cell>
          <cell r="C127">
            <v>38292</v>
          </cell>
          <cell r="D127" t="str">
            <v>October</v>
          </cell>
          <cell r="E127">
            <v>2004</v>
          </cell>
          <cell r="F127">
            <v>2</v>
          </cell>
          <cell r="G127" t="str">
            <v>Vertex Data Science Limited</v>
          </cell>
          <cell r="H127" t="str">
            <v>Karen Wharmby</v>
          </cell>
          <cell r="I127" t="str">
            <v>Vertex House. Green Courts Business Park</v>
          </cell>
          <cell r="J127" t="str">
            <v>333 Styal Road,</v>
          </cell>
          <cell r="K127" t="str">
            <v>Manchaster, M22 5TX,</v>
          </cell>
          <cell r="M127" t="str">
            <v>England, UK</v>
          </cell>
          <cell r="N127" t="str">
            <v>EBU</v>
          </cell>
          <cell r="O127">
            <v>15</v>
          </cell>
          <cell r="P127" t="str">
            <v>Export</v>
          </cell>
          <cell r="Q127" t="str">
            <v>UK</v>
          </cell>
          <cell r="R127" t="str">
            <v>NA</v>
          </cell>
          <cell r="S127" t="str">
            <v>NA</v>
          </cell>
          <cell r="T127" t="str">
            <v>£</v>
          </cell>
          <cell r="V127">
            <v>41250</v>
          </cell>
          <cell r="W127">
            <v>0</v>
          </cell>
          <cell r="X127">
            <v>41250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I127" t="str">
            <v>Billing for EBU Project</v>
          </cell>
          <cell r="AX127" t="str">
            <v>50% Set up for 55 FTE @ 1500 Per FTE</v>
          </cell>
          <cell r="BB127">
            <v>41250</v>
          </cell>
        </row>
        <row r="128">
          <cell r="A128">
            <v>127</v>
          </cell>
          <cell r="B128" t="str">
            <v>2004-05 / EXP / 108</v>
          </cell>
          <cell r="C128">
            <v>38292</v>
          </cell>
          <cell r="D128" t="str">
            <v>October</v>
          </cell>
          <cell r="E128">
            <v>2004</v>
          </cell>
          <cell r="F128">
            <v>2</v>
          </cell>
          <cell r="G128" t="str">
            <v>Vertex Data Science Limited</v>
          </cell>
          <cell r="H128" t="str">
            <v>Richard Warriner</v>
          </cell>
          <cell r="I128" t="str">
            <v>Vertex House. Green Courts Business Park</v>
          </cell>
          <cell r="J128" t="str">
            <v>333 Styal Road,</v>
          </cell>
          <cell r="K128" t="str">
            <v>Manchaster, M22 5TX,</v>
          </cell>
          <cell r="M128" t="str">
            <v>England, UK</v>
          </cell>
          <cell r="N128" t="str">
            <v>UUCS</v>
          </cell>
          <cell r="O128">
            <v>15</v>
          </cell>
          <cell r="P128" t="str">
            <v>Export</v>
          </cell>
          <cell r="Q128" t="str">
            <v>UK</v>
          </cell>
          <cell r="R128" t="str">
            <v>NA</v>
          </cell>
          <cell r="S128" t="str">
            <v>NA</v>
          </cell>
          <cell r="T128" t="str">
            <v>£</v>
          </cell>
          <cell r="V128">
            <v>155629.1875</v>
          </cell>
          <cell r="W128">
            <v>0</v>
          </cell>
          <cell r="X128">
            <v>155629.1875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I128" t="str">
            <v>Billing for UUCS Project for Oct,2004</v>
          </cell>
          <cell r="AS128" t="str">
            <v>Billable Hrs</v>
          </cell>
          <cell r="AT128">
            <v>26668.75</v>
          </cell>
          <cell r="AV128">
            <v>6.01</v>
          </cell>
          <cell r="AW128">
            <v>160279.1875</v>
          </cell>
          <cell r="AX128" t="str">
            <v xml:space="preserve"> Adjustment for Seat sharing with FRA</v>
          </cell>
          <cell r="BB128">
            <v>-4650</v>
          </cell>
        </row>
        <row r="129">
          <cell r="A129">
            <v>128</v>
          </cell>
          <cell r="B129" t="str">
            <v>2004-05 / EXP / 109</v>
          </cell>
          <cell r="C129">
            <v>38292</v>
          </cell>
          <cell r="D129" t="str">
            <v>October</v>
          </cell>
          <cell r="E129">
            <v>2004</v>
          </cell>
          <cell r="F129">
            <v>2</v>
          </cell>
          <cell r="G129" t="str">
            <v>Vertex Data Science Limited</v>
          </cell>
          <cell r="H129" t="str">
            <v>Rachel Dixon</v>
          </cell>
          <cell r="I129" t="str">
            <v>Vertex House. Green Courts Business Park</v>
          </cell>
          <cell r="J129" t="str">
            <v>333 Styal Road,</v>
          </cell>
          <cell r="K129" t="str">
            <v>Manchaster, M22 5TX,</v>
          </cell>
          <cell r="M129" t="str">
            <v>England, UK</v>
          </cell>
          <cell r="N129" t="str">
            <v>Business Intelligence</v>
          </cell>
          <cell r="O129">
            <v>15</v>
          </cell>
          <cell r="P129" t="str">
            <v>Export</v>
          </cell>
          <cell r="Q129" t="str">
            <v>UK</v>
          </cell>
          <cell r="R129" t="str">
            <v>NA</v>
          </cell>
          <cell r="S129" t="str">
            <v>NA</v>
          </cell>
          <cell r="T129" t="str">
            <v>£</v>
          </cell>
          <cell r="V129">
            <v>3295.4545454545455</v>
          </cell>
          <cell r="W129">
            <v>0</v>
          </cell>
          <cell r="X129">
            <v>3295.4545454545455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I129" t="str">
            <v>Billing for Business Intelligence Project</v>
          </cell>
          <cell r="AX129" t="str">
            <v>Charges for Services for Oct-04</v>
          </cell>
          <cell r="BC129" t="str">
            <v>2 FTE X 1250 PER MONTH</v>
          </cell>
          <cell r="BG129">
            <v>2500</v>
          </cell>
          <cell r="BH129" t="str">
            <v>Charges for 1additional FTE from 13 Sep to 30 Sep 04</v>
          </cell>
          <cell r="BL129">
            <v>795.4545454545455</v>
          </cell>
        </row>
        <row r="130">
          <cell r="A130">
            <v>129</v>
          </cell>
          <cell r="B130" t="str">
            <v>2004-05 / EXP / 110</v>
          </cell>
          <cell r="C130">
            <v>38292</v>
          </cell>
          <cell r="D130" t="str">
            <v>October</v>
          </cell>
          <cell r="E130">
            <v>2004</v>
          </cell>
          <cell r="F130">
            <v>2</v>
          </cell>
          <cell r="G130" t="str">
            <v>First Revenue Assurance</v>
          </cell>
          <cell r="H130" t="str">
            <v>Shaun Griffin</v>
          </cell>
          <cell r="I130" t="str">
            <v>First Revenue Assurance</v>
          </cell>
          <cell r="J130" t="str">
            <v>4500,Cherry Creek Drive South</v>
          </cell>
          <cell r="K130" t="str">
            <v>Suite 450,Denver CO 80246</v>
          </cell>
          <cell r="N130" t="str">
            <v>FRA</v>
          </cell>
          <cell r="O130">
            <v>15</v>
          </cell>
          <cell r="P130" t="str">
            <v>Export</v>
          </cell>
          <cell r="Q130" t="str">
            <v>UK</v>
          </cell>
          <cell r="R130" t="str">
            <v>NA</v>
          </cell>
          <cell r="S130" t="str">
            <v>NA</v>
          </cell>
          <cell r="T130" t="str">
            <v>$</v>
          </cell>
          <cell r="V130">
            <v>60777.067999999999</v>
          </cell>
          <cell r="W130">
            <v>0</v>
          </cell>
          <cell r="X130">
            <v>60777.067999999999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I130" t="str">
            <v>Billing for FRA for Oct, 2004</v>
          </cell>
          <cell r="AN130" t="str">
            <v>Billable Hours</v>
          </cell>
          <cell r="AS130" t="str">
            <v xml:space="preserve">Billlable hrs </v>
          </cell>
          <cell r="AT130">
            <v>4829.55</v>
          </cell>
          <cell r="AV130">
            <v>12.1</v>
          </cell>
          <cell r="AW130">
            <v>58437.555</v>
          </cell>
          <cell r="AX130" t="str">
            <v>Incentives - $116975.65 (Collection)  @ 2.0%</v>
          </cell>
          <cell r="BB130">
            <v>2339.5129999999999</v>
          </cell>
          <cell r="BL130">
            <v>0</v>
          </cell>
          <cell r="BV130">
            <v>0</v>
          </cell>
          <cell r="CA130">
            <v>0</v>
          </cell>
          <cell r="CF130">
            <v>0</v>
          </cell>
          <cell r="CK130">
            <v>0</v>
          </cell>
        </row>
        <row r="131">
          <cell r="A131">
            <v>130</v>
          </cell>
          <cell r="B131" t="str">
            <v>2004-05 / EXP / 111</v>
          </cell>
          <cell r="C131">
            <v>38322</v>
          </cell>
          <cell r="D131" t="str">
            <v>November</v>
          </cell>
          <cell r="E131">
            <v>2004</v>
          </cell>
          <cell r="F131">
            <v>2</v>
          </cell>
          <cell r="G131" t="str">
            <v>Vertex Customer Management Limited</v>
          </cell>
          <cell r="H131" t="str">
            <v>Martin Connolly</v>
          </cell>
          <cell r="I131" t="str">
            <v>Vertex House. Green Courts Business Park</v>
          </cell>
          <cell r="J131" t="str">
            <v>333 Styal Road,</v>
          </cell>
          <cell r="K131" t="str">
            <v>Manchaster, M22 5TX,</v>
          </cell>
          <cell r="M131" t="str">
            <v>England, UK</v>
          </cell>
          <cell r="N131" t="str">
            <v>Powergen</v>
          </cell>
          <cell r="O131">
            <v>15</v>
          </cell>
          <cell r="P131" t="str">
            <v>Export</v>
          </cell>
          <cell r="Q131" t="str">
            <v>UK</v>
          </cell>
          <cell r="R131" t="str">
            <v>NA</v>
          </cell>
          <cell r="S131" t="str">
            <v>NA</v>
          </cell>
          <cell r="T131" t="str">
            <v>£</v>
          </cell>
          <cell r="V131">
            <v>313697</v>
          </cell>
          <cell r="W131">
            <v>0</v>
          </cell>
          <cell r="X131">
            <v>313697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I131" t="str">
            <v>Billing for Powergen for Nov, 2004</v>
          </cell>
          <cell r="AN131" t="str">
            <v>Billable Hours</v>
          </cell>
          <cell r="AS131" t="str">
            <v xml:space="preserve">Billlable hrs </v>
          </cell>
          <cell r="AT131">
            <v>40106</v>
          </cell>
          <cell r="AV131">
            <v>7.6</v>
          </cell>
          <cell r="AW131">
            <v>304805.59999999998</v>
          </cell>
          <cell r="AX131" t="str">
            <v xml:space="preserve">Billing for Operation Restructure- 50% of 3045 Training Hrs  </v>
          </cell>
          <cell r="AY131">
            <v>1522.5</v>
          </cell>
          <cell r="BA131">
            <v>5.84</v>
          </cell>
          <cell r="BB131">
            <v>8891.4</v>
          </cell>
          <cell r="BG131">
            <v>0</v>
          </cell>
          <cell r="BL131">
            <v>0</v>
          </cell>
          <cell r="BQ131">
            <v>0</v>
          </cell>
          <cell r="BV131">
            <v>0</v>
          </cell>
          <cell r="CA131">
            <v>0</v>
          </cell>
          <cell r="CF131">
            <v>0</v>
          </cell>
          <cell r="CK131">
            <v>0</v>
          </cell>
        </row>
        <row r="132">
          <cell r="A132">
            <v>131</v>
          </cell>
          <cell r="B132" t="str">
            <v>2004-05 / EXP / 112</v>
          </cell>
          <cell r="C132">
            <v>38322</v>
          </cell>
          <cell r="D132" t="str">
            <v>November</v>
          </cell>
          <cell r="E132">
            <v>2004</v>
          </cell>
          <cell r="F132">
            <v>2</v>
          </cell>
          <cell r="G132" t="str">
            <v>Vertex Customer Management Limited</v>
          </cell>
          <cell r="H132" t="str">
            <v>Martin Connolly</v>
          </cell>
          <cell r="I132" t="str">
            <v>Vertex House. Green Courts Business Park</v>
          </cell>
          <cell r="J132" t="str">
            <v>333 Styal Road,</v>
          </cell>
          <cell r="K132" t="str">
            <v>Manchaster, M22 5TX,</v>
          </cell>
          <cell r="M132" t="str">
            <v>England, UK</v>
          </cell>
          <cell r="N132" t="str">
            <v>Lastminute</v>
          </cell>
          <cell r="O132">
            <v>15</v>
          </cell>
          <cell r="P132" t="str">
            <v>Export</v>
          </cell>
          <cell r="Q132" t="str">
            <v>UK</v>
          </cell>
          <cell r="R132" t="str">
            <v>NA</v>
          </cell>
          <cell r="S132" t="str">
            <v>NA</v>
          </cell>
          <cell r="T132" t="str">
            <v>£</v>
          </cell>
          <cell r="V132">
            <v>121241.18375</v>
          </cell>
          <cell r="W132">
            <v>0</v>
          </cell>
          <cell r="X132">
            <v>121241.18375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I132" t="str">
            <v>Billing for Lastminute for Nov, 2004</v>
          </cell>
          <cell r="AN132" t="str">
            <v>Billable Hours</v>
          </cell>
          <cell r="AS132" t="str">
            <v>Data Entry</v>
          </cell>
          <cell r="AX132" t="str">
            <v>75 FTE X 162.5 HOURS</v>
          </cell>
          <cell r="AY132">
            <v>12187.5</v>
          </cell>
          <cell r="BA132">
            <v>8.98</v>
          </cell>
          <cell r="BB132">
            <v>109443.75</v>
          </cell>
          <cell r="BC132" t="str">
            <v>1 FTE X162.5 HOURS</v>
          </cell>
          <cell r="BD132">
            <v>162.5</v>
          </cell>
          <cell r="BF132">
            <v>10.24</v>
          </cell>
          <cell r="BG132">
            <v>1664</v>
          </cell>
          <cell r="BH132" t="str">
            <v>2.7 FTE X162.5 HOURS</v>
          </cell>
          <cell r="BI132">
            <v>438.75000000000006</v>
          </cell>
          <cell r="BK132">
            <v>8.9969999999999999</v>
          </cell>
          <cell r="BL132">
            <v>3947.4337500000006</v>
          </cell>
          <cell r="BM132" t="str">
            <v>Fixed Management Fees</v>
          </cell>
          <cell r="BP132" t="str">
            <v>1300 pm</v>
          </cell>
          <cell r="BQ132">
            <v>1300</v>
          </cell>
          <cell r="BR132" t="str">
            <v>Set Up Charge forTech Res</v>
          </cell>
          <cell r="BV132">
            <v>4886</v>
          </cell>
          <cell r="CA132">
            <v>0</v>
          </cell>
          <cell r="CF132">
            <v>0</v>
          </cell>
        </row>
        <row r="133">
          <cell r="A133">
            <v>132</v>
          </cell>
          <cell r="B133" t="str">
            <v>2004-05 / EXP / 113</v>
          </cell>
          <cell r="C133">
            <v>38322</v>
          </cell>
          <cell r="D133" t="str">
            <v>November</v>
          </cell>
          <cell r="E133">
            <v>2004</v>
          </cell>
          <cell r="F133">
            <v>2</v>
          </cell>
          <cell r="G133" t="str">
            <v>Vertex Data Science Limited</v>
          </cell>
          <cell r="H133" t="str">
            <v>Karen Wharmby</v>
          </cell>
          <cell r="I133" t="str">
            <v>Vertex House. Green Courts Business Park</v>
          </cell>
          <cell r="J133" t="str">
            <v>333 Styal Road,</v>
          </cell>
          <cell r="K133" t="str">
            <v>Manchaster, M22 5TX,</v>
          </cell>
          <cell r="M133" t="str">
            <v>England, UK</v>
          </cell>
          <cell r="N133" t="str">
            <v>EBU</v>
          </cell>
          <cell r="O133">
            <v>15</v>
          </cell>
          <cell r="P133" t="str">
            <v>Export</v>
          </cell>
          <cell r="Q133" t="str">
            <v>UK</v>
          </cell>
          <cell r="R133" t="str">
            <v>NA</v>
          </cell>
          <cell r="S133" t="str">
            <v>NA</v>
          </cell>
          <cell r="T133" t="str">
            <v>£</v>
          </cell>
          <cell r="V133">
            <v>308224.47735</v>
          </cell>
          <cell r="W133">
            <v>0</v>
          </cell>
          <cell r="X133">
            <v>308224.47735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I133" t="str">
            <v>Billing for EBU from 25 Oct till 21 Nov, 2004</v>
          </cell>
          <cell r="AN133" t="str">
            <v>Billable Hours</v>
          </cell>
          <cell r="AX133" t="str">
            <v>Single Shift</v>
          </cell>
          <cell r="AY133">
            <v>7491.7574999999997</v>
          </cell>
          <cell r="BA133">
            <v>10.51</v>
          </cell>
          <cell r="BB133">
            <v>78738.371325</v>
          </cell>
          <cell r="BC133" t="str">
            <v>Double Shift</v>
          </cell>
          <cell r="BD133">
            <v>30476.242499999997</v>
          </cell>
          <cell r="BF133">
            <v>7.53</v>
          </cell>
          <cell r="BG133">
            <v>229486.10602499999</v>
          </cell>
        </row>
        <row r="134">
          <cell r="A134">
            <v>133</v>
          </cell>
          <cell r="B134" t="str">
            <v>2004-05 / EXP / 114</v>
          </cell>
          <cell r="C134">
            <v>38322</v>
          </cell>
          <cell r="D134" t="str">
            <v>November</v>
          </cell>
          <cell r="E134">
            <v>2004</v>
          </cell>
          <cell r="F134">
            <v>2</v>
          </cell>
          <cell r="G134" t="str">
            <v>Vertex Data Science Limited</v>
          </cell>
          <cell r="H134" t="str">
            <v>Karen Wharmby</v>
          </cell>
          <cell r="I134" t="str">
            <v>Vertex House. Green Courts Business Park</v>
          </cell>
          <cell r="J134" t="str">
            <v>333 Styal Road,</v>
          </cell>
          <cell r="K134" t="str">
            <v>Manchaster, M22 5TX,</v>
          </cell>
          <cell r="M134" t="str">
            <v>England, UK</v>
          </cell>
          <cell r="N134" t="str">
            <v>EBU</v>
          </cell>
          <cell r="O134">
            <v>15</v>
          </cell>
          <cell r="P134" t="str">
            <v>Export</v>
          </cell>
          <cell r="Q134" t="str">
            <v>UK</v>
          </cell>
          <cell r="R134" t="str">
            <v>NA</v>
          </cell>
          <cell r="S134" t="str">
            <v>NA</v>
          </cell>
          <cell r="T134" t="str">
            <v>£</v>
          </cell>
          <cell r="V134">
            <v>41250</v>
          </cell>
          <cell r="W134">
            <v>0</v>
          </cell>
          <cell r="X134">
            <v>41250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I134" t="str">
            <v>Billing for EBU Project</v>
          </cell>
          <cell r="AN134" t="str">
            <v>Billable Hours</v>
          </cell>
          <cell r="AX134" t="str">
            <v>50% Set up for 55 FTE @ 1500 Per FTE</v>
          </cell>
          <cell r="BB134">
            <v>41250</v>
          </cell>
        </row>
        <row r="135">
          <cell r="A135">
            <v>134</v>
          </cell>
          <cell r="B135" t="str">
            <v>2004-05 / EXP / 115</v>
          </cell>
          <cell r="C135">
            <v>38322</v>
          </cell>
          <cell r="D135" t="str">
            <v>November</v>
          </cell>
          <cell r="E135">
            <v>2004</v>
          </cell>
          <cell r="F135">
            <v>2</v>
          </cell>
          <cell r="G135" t="str">
            <v>Vertex Data Science Limited</v>
          </cell>
          <cell r="H135" t="str">
            <v>Richard Warriner</v>
          </cell>
          <cell r="I135" t="str">
            <v>Vertex House. Green Courts Business Park</v>
          </cell>
          <cell r="J135" t="str">
            <v>333 Styal Road,</v>
          </cell>
          <cell r="K135" t="str">
            <v>Manchaster, M22 5TX,</v>
          </cell>
          <cell r="M135" t="str">
            <v>England, UK</v>
          </cell>
          <cell r="N135" t="str">
            <v>UUCS</v>
          </cell>
          <cell r="O135">
            <v>15</v>
          </cell>
          <cell r="P135" t="str">
            <v>Export</v>
          </cell>
          <cell r="Q135" t="str">
            <v>UK</v>
          </cell>
          <cell r="R135" t="str">
            <v>NA</v>
          </cell>
          <cell r="S135" t="str">
            <v>NA</v>
          </cell>
          <cell r="T135" t="str">
            <v>£</v>
          </cell>
          <cell r="V135">
            <v>149946.01129999998</v>
          </cell>
          <cell r="W135">
            <v>0</v>
          </cell>
          <cell r="X135">
            <v>149946.01129999998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I135" t="str">
            <v>Billing for UUCS Project for Nov,2004</v>
          </cell>
          <cell r="AS135" t="str">
            <v>Billable Hrs</v>
          </cell>
          <cell r="AT135">
            <v>24851.88</v>
          </cell>
          <cell r="AV135">
            <v>6.01</v>
          </cell>
          <cell r="AW135">
            <v>149359.79879999999</v>
          </cell>
          <cell r="AX135" t="str">
            <v>Billable Hrs</v>
          </cell>
          <cell r="AY135">
            <v>297.5</v>
          </cell>
          <cell r="BA135">
            <v>9.0150000000000006</v>
          </cell>
          <cell r="BB135">
            <v>2681.9625000000001</v>
          </cell>
          <cell r="BC135" t="str">
            <v>Billable Hrs</v>
          </cell>
          <cell r="BD135">
            <v>212.5</v>
          </cell>
          <cell r="BF135">
            <v>12.02</v>
          </cell>
          <cell r="BG135">
            <v>2554.25</v>
          </cell>
          <cell r="BH135" t="str">
            <v xml:space="preserve"> Adjustment for Seat sharing with FRA</v>
          </cell>
          <cell r="BL135">
            <v>-4650</v>
          </cell>
        </row>
        <row r="136">
          <cell r="A136">
            <v>135</v>
          </cell>
          <cell r="B136" t="str">
            <v>2004-05 / EXP / 116</v>
          </cell>
          <cell r="C136">
            <v>38322</v>
          </cell>
          <cell r="D136" t="str">
            <v>November</v>
          </cell>
          <cell r="E136">
            <v>2004</v>
          </cell>
          <cell r="F136">
            <v>2</v>
          </cell>
          <cell r="G136" t="str">
            <v>Vertex Data Science Limited</v>
          </cell>
          <cell r="H136" t="str">
            <v>Rachel Dixon</v>
          </cell>
          <cell r="I136" t="str">
            <v>Vertex House. Green Courts Business Park</v>
          </cell>
          <cell r="J136" t="str">
            <v>333 Styal Road,</v>
          </cell>
          <cell r="K136" t="str">
            <v>Manchaster, M22 5TX,</v>
          </cell>
          <cell r="M136" t="str">
            <v>England, UK</v>
          </cell>
          <cell r="N136" t="str">
            <v>Business Intelligence</v>
          </cell>
          <cell r="O136">
            <v>15</v>
          </cell>
          <cell r="P136" t="str">
            <v>Export</v>
          </cell>
          <cell r="Q136" t="str">
            <v>UK</v>
          </cell>
          <cell r="R136" t="str">
            <v>NA</v>
          </cell>
          <cell r="S136" t="str">
            <v>NA</v>
          </cell>
          <cell r="T136" t="str">
            <v>£</v>
          </cell>
          <cell r="V136">
            <v>2500</v>
          </cell>
          <cell r="W136">
            <v>0</v>
          </cell>
          <cell r="X136">
            <v>2500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I136" t="str">
            <v>Billing for Business Intelligence Project</v>
          </cell>
          <cell r="AN136" t="str">
            <v>Charges for Services for Nov-04</v>
          </cell>
          <cell r="AS136" t="str">
            <v>2 FTE X 1250 PER MONTH</v>
          </cell>
          <cell r="AW136">
            <v>2500</v>
          </cell>
        </row>
        <row r="137">
          <cell r="A137">
            <v>136</v>
          </cell>
          <cell r="B137" t="str">
            <v>2004-05 / EXP / 117</v>
          </cell>
          <cell r="C137">
            <v>38322</v>
          </cell>
          <cell r="D137" t="str">
            <v>November</v>
          </cell>
          <cell r="E137">
            <v>2004</v>
          </cell>
          <cell r="F137">
            <v>2</v>
          </cell>
          <cell r="G137" t="str">
            <v>First Revenue Assurance</v>
          </cell>
          <cell r="H137" t="str">
            <v>Shaun Griffin</v>
          </cell>
          <cell r="I137" t="str">
            <v>First Revenue Assurance</v>
          </cell>
          <cell r="J137" t="str">
            <v>4500,Cherry Creek Drive South</v>
          </cell>
          <cell r="K137" t="str">
            <v>Suite 450,Denver CO 80246</v>
          </cell>
          <cell r="N137" t="str">
            <v>FRA</v>
          </cell>
          <cell r="O137">
            <v>15</v>
          </cell>
          <cell r="P137" t="str">
            <v>Export</v>
          </cell>
          <cell r="Q137" t="str">
            <v>UK</v>
          </cell>
          <cell r="R137" t="str">
            <v>NA</v>
          </cell>
          <cell r="S137" t="str">
            <v>NA</v>
          </cell>
          <cell r="T137" t="str">
            <v>$</v>
          </cell>
          <cell r="V137">
            <v>49561.643599999996</v>
          </cell>
          <cell r="W137">
            <v>0</v>
          </cell>
          <cell r="X137">
            <v>49561.643599999996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I137" t="str">
            <v>Billing for FRA for Nov, 2004</v>
          </cell>
          <cell r="AN137" t="str">
            <v>Billable Hours</v>
          </cell>
          <cell r="AS137" t="str">
            <v xml:space="preserve">Billlable hrs </v>
          </cell>
          <cell r="AT137">
            <v>3887.9</v>
          </cell>
          <cell r="AV137">
            <v>12.1</v>
          </cell>
          <cell r="AW137">
            <v>47043.59</v>
          </cell>
          <cell r="AX137" t="str">
            <v>Incentives - $125902.68 (Collection)  @ 2.0%</v>
          </cell>
          <cell r="BB137">
            <v>2518.0535999999997</v>
          </cell>
          <cell r="BL137">
            <v>0</v>
          </cell>
          <cell r="BV137">
            <v>0</v>
          </cell>
          <cell r="CA137">
            <v>0</v>
          </cell>
          <cell r="CF137">
            <v>0</v>
          </cell>
          <cell r="CK137">
            <v>0</v>
          </cell>
        </row>
        <row r="138">
          <cell r="A138">
            <v>137</v>
          </cell>
          <cell r="B138" t="str">
            <v>2004-05 / EXP / 118</v>
          </cell>
          <cell r="C138">
            <v>38353</v>
          </cell>
          <cell r="D138" t="str">
            <v>December</v>
          </cell>
          <cell r="E138">
            <v>2004</v>
          </cell>
          <cell r="F138">
            <v>2</v>
          </cell>
          <cell r="G138" t="str">
            <v>Vertex Customer Management Limited</v>
          </cell>
          <cell r="H138" t="str">
            <v>Martin Connolly</v>
          </cell>
          <cell r="I138" t="str">
            <v>Vertex House. Green Courts Business Park</v>
          </cell>
          <cell r="J138" t="str">
            <v>333 Styal Road,</v>
          </cell>
          <cell r="K138" t="str">
            <v>Manchaster, M22 5TX,</v>
          </cell>
          <cell r="M138" t="str">
            <v>England, UK</v>
          </cell>
          <cell r="N138" t="str">
            <v>Powergen</v>
          </cell>
          <cell r="O138">
            <v>15</v>
          </cell>
          <cell r="P138" t="str">
            <v>Export</v>
          </cell>
          <cell r="Q138" t="str">
            <v>UK</v>
          </cell>
          <cell r="R138" t="str">
            <v>NA</v>
          </cell>
          <cell r="S138" t="str">
            <v>NA</v>
          </cell>
          <cell r="T138" t="str">
            <v>£</v>
          </cell>
          <cell r="V138">
            <v>319769.40000000002</v>
          </cell>
          <cell r="W138">
            <v>0</v>
          </cell>
          <cell r="X138">
            <v>319769.40000000002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I138" t="str">
            <v>Billing for Powergen for Dec, 2004</v>
          </cell>
          <cell r="AN138" t="str">
            <v>Billable Hours</v>
          </cell>
          <cell r="AS138" t="str">
            <v xml:space="preserve">Billlable hrs </v>
          </cell>
          <cell r="AT138">
            <v>40905</v>
          </cell>
          <cell r="AV138">
            <v>7.6</v>
          </cell>
          <cell r="AW138">
            <v>310878</v>
          </cell>
          <cell r="AX138" t="str">
            <v xml:space="preserve">Balance Billing for Operation Restructure- 50% of 3045 Training Hrs  </v>
          </cell>
          <cell r="AY138">
            <v>1522.5</v>
          </cell>
          <cell r="BA138">
            <v>5.84</v>
          </cell>
          <cell r="BB138">
            <v>8891.4</v>
          </cell>
          <cell r="BG138">
            <v>0</v>
          </cell>
          <cell r="BL138">
            <v>0</v>
          </cell>
          <cell r="BQ138">
            <v>0</v>
          </cell>
          <cell r="BV138">
            <v>0</v>
          </cell>
          <cell r="CA138">
            <v>0</v>
          </cell>
          <cell r="CF138">
            <v>0</v>
          </cell>
          <cell r="CK138">
            <v>0</v>
          </cell>
        </row>
        <row r="139">
          <cell r="A139">
            <v>138</v>
          </cell>
          <cell r="B139" t="str">
            <v>2004-05 / EXP / 119</v>
          </cell>
          <cell r="C139">
            <v>38353</v>
          </cell>
          <cell r="D139" t="str">
            <v>December</v>
          </cell>
          <cell r="E139">
            <v>2004</v>
          </cell>
          <cell r="F139">
            <v>2</v>
          </cell>
          <cell r="G139" t="str">
            <v>Vertex Customer Management Limited</v>
          </cell>
          <cell r="H139" t="str">
            <v>Martin Connolly</v>
          </cell>
          <cell r="I139" t="str">
            <v>Vertex House. Green Courts Business Park</v>
          </cell>
          <cell r="J139" t="str">
            <v>333 Styal Road,</v>
          </cell>
          <cell r="K139" t="str">
            <v>Manchaster, M22 5TX,</v>
          </cell>
          <cell r="M139" t="str">
            <v>England, UK</v>
          </cell>
          <cell r="N139" t="str">
            <v>Lastminute</v>
          </cell>
          <cell r="O139">
            <v>15</v>
          </cell>
          <cell r="P139" t="str">
            <v>Export</v>
          </cell>
          <cell r="Q139" t="str">
            <v>UK</v>
          </cell>
          <cell r="R139" t="str">
            <v>NA</v>
          </cell>
          <cell r="S139" t="str">
            <v>NA</v>
          </cell>
          <cell r="T139" t="str">
            <v>£</v>
          </cell>
          <cell r="V139">
            <v>128249.3125</v>
          </cell>
          <cell r="W139">
            <v>0</v>
          </cell>
          <cell r="X139">
            <v>128249.3125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I139" t="str">
            <v>Billing for Lastminute for Dec, 2004</v>
          </cell>
          <cell r="AN139" t="str">
            <v>Billable Hours</v>
          </cell>
          <cell r="AS139" t="str">
            <v>Data Entry</v>
          </cell>
          <cell r="AX139" t="str">
            <v>75 FTE X 162.5 HOURS</v>
          </cell>
          <cell r="AY139">
            <v>12187.5</v>
          </cell>
          <cell r="BA139">
            <v>8.89</v>
          </cell>
          <cell r="BB139">
            <v>108346.875</v>
          </cell>
          <cell r="BC139" t="str">
            <v>1 FTE X162.5 HOURS- Eatin</v>
          </cell>
          <cell r="BD139">
            <v>162.5</v>
          </cell>
          <cell r="BF139">
            <v>10.24</v>
          </cell>
          <cell r="BG139">
            <v>1664</v>
          </cell>
          <cell r="BH139" t="str">
            <v>4 FTE X26.25 HOURS</v>
          </cell>
          <cell r="BI139">
            <v>105</v>
          </cell>
          <cell r="BK139">
            <v>8.89</v>
          </cell>
          <cell r="BL139">
            <v>933.45</v>
          </cell>
          <cell r="BM139" t="str">
            <v>4 FTE X162.5 HOURS -Liverpool</v>
          </cell>
          <cell r="BN139">
            <v>650</v>
          </cell>
          <cell r="BP139">
            <v>8.9320000000000004</v>
          </cell>
          <cell r="BQ139">
            <v>5805.8</v>
          </cell>
          <cell r="BR139" t="str">
            <v>4.75 FTE X162.5 HOURS - Tech Res</v>
          </cell>
          <cell r="BS139">
            <v>771.875</v>
          </cell>
          <cell r="BU139">
            <v>9.3800000000000008</v>
          </cell>
          <cell r="BV139">
            <v>7240.1875000000009</v>
          </cell>
          <cell r="BW139" t="str">
            <v>Fixed Management Fees</v>
          </cell>
          <cell r="BZ139" t="str">
            <v>1300 pm</v>
          </cell>
          <cell r="CA139">
            <v>1300</v>
          </cell>
          <cell r="CB139" t="str">
            <v>Set Up Charge for 4 Additional FTE in Flights</v>
          </cell>
          <cell r="CF139">
            <v>2959</v>
          </cell>
        </row>
        <row r="140">
          <cell r="A140">
            <v>139</v>
          </cell>
          <cell r="B140" t="str">
            <v>2004-05 / EXP / 120</v>
          </cell>
          <cell r="C140">
            <v>38353</v>
          </cell>
          <cell r="D140" t="str">
            <v>December</v>
          </cell>
          <cell r="E140">
            <v>2004</v>
          </cell>
          <cell r="F140">
            <v>2</v>
          </cell>
          <cell r="G140" t="str">
            <v>Vertex Data Science Limited</v>
          </cell>
          <cell r="H140" t="str">
            <v>Karen Wharmby</v>
          </cell>
          <cell r="I140" t="str">
            <v>Vertex House. Green Courts Business Park</v>
          </cell>
          <cell r="J140" t="str">
            <v>333 Styal Road,</v>
          </cell>
          <cell r="K140" t="str">
            <v>Manchaster, M22 5TX,</v>
          </cell>
          <cell r="M140" t="str">
            <v>England, UK</v>
          </cell>
          <cell r="N140" t="str">
            <v>EBU</v>
          </cell>
          <cell r="O140">
            <v>15</v>
          </cell>
          <cell r="P140" t="str">
            <v>Export</v>
          </cell>
          <cell r="Q140" t="str">
            <v>UK</v>
          </cell>
          <cell r="R140" t="str">
            <v>NA</v>
          </cell>
          <cell r="S140" t="str">
            <v>NA</v>
          </cell>
          <cell r="T140" t="str">
            <v>£</v>
          </cell>
          <cell r="V140">
            <v>425330.28101000004</v>
          </cell>
          <cell r="W140">
            <v>0</v>
          </cell>
          <cell r="X140">
            <v>425330.28101000004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I140" t="str">
            <v>Billing for EBU from 22 Nov till 25 Dec, 2004</v>
          </cell>
          <cell r="AN140" t="str">
            <v>Billable Hours</v>
          </cell>
          <cell r="AX140" t="str">
            <v>Single Shift</v>
          </cell>
          <cell r="AY140">
            <v>10853.7245</v>
          </cell>
          <cell r="BA140">
            <v>10.51</v>
          </cell>
          <cell r="BB140">
            <v>114072.644495</v>
          </cell>
          <cell r="BC140" t="str">
            <v>Double Shift</v>
          </cell>
          <cell r="BD140">
            <v>41335.675499999998</v>
          </cell>
          <cell r="BF140">
            <v>7.53</v>
          </cell>
          <cell r="BG140">
            <v>311257.63651500002</v>
          </cell>
        </row>
        <row r="141">
          <cell r="A141">
            <v>140</v>
          </cell>
          <cell r="B141" t="str">
            <v>2004-05 / EXP / 121</v>
          </cell>
          <cell r="C141">
            <v>38353</v>
          </cell>
          <cell r="D141" t="str">
            <v>December</v>
          </cell>
          <cell r="E141">
            <v>2004</v>
          </cell>
          <cell r="F141">
            <v>2</v>
          </cell>
          <cell r="G141" t="str">
            <v>Vertex Data Science Limited</v>
          </cell>
          <cell r="H141" t="str">
            <v>Richard Warriner</v>
          </cell>
          <cell r="I141" t="str">
            <v>Vertex House. Green Courts Business Park</v>
          </cell>
          <cell r="J141" t="str">
            <v>333 Styal Road,</v>
          </cell>
          <cell r="K141" t="str">
            <v>Manchaster, M22 5TX,</v>
          </cell>
          <cell r="M141" t="str">
            <v>England, UK</v>
          </cell>
          <cell r="N141" t="str">
            <v>UUCS</v>
          </cell>
          <cell r="O141">
            <v>15</v>
          </cell>
          <cell r="P141" t="str">
            <v>Export</v>
          </cell>
          <cell r="Q141" t="str">
            <v>UK</v>
          </cell>
          <cell r="R141" t="str">
            <v>NA</v>
          </cell>
          <cell r="S141" t="str">
            <v>NA</v>
          </cell>
          <cell r="T141" t="str">
            <v>£</v>
          </cell>
          <cell r="V141">
            <v>125664.57360833333</v>
          </cell>
          <cell r="W141">
            <v>0</v>
          </cell>
          <cell r="X141">
            <v>125664.57360833333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I141" t="str">
            <v>Billing for UUCS Project for Dec,2004</v>
          </cell>
          <cell r="AS141" t="str">
            <v>Charges for Services for Dec-04</v>
          </cell>
          <cell r="AW141">
            <v>125664.57360833333</v>
          </cell>
        </row>
        <row r="142">
          <cell r="A142">
            <v>141</v>
          </cell>
          <cell r="B142" t="str">
            <v>2004-05 / EXP / 122</v>
          </cell>
          <cell r="C142">
            <v>38353</v>
          </cell>
          <cell r="D142" t="str">
            <v>December</v>
          </cell>
          <cell r="E142">
            <v>2004</v>
          </cell>
          <cell r="F142">
            <v>2</v>
          </cell>
          <cell r="G142" t="str">
            <v>First Revenue Assurance</v>
          </cell>
          <cell r="H142" t="str">
            <v>Shaun Griffin</v>
          </cell>
          <cell r="I142" t="str">
            <v>First Revenue Assurance</v>
          </cell>
          <cell r="J142" t="str">
            <v>4500,Cherry Creek Drive South</v>
          </cell>
          <cell r="K142" t="str">
            <v>Suite 450,Denver CO 80246</v>
          </cell>
          <cell r="N142" t="str">
            <v>FRA</v>
          </cell>
          <cell r="O142">
            <v>15</v>
          </cell>
          <cell r="P142" t="str">
            <v>Export</v>
          </cell>
          <cell r="Q142" t="str">
            <v>UK</v>
          </cell>
          <cell r="R142" t="str">
            <v>NA</v>
          </cell>
          <cell r="S142" t="str">
            <v>NA</v>
          </cell>
          <cell r="T142" t="str">
            <v>$</v>
          </cell>
          <cell r="V142">
            <v>67568.019199999995</v>
          </cell>
          <cell r="W142">
            <v>0</v>
          </cell>
          <cell r="X142">
            <v>67568.019199999995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I142" t="str">
            <v>Billing for FRA for Dec, 2004</v>
          </cell>
          <cell r="AN142" t="str">
            <v>Billable Hours</v>
          </cell>
          <cell r="AS142" t="str">
            <v xml:space="preserve">Billlable hrs </v>
          </cell>
          <cell r="AT142">
            <v>5304.39</v>
          </cell>
          <cell r="AV142">
            <v>12.1</v>
          </cell>
          <cell r="AW142">
            <v>64183.118999999999</v>
          </cell>
          <cell r="AX142" t="str">
            <v>Incentives - $169245.01 (Collection)  @ 2.0%</v>
          </cell>
          <cell r="BB142">
            <v>3384.9002</v>
          </cell>
          <cell r="BL142">
            <v>0</v>
          </cell>
          <cell r="BV142">
            <v>0</v>
          </cell>
          <cell r="CA142">
            <v>0</v>
          </cell>
          <cell r="CF142">
            <v>0</v>
          </cell>
          <cell r="CK142">
            <v>0</v>
          </cell>
        </row>
        <row r="143">
          <cell r="A143">
            <v>142</v>
          </cell>
          <cell r="B143" t="str">
            <v>2004-05 / EXP / 123</v>
          </cell>
          <cell r="C143">
            <v>38353</v>
          </cell>
          <cell r="D143" t="str">
            <v>December</v>
          </cell>
          <cell r="E143">
            <v>2004</v>
          </cell>
          <cell r="F143">
            <v>2</v>
          </cell>
          <cell r="G143" t="str">
            <v>Vertex Data Science Limited</v>
          </cell>
          <cell r="H143" t="str">
            <v>Rachel Dixon</v>
          </cell>
          <cell r="I143" t="str">
            <v>Vertex House. Green Courts Business Park</v>
          </cell>
          <cell r="J143" t="str">
            <v>333 Styal Road,</v>
          </cell>
          <cell r="K143" t="str">
            <v>Manchaster, M22 5TX,</v>
          </cell>
          <cell r="M143" t="str">
            <v>England, UK</v>
          </cell>
          <cell r="N143" t="str">
            <v>Business Intelligence</v>
          </cell>
          <cell r="O143">
            <v>15</v>
          </cell>
          <cell r="P143" t="str">
            <v>Export</v>
          </cell>
          <cell r="Q143" t="str">
            <v>UK</v>
          </cell>
          <cell r="R143" t="str">
            <v>NA</v>
          </cell>
          <cell r="S143" t="str">
            <v>NA</v>
          </cell>
          <cell r="T143" t="str">
            <v>£</v>
          </cell>
          <cell r="V143">
            <v>2500</v>
          </cell>
          <cell r="W143">
            <v>0</v>
          </cell>
          <cell r="X143">
            <v>2500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I143" t="str">
            <v>Billing for Business Intelligence Project</v>
          </cell>
          <cell r="AN143" t="str">
            <v>Charges for Services for Dec-04</v>
          </cell>
          <cell r="AS143" t="str">
            <v>2 FTE X 1250 PER MONTH</v>
          </cell>
          <cell r="AW143">
            <v>2500</v>
          </cell>
        </row>
        <row r="144">
          <cell r="A144">
            <v>143</v>
          </cell>
          <cell r="B144" t="str">
            <v>2004-05 / EXP / 124</v>
          </cell>
          <cell r="C144">
            <v>38384</v>
          </cell>
          <cell r="D144" t="str">
            <v>January</v>
          </cell>
          <cell r="E144">
            <v>2005</v>
          </cell>
          <cell r="F144">
            <v>2</v>
          </cell>
          <cell r="G144" t="str">
            <v>Vertex Customer Management Limited</v>
          </cell>
          <cell r="H144" t="str">
            <v>Martin Connolly</v>
          </cell>
          <cell r="I144" t="str">
            <v>Vertex House. Green Courts Business Park</v>
          </cell>
          <cell r="J144" t="str">
            <v>333 Styal Road,</v>
          </cell>
          <cell r="K144" t="str">
            <v>Manchaster, M22 5TX,</v>
          </cell>
          <cell r="M144" t="str">
            <v>England, UK</v>
          </cell>
          <cell r="N144" t="str">
            <v>Powergen</v>
          </cell>
          <cell r="O144">
            <v>15</v>
          </cell>
          <cell r="P144" t="str">
            <v>Export</v>
          </cell>
          <cell r="Q144" t="str">
            <v>UK</v>
          </cell>
          <cell r="R144" t="str">
            <v>NA</v>
          </cell>
          <cell r="S144" t="str">
            <v>NA</v>
          </cell>
          <cell r="T144" t="str">
            <v>£</v>
          </cell>
          <cell r="V144">
            <v>313010.03999999998</v>
          </cell>
          <cell r="W144">
            <v>0</v>
          </cell>
          <cell r="X144">
            <v>313010.03999999998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I144" t="str">
            <v>Billing for Powergen for Jan, 2005</v>
          </cell>
          <cell r="AN144" t="str">
            <v>Billable Hours</v>
          </cell>
          <cell r="AS144" t="str">
            <v xml:space="preserve">Billlable hrs </v>
          </cell>
          <cell r="AT144">
            <v>41070.400000000001</v>
          </cell>
          <cell r="AV144">
            <v>7.6</v>
          </cell>
          <cell r="AW144">
            <v>312135.03999999998</v>
          </cell>
          <cell r="AX144" t="str">
            <v>Incentive for Services</v>
          </cell>
          <cell r="BB144">
            <v>875</v>
          </cell>
          <cell r="BG144">
            <v>0</v>
          </cell>
          <cell r="BL144">
            <v>0</v>
          </cell>
          <cell r="BQ144">
            <v>0</v>
          </cell>
          <cell r="BV144">
            <v>0</v>
          </cell>
          <cell r="CA144">
            <v>0</v>
          </cell>
          <cell r="CF144">
            <v>0</v>
          </cell>
          <cell r="CK144">
            <v>0</v>
          </cell>
        </row>
        <row r="145">
          <cell r="A145">
            <v>144</v>
          </cell>
          <cell r="B145" t="str">
            <v>2004-05 / EXP / 125</v>
          </cell>
          <cell r="C145">
            <v>38384</v>
          </cell>
          <cell r="D145" t="str">
            <v>January</v>
          </cell>
          <cell r="E145">
            <v>2005</v>
          </cell>
          <cell r="F145">
            <v>2</v>
          </cell>
          <cell r="G145" t="str">
            <v>Vertex Customer Management Limited</v>
          </cell>
          <cell r="H145" t="str">
            <v>Martin Connolly</v>
          </cell>
          <cell r="I145" t="str">
            <v>Vertex House. Green Courts Business Park</v>
          </cell>
          <cell r="J145" t="str">
            <v>333 Styal Road,</v>
          </cell>
          <cell r="K145" t="str">
            <v>Manchaster, M22 5TX,</v>
          </cell>
          <cell r="M145" t="str">
            <v>England, UK</v>
          </cell>
          <cell r="N145" t="str">
            <v>Lastminute</v>
          </cell>
          <cell r="O145">
            <v>15</v>
          </cell>
          <cell r="P145" t="str">
            <v>Export</v>
          </cell>
          <cell r="Q145" t="str">
            <v>UK</v>
          </cell>
          <cell r="R145" t="str">
            <v>NA</v>
          </cell>
          <cell r="S145" t="str">
            <v>NA</v>
          </cell>
          <cell r="T145" t="str">
            <v>£</v>
          </cell>
          <cell r="V145">
            <v>127843.86875000002</v>
          </cell>
          <cell r="W145">
            <v>0</v>
          </cell>
          <cell r="X145">
            <v>127843.86875000002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I145" t="str">
            <v>Billing for Lastminute for Jan, 2005</v>
          </cell>
          <cell r="AN145" t="str">
            <v>Billable Hours</v>
          </cell>
          <cell r="AS145" t="str">
            <v>Data Entry</v>
          </cell>
          <cell r="AX145" t="str">
            <v>77.15 FTE X 162.5 HOURS</v>
          </cell>
          <cell r="AY145">
            <v>12536.875000000002</v>
          </cell>
          <cell r="BA145">
            <v>8.89</v>
          </cell>
          <cell r="BB145">
            <v>111452.81875000002</v>
          </cell>
          <cell r="BC145" t="str">
            <v>1 FTE X162.5 HOURS- Eatin</v>
          </cell>
          <cell r="BD145">
            <v>162.5</v>
          </cell>
          <cell r="BF145">
            <v>10.24</v>
          </cell>
          <cell r="BG145">
            <v>1664</v>
          </cell>
          <cell r="BH145" t="str">
            <v>5 FTE X162.5 HOURS</v>
          </cell>
          <cell r="BI145">
            <v>812.5</v>
          </cell>
          <cell r="BK145">
            <v>9.3800000000000008</v>
          </cell>
          <cell r="BL145">
            <v>7621.2500000000009</v>
          </cell>
          <cell r="BM145" t="str">
            <v>4 FTE X162.5 HOURS -Liverpool</v>
          </cell>
          <cell r="BN145">
            <v>650</v>
          </cell>
          <cell r="BP145">
            <v>8.9320000000000004</v>
          </cell>
          <cell r="BQ145">
            <v>5805.8</v>
          </cell>
          <cell r="BV145">
            <v>0</v>
          </cell>
          <cell r="BW145" t="str">
            <v>Fixed Management Fees</v>
          </cell>
          <cell r="BZ145" t="str">
            <v>1300 pm</v>
          </cell>
          <cell r="CA145">
            <v>1300</v>
          </cell>
        </row>
        <row r="146">
          <cell r="A146">
            <v>145</v>
          </cell>
          <cell r="B146" t="str">
            <v>2004-05 / EXP / 126</v>
          </cell>
          <cell r="C146">
            <v>38384</v>
          </cell>
          <cell r="D146" t="str">
            <v>January</v>
          </cell>
          <cell r="E146">
            <v>2005</v>
          </cell>
          <cell r="F146">
            <v>2</v>
          </cell>
          <cell r="G146" t="str">
            <v>Vertex Data Science Limited</v>
          </cell>
          <cell r="H146" t="str">
            <v>Karen Wharmby</v>
          </cell>
          <cell r="I146" t="str">
            <v>Vertex House. Green Courts Business Park</v>
          </cell>
          <cell r="J146" t="str">
            <v>333 Styal Road,</v>
          </cell>
          <cell r="K146" t="str">
            <v>Manchaster, M22 5TX,</v>
          </cell>
          <cell r="M146" t="str">
            <v>England, UK</v>
          </cell>
          <cell r="N146" t="str">
            <v>EBU</v>
          </cell>
          <cell r="O146">
            <v>15</v>
          </cell>
          <cell r="P146" t="str">
            <v>Export</v>
          </cell>
          <cell r="Q146" t="str">
            <v>UK</v>
          </cell>
          <cell r="R146" t="str">
            <v>NA</v>
          </cell>
          <cell r="S146" t="str">
            <v>NA</v>
          </cell>
          <cell r="T146" t="str">
            <v>£</v>
          </cell>
          <cell r="V146">
            <v>315971.07289999997</v>
          </cell>
          <cell r="W146">
            <v>0</v>
          </cell>
          <cell r="X146">
            <v>315971.07289999997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S146" t="str">
            <v>Billing for EBU from 26 Dec till 23 Jan, 2005</v>
          </cell>
          <cell r="AW146">
            <v>315971.07289999997</v>
          </cell>
        </row>
        <row r="147">
          <cell r="A147">
            <v>146</v>
          </cell>
          <cell r="B147" t="str">
            <v>2004-05 / EXP / 127</v>
          </cell>
          <cell r="C147">
            <v>38384</v>
          </cell>
          <cell r="D147" t="str">
            <v>January</v>
          </cell>
          <cell r="E147">
            <v>2005</v>
          </cell>
          <cell r="F147">
            <v>2</v>
          </cell>
          <cell r="G147" t="str">
            <v>Vertex Data Science Limited</v>
          </cell>
          <cell r="H147" t="str">
            <v>Richard Warriner</v>
          </cell>
          <cell r="I147" t="str">
            <v>Vertex House. Green Courts Business Park</v>
          </cell>
          <cell r="J147" t="str">
            <v>333 Styal Road,</v>
          </cell>
          <cell r="K147" t="str">
            <v>Manchaster, M22 5TX,</v>
          </cell>
          <cell r="M147" t="str">
            <v>England, UK</v>
          </cell>
          <cell r="N147" t="str">
            <v>UUCS</v>
          </cell>
          <cell r="O147">
            <v>15</v>
          </cell>
          <cell r="P147" t="str">
            <v>Export</v>
          </cell>
          <cell r="Q147" t="str">
            <v>UK</v>
          </cell>
          <cell r="R147" t="str">
            <v>NA</v>
          </cell>
          <cell r="S147" t="str">
            <v>NA</v>
          </cell>
          <cell r="T147" t="str">
            <v>£</v>
          </cell>
          <cell r="V147">
            <v>125587.65990833333</v>
          </cell>
          <cell r="W147">
            <v>0</v>
          </cell>
          <cell r="X147">
            <v>125587.65990833333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I147" t="str">
            <v>Billing for UUCS Project for Jan,2005</v>
          </cell>
          <cell r="AS147" t="str">
            <v>Charges for Services for Jan-05</v>
          </cell>
          <cell r="AW147">
            <v>125587.65990833333</v>
          </cell>
        </row>
        <row r="148">
          <cell r="A148">
            <v>147</v>
          </cell>
          <cell r="B148" t="str">
            <v>2004-05 / EXP / 128</v>
          </cell>
          <cell r="C148">
            <v>38384</v>
          </cell>
          <cell r="D148" t="str">
            <v>January</v>
          </cell>
          <cell r="E148">
            <v>2005</v>
          </cell>
          <cell r="F148">
            <v>2</v>
          </cell>
          <cell r="G148" t="str">
            <v>First Revenue Assurance</v>
          </cell>
          <cell r="H148" t="str">
            <v>Shaun Griffin</v>
          </cell>
          <cell r="I148" t="str">
            <v>First Revenue Assurance</v>
          </cell>
          <cell r="J148" t="str">
            <v>4500,Cherry Creek Drive South</v>
          </cell>
          <cell r="K148" t="str">
            <v>Suite 450,Denver CO 80246</v>
          </cell>
          <cell r="N148" t="str">
            <v>FRA</v>
          </cell>
          <cell r="O148">
            <v>15</v>
          </cell>
          <cell r="P148" t="str">
            <v>Export</v>
          </cell>
          <cell r="Q148" t="str">
            <v>UK</v>
          </cell>
          <cell r="R148" t="str">
            <v>NA</v>
          </cell>
          <cell r="S148" t="str">
            <v>NA</v>
          </cell>
          <cell r="T148" t="str">
            <v>$</v>
          </cell>
          <cell r="V148">
            <v>83947.932000000001</v>
          </cell>
          <cell r="W148">
            <v>0</v>
          </cell>
          <cell r="X148">
            <v>83947.932000000001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I148" t="str">
            <v>Billing for FRA for Jan, 2005</v>
          </cell>
          <cell r="AN148" t="str">
            <v>Billable Hours</v>
          </cell>
          <cell r="AS148" t="str">
            <v xml:space="preserve">Billlable hrs </v>
          </cell>
          <cell r="AT148">
            <v>6560.68</v>
          </cell>
          <cell r="AV148">
            <v>12.1</v>
          </cell>
          <cell r="AW148">
            <v>79384.228000000003</v>
          </cell>
          <cell r="AX148" t="str">
            <v>Incentives - $228185.20 (Collection)  @ 2.0%</v>
          </cell>
          <cell r="BB148">
            <v>4563.7040000000006</v>
          </cell>
          <cell r="BL148">
            <v>0</v>
          </cell>
          <cell r="BV148">
            <v>0</v>
          </cell>
          <cell r="CA148">
            <v>0</v>
          </cell>
          <cell r="CF148">
            <v>0</v>
          </cell>
          <cell r="CK148">
            <v>0</v>
          </cell>
        </row>
        <row r="149">
          <cell r="A149">
            <v>148</v>
          </cell>
          <cell r="B149" t="str">
            <v>2004-05 / EXP / 129</v>
          </cell>
          <cell r="C149">
            <v>38384</v>
          </cell>
          <cell r="D149" t="str">
            <v>January</v>
          </cell>
          <cell r="E149">
            <v>2005</v>
          </cell>
          <cell r="F149">
            <v>2</v>
          </cell>
          <cell r="G149" t="str">
            <v>Vertex Data Science Limited</v>
          </cell>
          <cell r="H149" t="str">
            <v>Rachel Dixon</v>
          </cell>
          <cell r="I149" t="str">
            <v>Vertex House. Green Courts Business Park</v>
          </cell>
          <cell r="J149" t="str">
            <v>333 Styal Road,</v>
          </cell>
          <cell r="K149" t="str">
            <v>Manchaster, M22 5TX,</v>
          </cell>
          <cell r="M149" t="str">
            <v>England, UK</v>
          </cell>
          <cell r="N149" t="str">
            <v>Business Intelligence</v>
          </cell>
          <cell r="O149">
            <v>15</v>
          </cell>
          <cell r="P149" t="str">
            <v>Export</v>
          </cell>
          <cell r="Q149" t="str">
            <v>UK</v>
          </cell>
          <cell r="R149" t="str">
            <v>NA</v>
          </cell>
          <cell r="S149" t="str">
            <v>NA</v>
          </cell>
          <cell r="T149" t="str">
            <v>£</v>
          </cell>
          <cell r="V149">
            <v>2500</v>
          </cell>
          <cell r="W149">
            <v>0</v>
          </cell>
          <cell r="X149">
            <v>2500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I149" t="str">
            <v>Billing for Business Intelligence Project</v>
          </cell>
          <cell r="AN149" t="str">
            <v>Charges for Services for Jan-05</v>
          </cell>
          <cell r="AS149" t="str">
            <v>2 FTE X 1250 PER MONTH</v>
          </cell>
          <cell r="AW149">
            <v>2500</v>
          </cell>
        </row>
        <row r="150">
          <cell r="A150">
            <v>149</v>
          </cell>
          <cell r="B150" t="str">
            <v>2004-05 / EXP / 130</v>
          </cell>
          <cell r="C150">
            <v>38412</v>
          </cell>
          <cell r="D150" t="str">
            <v>Feburary</v>
          </cell>
          <cell r="E150">
            <v>2005</v>
          </cell>
          <cell r="F150">
            <v>2</v>
          </cell>
          <cell r="G150" t="str">
            <v>Vertex Customer Management Limited</v>
          </cell>
          <cell r="H150" t="str">
            <v>Martin Connolly</v>
          </cell>
          <cell r="I150" t="str">
            <v>Vertex House. Green Courts Business Park</v>
          </cell>
          <cell r="J150" t="str">
            <v>333 Styal Road,</v>
          </cell>
          <cell r="K150" t="str">
            <v>Manchaster, M22 5TX,</v>
          </cell>
          <cell r="M150" t="str">
            <v>England, UK</v>
          </cell>
          <cell r="N150" t="str">
            <v>Powergen</v>
          </cell>
          <cell r="O150">
            <v>15</v>
          </cell>
          <cell r="P150" t="str">
            <v>Export</v>
          </cell>
          <cell r="Q150" t="str">
            <v>UK</v>
          </cell>
          <cell r="R150" t="str">
            <v>NA</v>
          </cell>
          <cell r="S150" t="str">
            <v>NA</v>
          </cell>
          <cell r="T150" t="str">
            <v>£</v>
          </cell>
          <cell r="V150">
            <v>301048</v>
          </cell>
          <cell r="W150">
            <v>0</v>
          </cell>
          <cell r="X150">
            <v>301048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I150" t="str">
            <v>Billing for Powergen for Feb, 2005</v>
          </cell>
          <cell r="AN150" t="str">
            <v>Billable Hours</v>
          </cell>
          <cell r="AS150" t="str">
            <v xml:space="preserve">Billlable hrs </v>
          </cell>
          <cell r="AT150">
            <v>38577.5</v>
          </cell>
          <cell r="AV150">
            <v>7.6</v>
          </cell>
          <cell r="AW150">
            <v>293189</v>
          </cell>
          <cell r="AX150" t="str">
            <v>Incentive for Services</v>
          </cell>
          <cell r="BB150">
            <v>125</v>
          </cell>
          <cell r="BC150" t="str">
            <v>Recovery of Charges for Inbound</v>
          </cell>
          <cell r="BG150">
            <v>7734</v>
          </cell>
          <cell r="BH150" t="str">
            <v>(Delivery of Shortfall of Hrs Dec &amp; Jan-05)</v>
          </cell>
          <cell r="BL150">
            <v>0</v>
          </cell>
          <cell r="BQ150">
            <v>0</v>
          </cell>
          <cell r="BV150">
            <v>0</v>
          </cell>
          <cell r="CA150">
            <v>0</v>
          </cell>
          <cell r="CF150">
            <v>0</v>
          </cell>
          <cell r="CK150">
            <v>0</v>
          </cell>
        </row>
        <row r="151">
          <cell r="A151">
            <v>150</v>
          </cell>
          <cell r="B151" t="str">
            <v>2004-05 / EXP / 131</v>
          </cell>
          <cell r="C151">
            <v>38412</v>
          </cell>
          <cell r="D151" t="str">
            <v>Feburary</v>
          </cell>
          <cell r="E151">
            <v>2005</v>
          </cell>
          <cell r="F151">
            <v>2</v>
          </cell>
          <cell r="G151" t="str">
            <v>Vertex Customer Management Limited</v>
          </cell>
          <cell r="H151" t="str">
            <v>Martin Connolly</v>
          </cell>
          <cell r="I151" t="str">
            <v>Vertex House. Green Courts Business Park</v>
          </cell>
          <cell r="J151" t="str">
            <v>333 Styal Road,</v>
          </cell>
          <cell r="K151" t="str">
            <v>Manchaster, M22 5TX,</v>
          </cell>
          <cell r="M151" t="str">
            <v>England, UK</v>
          </cell>
          <cell r="N151" t="str">
            <v>Lastminute</v>
          </cell>
          <cell r="O151">
            <v>15</v>
          </cell>
          <cell r="P151" t="str">
            <v>Export</v>
          </cell>
          <cell r="Q151" t="str">
            <v>UK</v>
          </cell>
          <cell r="R151" t="str">
            <v>NA</v>
          </cell>
          <cell r="S151" t="str">
            <v>NA</v>
          </cell>
          <cell r="T151" t="str">
            <v>£</v>
          </cell>
          <cell r="V151">
            <v>120164.69725000001</v>
          </cell>
          <cell r="W151">
            <v>0</v>
          </cell>
          <cell r="X151">
            <v>120164.69725000001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I151" t="str">
            <v>Billing for Lastminute for Feb, 2005</v>
          </cell>
          <cell r="AN151" t="str">
            <v>Billable Hours</v>
          </cell>
          <cell r="AS151" t="str">
            <v>Data Entry</v>
          </cell>
          <cell r="AX151" t="str">
            <v>75.17 FTE X 162.5 HOURS</v>
          </cell>
          <cell r="AY151">
            <v>12215.125</v>
          </cell>
          <cell r="BA151">
            <v>8.89</v>
          </cell>
          <cell r="BB151">
            <v>108592.46125000001</v>
          </cell>
          <cell r="BC151" t="str">
            <v>1 FTE X162.5 HOURS- Eatin</v>
          </cell>
          <cell r="BD151">
            <v>162.5</v>
          </cell>
          <cell r="BF151">
            <v>10.24</v>
          </cell>
          <cell r="BG151">
            <v>1664</v>
          </cell>
          <cell r="BH151" t="str">
            <v>5 FTE X162.5 HOURS</v>
          </cell>
          <cell r="BI151">
            <v>812.5</v>
          </cell>
          <cell r="BK151">
            <v>9.3800000000000008</v>
          </cell>
          <cell r="BL151">
            <v>7621.2500000000009</v>
          </cell>
          <cell r="BM151" t="str">
            <v>0.68 FTE X162.5 HOURS -Liverpool</v>
          </cell>
          <cell r="BN151">
            <v>110.50000000000001</v>
          </cell>
          <cell r="BP151">
            <v>8.9320000000000004</v>
          </cell>
          <cell r="BQ151">
            <v>986.98600000000022</v>
          </cell>
          <cell r="BV151">
            <v>0</v>
          </cell>
          <cell r="BW151" t="str">
            <v>Fixed Management Fees</v>
          </cell>
          <cell r="BZ151" t="str">
            <v>1300 pm</v>
          </cell>
          <cell r="CA151">
            <v>1300</v>
          </cell>
        </row>
        <row r="152">
          <cell r="A152">
            <v>151</v>
          </cell>
          <cell r="B152" t="str">
            <v>2004-05 / EXP / 132</v>
          </cell>
          <cell r="C152">
            <v>38412</v>
          </cell>
          <cell r="D152" t="str">
            <v>Feburary</v>
          </cell>
          <cell r="E152">
            <v>2005</v>
          </cell>
          <cell r="F152">
            <v>2</v>
          </cell>
          <cell r="G152" t="str">
            <v>Vertex Data Science Limited</v>
          </cell>
          <cell r="H152" t="str">
            <v>Karen Wharmby</v>
          </cell>
          <cell r="I152" t="str">
            <v>Vertex House. Green Courts Business Park</v>
          </cell>
          <cell r="J152" t="str">
            <v>333 Styal Road,</v>
          </cell>
          <cell r="K152" t="str">
            <v>Manchaster, M22 5TX,</v>
          </cell>
          <cell r="M152" t="str">
            <v>England, UK</v>
          </cell>
          <cell r="N152" t="str">
            <v>EBU</v>
          </cell>
          <cell r="O152">
            <v>15</v>
          </cell>
          <cell r="P152" t="str">
            <v>Export</v>
          </cell>
          <cell r="Q152" t="str">
            <v>UK</v>
          </cell>
          <cell r="R152" t="str">
            <v>NA</v>
          </cell>
          <cell r="S152" t="str">
            <v>NA</v>
          </cell>
          <cell r="T152" t="str">
            <v>£</v>
          </cell>
          <cell r="V152">
            <v>371595.2328</v>
          </cell>
          <cell r="W152">
            <v>0</v>
          </cell>
          <cell r="X152">
            <v>371595.2328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I152" t="str">
            <v>Billing for EBU from 24 Jan till 20 Feb, 2005</v>
          </cell>
          <cell r="AN152" t="str">
            <v>Billable Hours</v>
          </cell>
          <cell r="AS152" t="str">
            <v>Single Shift</v>
          </cell>
          <cell r="AT152">
            <v>13626.36</v>
          </cell>
          <cell r="AV152">
            <v>10.51</v>
          </cell>
          <cell r="AW152">
            <v>143213.0436</v>
          </cell>
          <cell r="AX152" t="str">
            <v>Double Shift</v>
          </cell>
          <cell r="AY152">
            <v>30329.64</v>
          </cell>
          <cell r="BA152">
            <v>7.53</v>
          </cell>
          <cell r="BB152">
            <v>228382.18919999999</v>
          </cell>
        </row>
        <row r="153">
          <cell r="A153">
            <v>152</v>
          </cell>
          <cell r="B153" t="str">
            <v>2004-05 / EXP / 133</v>
          </cell>
          <cell r="C153">
            <v>38412</v>
          </cell>
          <cell r="D153" t="str">
            <v>Feburary</v>
          </cell>
          <cell r="E153">
            <v>2005</v>
          </cell>
          <cell r="F153">
            <v>2</v>
          </cell>
          <cell r="G153" t="str">
            <v>Vertex Data Science Limited</v>
          </cell>
          <cell r="H153" t="str">
            <v>Richard Warriner</v>
          </cell>
          <cell r="I153" t="str">
            <v>Vertex House. Green Courts Business Park</v>
          </cell>
          <cell r="J153" t="str">
            <v>333 Styal Road,</v>
          </cell>
          <cell r="K153" t="str">
            <v>Manchaster, M22 5TX,</v>
          </cell>
          <cell r="M153" t="str">
            <v>England, UK</v>
          </cell>
          <cell r="N153" t="str">
            <v>UUCS</v>
          </cell>
          <cell r="O153">
            <v>15</v>
          </cell>
          <cell r="P153" t="str">
            <v>Export</v>
          </cell>
          <cell r="Q153" t="str">
            <v>UK</v>
          </cell>
          <cell r="R153" t="str">
            <v>NA</v>
          </cell>
          <cell r="S153" t="str">
            <v>NA</v>
          </cell>
          <cell r="T153" t="str">
            <v>£</v>
          </cell>
          <cell r="V153">
            <v>143928.75089285712</v>
          </cell>
          <cell r="W153">
            <v>0</v>
          </cell>
          <cell r="X153">
            <v>143928.75089285712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I153" t="str">
            <v>Billing for UUCS Project for Feb,2005</v>
          </cell>
          <cell r="AS153" t="str">
            <v>Charges for Services for Feb-05</v>
          </cell>
          <cell r="AW153">
            <v>143928.75089285712</v>
          </cell>
        </row>
        <row r="154">
          <cell r="A154">
            <v>153</v>
          </cell>
          <cell r="B154" t="str">
            <v>2004-05 / EXP / 134</v>
          </cell>
          <cell r="C154">
            <v>38412</v>
          </cell>
          <cell r="D154" t="str">
            <v>Feburary</v>
          </cell>
          <cell r="E154">
            <v>2005</v>
          </cell>
          <cell r="F154">
            <v>2</v>
          </cell>
          <cell r="G154" t="str">
            <v>Vertex Data Science Limited</v>
          </cell>
          <cell r="H154" t="str">
            <v>Karen Wharmby</v>
          </cell>
          <cell r="I154" t="str">
            <v>Vertex House. Green Courts Business Park</v>
          </cell>
          <cell r="J154" t="str">
            <v>333 Styal Road,</v>
          </cell>
          <cell r="K154" t="str">
            <v>Manchaster, M22 5TX,</v>
          </cell>
          <cell r="M154" t="str">
            <v>England, UK</v>
          </cell>
          <cell r="N154" t="str">
            <v>EBU</v>
          </cell>
          <cell r="O154">
            <v>15</v>
          </cell>
          <cell r="P154" t="str">
            <v>Export</v>
          </cell>
          <cell r="Q154" t="str">
            <v>UK</v>
          </cell>
          <cell r="R154" t="str">
            <v>NA</v>
          </cell>
          <cell r="S154" t="str">
            <v>NA</v>
          </cell>
          <cell r="T154" t="str">
            <v>£</v>
          </cell>
          <cell r="V154">
            <v>47250</v>
          </cell>
          <cell r="W154">
            <v>0</v>
          </cell>
          <cell r="X154">
            <v>47250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I154" t="str">
            <v>Billing for EBU Project</v>
          </cell>
          <cell r="AN154" t="str">
            <v>Billable Hours</v>
          </cell>
          <cell r="AX154" t="str">
            <v>50% Set up for 63 FTE @ 1500 Per FTE</v>
          </cell>
          <cell r="BB154">
            <v>47250</v>
          </cell>
        </row>
        <row r="155">
          <cell r="A155">
            <v>154</v>
          </cell>
          <cell r="B155" t="str">
            <v>2004-05 / EXP / 135</v>
          </cell>
          <cell r="C155">
            <v>38412</v>
          </cell>
          <cell r="D155" t="str">
            <v>Feburary</v>
          </cell>
          <cell r="E155">
            <v>2005</v>
          </cell>
          <cell r="F155">
            <v>2</v>
          </cell>
          <cell r="G155" t="str">
            <v>Vertex Data Science Limited</v>
          </cell>
          <cell r="H155" t="str">
            <v>Rachel Dixon</v>
          </cell>
          <cell r="I155" t="str">
            <v>Vertex House. Green Courts Business Park</v>
          </cell>
          <cell r="J155" t="str">
            <v>333 Styal Road,</v>
          </cell>
          <cell r="K155" t="str">
            <v>Manchaster, M22 5TX,</v>
          </cell>
          <cell r="M155" t="str">
            <v>England, UK</v>
          </cell>
          <cell r="N155" t="str">
            <v>Business Intelligence</v>
          </cell>
          <cell r="O155">
            <v>15</v>
          </cell>
          <cell r="P155" t="str">
            <v>Export</v>
          </cell>
          <cell r="Q155" t="str">
            <v>UK</v>
          </cell>
          <cell r="R155" t="str">
            <v>NA</v>
          </cell>
          <cell r="S155" t="str">
            <v>NA</v>
          </cell>
          <cell r="T155" t="str">
            <v>£</v>
          </cell>
          <cell r="V155">
            <v>2500</v>
          </cell>
          <cell r="W155">
            <v>0</v>
          </cell>
          <cell r="X155">
            <v>2500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I155" t="str">
            <v>Billing for Business Intelligence Project</v>
          </cell>
          <cell r="AN155" t="str">
            <v>Charges for Services for Feb-05</v>
          </cell>
          <cell r="AS155" t="str">
            <v>2 FTE X 1250 PER MONTH</v>
          </cell>
          <cell r="AW155">
            <v>2500</v>
          </cell>
        </row>
        <row r="156">
          <cell r="A156">
            <v>155</v>
          </cell>
          <cell r="B156" t="str">
            <v>2004-05 / EXP / 136</v>
          </cell>
          <cell r="C156">
            <v>38412</v>
          </cell>
          <cell r="D156" t="str">
            <v>Feburary</v>
          </cell>
          <cell r="E156">
            <v>2005</v>
          </cell>
          <cell r="F156">
            <v>2</v>
          </cell>
          <cell r="G156" t="str">
            <v>First Revenue Assurance</v>
          </cell>
          <cell r="H156" t="str">
            <v>Shaun Griffin</v>
          </cell>
          <cell r="I156" t="str">
            <v>First Revenue Assurance</v>
          </cell>
          <cell r="J156" t="str">
            <v>4500,Cherry Creek Drive South</v>
          </cell>
          <cell r="K156" t="str">
            <v>Suite 450,Denver CO 80246</v>
          </cell>
          <cell r="N156" t="str">
            <v>FRA</v>
          </cell>
          <cell r="O156">
            <v>15</v>
          </cell>
          <cell r="P156" t="str">
            <v>Export</v>
          </cell>
          <cell r="Q156" t="str">
            <v>UK</v>
          </cell>
          <cell r="R156" t="str">
            <v>NA</v>
          </cell>
          <cell r="S156" t="str">
            <v>NA</v>
          </cell>
          <cell r="T156" t="str">
            <v>$</v>
          </cell>
          <cell r="V156">
            <v>81113.86</v>
          </cell>
          <cell r="W156">
            <v>0</v>
          </cell>
          <cell r="X156">
            <v>81113.86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I156" t="str">
            <v>Billing for FRA for Feb, 2005</v>
          </cell>
          <cell r="AN156" t="str">
            <v>Billable Hours</v>
          </cell>
          <cell r="AS156" t="str">
            <v xml:space="preserve">Billlable hrs </v>
          </cell>
          <cell r="AT156">
            <v>6265.84</v>
          </cell>
          <cell r="AV156">
            <v>12.1</v>
          </cell>
          <cell r="AW156">
            <v>75816.664000000004</v>
          </cell>
          <cell r="AX156" t="str">
            <v>Incentives - $264860 (Collection)  @ 2.0%</v>
          </cell>
          <cell r="BB156">
            <v>5297.1959999999999</v>
          </cell>
          <cell r="BL156">
            <v>0</v>
          </cell>
          <cell r="BV156">
            <v>0</v>
          </cell>
          <cell r="CA156">
            <v>0</v>
          </cell>
          <cell r="CF156">
            <v>0</v>
          </cell>
          <cell r="CK156">
            <v>0</v>
          </cell>
        </row>
        <row r="157">
          <cell r="A157">
            <v>156</v>
          </cell>
          <cell r="B157" t="str">
            <v>2004-05 / EXP / 137</v>
          </cell>
          <cell r="C157">
            <v>38412</v>
          </cell>
          <cell r="D157" t="str">
            <v>Feburary</v>
          </cell>
          <cell r="E157">
            <v>2005</v>
          </cell>
          <cell r="F157">
            <v>2</v>
          </cell>
          <cell r="G157" t="str">
            <v>Vertex Customer Management Limited</v>
          </cell>
          <cell r="H157" t="str">
            <v>Ian Short</v>
          </cell>
          <cell r="I157" t="str">
            <v>Vertex House. Green Courts Business Park</v>
          </cell>
          <cell r="J157" t="str">
            <v>333 Styal Road,</v>
          </cell>
          <cell r="K157" t="str">
            <v>Manchaster, M22 5TX,</v>
          </cell>
          <cell r="M157" t="str">
            <v>England, UK</v>
          </cell>
          <cell r="O157">
            <v>15</v>
          </cell>
          <cell r="P157" t="str">
            <v>Export</v>
          </cell>
          <cell r="Q157" t="str">
            <v>UK</v>
          </cell>
          <cell r="R157" t="str">
            <v>NA</v>
          </cell>
          <cell r="S157" t="str">
            <v>NA</v>
          </cell>
          <cell r="T157" t="str">
            <v>£</v>
          </cell>
          <cell r="V157">
            <v>9994</v>
          </cell>
          <cell r="W157">
            <v>0</v>
          </cell>
          <cell r="X157">
            <v>9994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N157" t="str">
            <v xml:space="preserve">Billing for Services provided for: </v>
          </cell>
          <cell r="AX157" t="str">
            <v>Powergen Migration</v>
          </cell>
          <cell r="BB157">
            <v>9994</v>
          </cell>
        </row>
        <row r="158">
          <cell r="A158">
            <v>157</v>
          </cell>
          <cell r="B158" t="str">
            <v>2004-05 / EXP / 138</v>
          </cell>
          <cell r="C158">
            <v>38412</v>
          </cell>
          <cell r="D158" t="str">
            <v>Feburary</v>
          </cell>
          <cell r="E158">
            <v>2005</v>
          </cell>
          <cell r="F158">
            <v>2</v>
          </cell>
          <cell r="G158" t="str">
            <v>Vertex Data Science Limited</v>
          </cell>
          <cell r="H158" t="str">
            <v>Janet Wilmot</v>
          </cell>
          <cell r="I158" t="str">
            <v>Vertex House. Green Courts Business Park</v>
          </cell>
          <cell r="J158" t="str">
            <v>333 Styal Road,</v>
          </cell>
          <cell r="K158" t="str">
            <v>Manchaster, M22 5TX,</v>
          </cell>
          <cell r="M158" t="str">
            <v>England, UK</v>
          </cell>
          <cell r="O158">
            <v>15</v>
          </cell>
          <cell r="P158" t="str">
            <v>Export</v>
          </cell>
          <cell r="Q158" t="str">
            <v>UK</v>
          </cell>
          <cell r="R158" t="str">
            <v>NA</v>
          </cell>
          <cell r="S158" t="str">
            <v>NA</v>
          </cell>
          <cell r="T158" t="str">
            <v>£</v>
          </cell>
          <cell r="V158">
            <v>10985</v>
          </cell>
          <cell r="W158">
            <v>0</v>
          </cell>
          <cell r="X158">
            <v>10985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I158" t="str">
            <v>Billing for Bid Costs</v>
          </cell>
          <cell r="AS158" t="str">
            <v xml:space="preserve">Charges for Bid Costs </v>
          </cell>
          <cell r="AW158">
            <v>10985</v>
          </cell>
        </row>
        <row r="159">
          <cell r="A159">
            <v>158</v>
          </cell>
          <cell r="B159" t="str">
            <v>2004-05 / EXP / 139</v>
          </cell>
          <cell r="C159">
            <v>38412</v>
          </cell>
          <cell r="D159" t="str">
            <v>Feburary</v>
          </cell>
          <cell r="E159">
            <v>2005</v>
          </cell>
          <cell r="F159">
            <v>2</v>
          </cell>
          <cell r="G159" t="str">
            <v>Vertex Data Science Limited</v>
          </cell>
          <cell r="H159" t="str">
            <v>Karen Wharmby</v>
          </cell>
          <cell r="I159" t="str">
            <v>Vertex House. Green Courts Business Park</v>
          </cell>
          <cell r="J159" t="str">
            <v>333 Styal Road,</v>
          </cell>
          <cell r="K159" t="str">
            <v>Manchaster, M22 5TX,</v>
          </cell>
          <cell r="M159" t="str">
            <v>England, UK</v>
          </cell>
          <cell r="N159" t="str">
            <v>EBU</v>
          </cell>
          <cell r="O159">
            <v>15</v>
          </cell>
          <cell r="P159" t="str">
            <v>Export</v>
          </cell>
          <cell r="Q159" t="str">
            <v>UK</v>
          </cell>
          <cell r="R159" t="str">
            <v>NA</v>
          </cell>
          <cell r="S159" t="str">
            <v>NA</v>
          </cell>
          <cell r="T159" t="str">
            <v>£</v>
          </cell>
          <cell r="V159">
            <v>1125</v>
          </cell>
          <cell r="W159">
            <v>0</v>
          </cell>
          <cell r="X159">
            <v>1125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I159" t="str">
            <v>Billing for EBU Project</v>
          </cell>
          <cell r="AS159" t="str">
            <v>Charges for Services provided for EBU Phase 5</v>
          </cell>
          <cell r="AW159">
            <v>1125</v>
          </cell>
        </row>
        <row r="160">
          <cell r="A160">
            <v>159</v>
          </cell>
          <cell r="B160" t="str">
            <v>2004-05 / EXP / 140</v>
          </cell>
          <cell r="C160">
            <v>38412</v>
          </cell>
          <cell r="D160" t="str">
            <v>Feburary</v>
          </cell>
          <cell r="E160">
            <v>2005</v>
          </cell>
          <cell r="F160">
            <v>2</v>
          </cell>
          <cell r="G160" t="str">
            <v>Vertex Data Science Limited</v>
          </cell>
          <cell r="H160" t="str">
            <v>James Eyre</v>
          </cell>
          <cell r="I160" t="str">
            <v>Vertex House. Green Courts Business Park</v>
          </cell>
          <cell r="J160" t="str">
            <v>333 Styal Road,</v>
          </cell>
          <cell r="K160" t="str">
            <v>Manchaster, M22 5TX,</v>
          </cell>
          <cell r="M160" t="str">
            <v>England, UK</v>
          </cell>
          <cell r="O160">
            <v>15</v>
          </cell>
          <cell r="P160" t="str">
            <v>Export</v>
          </cell>
          <cell r="Q160" t="str">
            <v>UK</v>
          </cell>
          <cell r="R160" t="str">
            <v>NA</v>
          </cell>
          <cell r="S160" t="str">
            <v>NA</v>
          </cell>
          <cell r="T160" t="str">
            <v>£</v>
          </cell>
          <cell r="V160">
            <v>309</v>
          </cell>
          <cell r="W160">
            <v>0</v>
          </cell>
          <cell r="X160">
            <v>309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I160" t="str">
            <v>Billing for Offshore Customer Management Conference</v>
          </cell>
          <cell r="AS160" t="str">
            <v>Charges for Support for Offshore Customer Management Conference</v>
          </cell>
          <cell r="AW160">
            <v>309</v>
          </cell>
        </row>
        <row r="161">
          <cell r="A161">
            <v>160</v>
          </cell>
          <cell r="B161" t="str">
            <v>2004-05 / EXP / 141</v>
          </cell>
          <cell r="C161">
            <v>38412</v>
          </cell>
          <cell r="D161" t="str">
            <v>Feburary</v>
          </cell>
          <cell r="E161">
            <v>2005</v>
          </cell>
          <cell r="F161">
            <v>2</v>
          </cell>
          <cell r="G161" t="str">
            <v>Vertex Data Science Limited</v>
          </cell>
          <cell r="H161" t="str">
            <v>Martin Connolly</v>
          </cell>
          <cell r="I161" t="str">
            <v>Vertex House. Green Courts Business Park</v>
          </cell>
          <cell r="J161" t="str">
            <v>333 Styal Road,</v>
          </cell>
          <cell r="K161" t="str">
            <v>Manchaster, M22 5TX,</v>
          </cell>
          <cell r="M161" t="str">
            <v>England, UK</v>
          </cell>
          <cell r="N161" t="str">
            <v>Orange</v>
          </cell>
          <cell r="O161">
            <v>15</v>
          </cell>
          <cell r="P161" t="str">
            <v>Export</v>
          </cell>
          <cell r="Q161" t="str">
            <v>UK</v>
          </cell>
          <cell r="R161" t="str">
            <v>NA</v>
          </cell>
          <cell r="S161" t="str">
            <v>NA</v>
          </cell>
          <cell r="T161" t="str">
            <v>£</v>
          </cell>
          <cell r="V161">
            <v>154858.41767068274</v>
          </cell>
          <cell r="W161">
            <v>0</v>
          </cell>
          <cell r="X161">
            <v>154858.41767068274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I161" t="str">
            <v>Billing for Wizard Project</v>
          </cell>
          <cell r="AS161" t="str">
            <v xml:space="preserve">Setup Charges for Phase 1A,1B &amp; IC </v>
          </cell>
          <cell r="AW161">
            <v>116858.41767068274</v>
          </cell>
          <cell r="AX161" t="str">
            <v>Setup Charges for  TTT &amp; Knowledge Transfer</v>
          </cell>
          <cell r="BB161">
            <v>38000</v>
          </cell>
        </row>
        <row r="162">
          <cell r="A162">
            <v>161</v>
          </cell>
          <cell r="B162" t="str">
            <v>2004-05 / EXP / 142</v>
          </cell>
          <cell r="C162">
            <v>38412</v>
          </cell>
          <cell r="D162" t="str">
            <v>Feburary</v>
          </cell>
          <cell r="E162">
            <v>2005</v>
          </cell>
          <cell r="F162">
            <v>2</v>
          </cell>
          <cell r="G162" t="str">
            <v>Vertex Data Science Limited</v>
          </cell>
          <cell r="H162" t="str">
            <v>Martin Connolly</v>
          </cell>
          <cell r="I162" t="str">
            <v>Vertex House. Green Courts Business Park</v>
          </cell>
          <cell r="J162" t="str">
            <v>333 Styal Road,</v>
          </cell>
          <cell r="K162" t="str">
            <v>Manchaster, M22 5TX,</v>
          </cell>
          <cell r="M162" t="str">
            <v>England, UK</v>
          </cell>
          <cell r="N162" t="str">
            <v>Orange</v>
          </cell>
          <cell r="O162">
            <v>15</v>
          </cell>
          <cell r="P162" t="str">
            <v>Export</v>
          </cell>
          <cell r="Q162" t="str">
            <v>UK</v>
          </cell>
          <cell r="R162" t="str">
            <v>NA</v>
          </cell>
          <cell r="S162" t="str">
            <v>NA</v>
          </cell>
          <cell r="T162" t="str">
            <v>£</v>
          </cell>
          <cell r="V162">
            <v>33533.740898345452</v>
          </cell>
          <cell r="W162">
            <v>0</v>
          </cell>
          <cell r="X162">
            <v>33533.740898345452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I162" t="str">
            <v>Billing for Wizard Project</v>
          </cell>
          <cell r="AS162" t="str">
            <v>Charges for Services for Feb-05</v>
          </cell>
          <cell r="AW162">
            <v>33533.740898345452</v>
          </cell>
        </row>
        <row r="163">
          <cell r="A163">
            <v>162</v>
          </cell>
          <cell r="B163" t="str">
            <v>2004-05 / EXP / 143</v>
          </cell>
          <cell r="C163">
            <v>38412</v>
          </cell>
          <cell r="D163" t="str">
            <v>Feburary</v>
          </cell>
          <cell r="E163">
            <v>2005</v>
          </cell>
          <cell r="F163">
            <v>2</v>
          </cell>
          <cell r="G163" t="str">
            <v>Vertex Data Science Limited</v>
          </cell>
          <cell r="H163" t="str">
            <v>Martin Connolly</v>
          </cell>
          <cell r="I163" t="str">
            <v>Vertex House. Green Courts Business Park</v>
          </cell>
          <cell r="J163" t="str">
            <v>333 Styal Road,</v>
          </cell>
          <cell r="K163" t="str">
            <v>Manchaster, M22 5TX,</v>
          </cell>
          <cell r="M163" t="str">
            <v>England, UK</v>
          </cell>
          <cell r="O163">
            <v>15</v>
          </cell>
          <cell r="P163" t="str">
            <v>Export</v>
          </cell>
          <cell r="Q163" t="str">
            <v>UK</v>
          </cell>
          <cell r="R163" t="str">
            <v>NA</v>
          </cell>
          <cell r="S163" t="str">
            <v>NA</v>
          </cell>
          <cell r="T163" t="str">
            <v>£</v>
          </cell>
          <cell r="V163">
            <v>4948.4411924194983</v>
          </cell>
          <cell r="W163">
            <v>0</v>
          </cell>
          <cell r="X163">
            <v>4948.4411924194983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I163" t="str">
            <v>Billing for IT Support</v>
          </cell>
          <cell r="AS163" t="str">
            <v>Charges for Services from Jan till 13 Mar-05</v>
          </cell>
          <cell r="AW163">
            <v>4948.4411924194983</v>
          </cell>
        </row>
        <row r="164">
          <cell r="A164">
            <v>163</v>
          </cell>
          <cell r="B164" t="str">
            <v>2005-06 / EXP / 144</v>
          </cell>
          <cell r="C164">
            <v>38469</v>
          </cell>
          <cell r="D164" t="str">
            <v>March</v>
          </cell>
          <cell r="E164">
            <v>2005</v>
          </cell>
          <cell r="F164">
            <v>2</v>
          </cell>
          <cell r="G164" t="str">
            <v>Vertex Customer Management Limited</v>
          </cell>
          <cell r="H164" t="str">
            <v>Martin Connolly</v>
          </cell>
          <cell r="I164" t="str">
            <v>Vertex House. Green Courts Business Park</v>
          </cell>
          <cell r="J164" t="str">
            <v>333 Styal Road,</v>
          </cell>
          <cell r="K164" t="str">
            <v>Manchaster, M22 5TX,</v>
          </cell>
          <cell r="M164" t="str">
            <v>England, UK</v>
          </cell>
          <cell r="N164" t="str">
            <v>Powergen</v>
          </cell>
          <cell r="O164">
            <v>15</v>
          </cell>
          <cell r="P164" t="str">
            <v>Export</v>
          </cell>
          <cell r="Q164" t="str">
            <v>UK</v>
          </cell>
          <cell r="R164" t="str">
            <v>NA</v>
          </cell>
          <cell r="S164" t="str">
            <v>NA</v>
          </cell>
          <cell r="T164" t="str">
            <v>£</v>
          </cell>
          <cell r="V164">
            <v>268028.79999999999</v>
          </cell>
          <cell r="W164">
            <v>0</v>
          </cell>
          <cell r="X164">
            <v>268028.79999999999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I164" t="str">
            <v>Billing for Powergen for March, 2005</v>
          </cell>
          <cell r="AN164" t="str">
            <v>Billable Hours</v>
          </cell>
          <cell r="AS164" t="str">
            <v xml:space="preserve">Billlable hrs </v>
          </cell>
          <cell r="AT164">
            <v>40283</v>
          </cell>
          <cell r="AV164">
            <v>7.6</v>
          </cell>
          <cell r="AW164">
            <v>306150.8</v>
          </cell>
          <cell r="AX164" t="str">
            <v>Recovery of Charges for Registrations</v>
          </cell>
          <cell r="BB164">
            <v>6597</v>
          </cell>
          <cell r="BC164" t="str">
            <v>Default Charges for Jan-05 &amp; Feb-05 Reversed</v>
          </cell>
          <cell r="BH164" t="str">
            <v>21 FTE Default Charge for Jan-05</v>
          </cell>
          <cell r="BL164">
            <v>-26160</v>
          </cell>
          <cell r="BM164" t="str">
            <v>16.5 FTE Default Charge for Feb-05</v>
          </cell>
          <cell r="BQ164">
            <v>-18559</v>
          </cell>
          <cell r="BV164">
            <v>0</v>
          </cell>
          <cell r="CA164">
            <v>0</v>
          </cell>
          <cell r="CF164">
            <v>0</v>
          </cell>
          <cell r="CK164">
            <v>0</v>
          </cell>
        </row>
        <row r="165">
          <cell r="A165">
            <v>164</v>
          </cell>
          <cell r="B165" t="str">
            <v>2005-06 / EXP / 145</v>
          </cell>
          <cell r="C165">
            <v>38469</v>
          </cell>
          <cell r="D165" t="str">
            <v>March</v>
          </cell>
          <cell r="E165">
            <v>2005</v>
          </cell>
          <cell r="F165">
            <v>2</v>
          </cell>
          <cell r="G165" t="str">
            <v>Vertex Customer Management Limited</v>
          </cell>
          <cell r="H165" t="str">
            <v>Martin Connolly</v>
          </cell>
          <cell r="I165" t="str">
            <v>Vertex House. Green Courts Business Park</v>
          </cell>
          <cell r="J165" t="str">
            <v>333 Styal Road,</v>
          </cell>
          <cell r="K165" t="str">
            <v>Manchaster, M22 5TX,</v>
          </cell>
          <cell r="M165" t="str">
            <v>England, UK</v>
          </cell>
          <cell r="N165" t="str">
            <v>Lastminute</v>
          </cell>
          <cell r="O165">
            <v>15</v>
          </cell>
          <cell r="P165" t="str">
            <v>Export</v>
          </cell>
          <cell r="Q165" t="str">
            <v>UK</v>
          </cell>
          <cell r="R165" t="str">
            <v>NA</v>
          </cell>
          <cell r="S165" t="str">
            <v>NA</v>
          </cell>
          <cell r="T165" t="str">
            <v>£</v>
          </cell>
          <cell r="V165">
            <v>130127.42500000002</v>
          </cell>
          <cell r="W165">
            <v>0</v>
          </cell>
          <cell r="X165">
            <v>130127.42500000002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I165" t="str">
            <v>Billing for Lastminute for March, 2005</v>
          </cell>
          <cell r="AN165" t="str">
            <v>Billable Hours</v>
          </cell>
          <cell r="AS165" t="str">
            <v>Data Entry</v>
          </cell>
          <cell r="AX165" t="str">
            <v>79  FTE X 162.5 HOURS</v>
          </cell>
          <cell r="AY165">
            <v>12837.5</v>
          </cell>
          <cell r="BA165">
            <v>8.89</v>
          </cell>
          <cell r="BB165">
            <v>114125.37500000001</v>
          </cell>
          <cell r="BC165" t="str">
            <v>1 FTE X162.5 HOURS- Eatin</v>
          </cell>
          <cell r="BD165">
            <v>162.5</v>
          </cell>
          <cell r="BF165">
            <v>10.24</v>
          </cell>
          <cell r="BG165">
            <v>1664</v>
          </cell>
          <cell r="BH165" t="str">
            <v>5 FTE X162.5 HOURS - Tech Res</v>
          </cell>
          <cell r="BI165">
            <v>812.5</v>
          </cell>
          <cell r="BK165">
            <v>9.3800000000000008</v>
          </cell>
          <cell r="BL165">
            <v>7621.2500000000009</v>
          </cell>
          <cell r="BM165" t="str">
            <v>4 FTE X162.5 HOURS -Liverpool</v>
          </cell>
          <cell r="BN165">
            <v>650</v>
          </cell>
          <cell r="BP165">
            <v>8.9320000000000004</v>
          </cell>
          <cell r="BQ165">
            <v>5805.8</v>
          </cell>
          <cell r="BR165" t="str">
            <v>Loss incurred by Delhi agent</v>
          </cell>
          <cell r="BV165">
            <v>-389</v>
          </cell>
          <cell r="BW165" t="str">
            <v>Fixed Management Fees</v>
          </cell>
          <cell r="BZ165" t="str">
            <v>1300 pm</v>
          </cell>
          <cell r="CA165">
            <v>1300</v>
          </cell>
        </row>
        <row r="166">
          <cell r="A166">
            <v>165</v>
          </cell>
          <cell r="B166" t="str">
            <v>2005-06 / EXP / 146</v>
          </cell>
          <cell r="C166">
            <v>38469</v>
          </cell>
          <cell r="D166" t="str">
            <v>March</v>
          </cell>
          <cell r="E166">
            <v>2005</v>
          </cell>
          <cell r="F166">
            <v>2</v>
          </cell>
          <cell r="G166" t="str">
            <v>Vertex Data Science Limited</v>
          </cell>
          <cell r="H166" t="str">
            <v>Karen Wharmby</v>
          </cell>
          <cell r="I166" t="str">
            <v>Vertex House. Green Courts Business Park</v>
          </cell>
          <cell r="J166" t="str">
            <v>333 Styal Road,</v>
          </cell>
          <cell r="K166" t="str">
            <v>Manchaster, M22 5TX,</v>
          </cell>
          <cell r="M166" t="str">
            <v>England, UK</v>
          </cell>
          <cell r="N166" t="str">
            <v>EBU</v>
          </cell>
          <cell r="O166">
            <v>15</v>
          </cell>
          <cell r="P166" t="str">
            <v>Export</v>
          </cell>
          <cell r="Q166" t="str">
            <v>UK</v>
          </cell>
          <cell r="R166" t="str">
            <v>NA</v>
          </cell>
          <cell r="S166" t="str">
            <v>NA</v>
          </cell>
          <cell r="T166" t="str">
            <v>£</v>
          </cell>
          <cell r="V166">
            <v>535805.64939999999</v>
          </cell>
          <cell r="W166">
            <v>0</v>
          </cell>
          <cell r="X166">
            <v>535805.64939999999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I166" t="str">
            <v>Billing for EBU from 21 Feb till 31 Mar, 2005</v>
          </cell>
          <cell r="AN166" t="str">
            <v>Billable Hours</v>
          </cell>
          <cell r="AS166" t="str">
            <v>Single Shift</v>
          </cell>
          <cell r="AT166">
            <v>19174.03</v>
          </cell>
          <cell r="AV166">
            <v>10.51</v>
          </cell>
          <cell r="AW166">
            <v>201519.05529999998</v>
          </cell>
          <cell r="AX166" t="str">
            <v>Double Shift</v>
          </cell>
          <cell r="AY166">
            <v>44393.97</v>
          </cell>
          <cell r="BA166">
            <v>7.53</v>
          </cell>
          <cell r="BB166">
            <v>334286.59410000005</v>
          </cell>
        </row>
        <row r="167">
          <cell r="A167">
            <v>166</v>
          </cell>
          <cell r="B167" t="str">
            <v>2005-06 / EXP / 147</v>
          </cell>
          <cell r="C167">
            <v>38469</v>
          </cell>
          <cell r="D167" t="str">
            <v>March</v>
          </cell>
          <cell r="E167">
            <v>2005</v>
          </cell>
          <cell r="F167">
            <v>2</v>
          </cell>
          <cell r="G167" t="str">
            <v>Vertex Data Science Limited</v>
          </cell>
          <cell r="H167" t="str">
            <v>Richard Warriner</v>
          </cell>
          <cell r="I167" t="str">
            <v>Vertex House. Green Courts Business Park</v>
          </cell>
          <cell r="J167" t="str">
            <v>333 Styal Road,</v>
          </cell>
          <cell r="K167" t="str">
            <v>Manchaster, M22 5TX,</v>
          </cell>
          <cell r="M167" t="str">
            <v>England, UK</v>
          </cell>
          <cell r="N167" t="str">
            <v>UUCS</v>
          </cell>
          <cell r="O167">
            <v>15</v>
          </cell>
          <cell r="P167" t="str">
            <v>Export</v>
          </cell>
          <cell r="Q167" t="str">
            <v>UK</v>
          </cell>
          <cell r="R167" t="str">
            <v>NA</v>
          </cell>
          <cell r="S167" t="str">
            <v>NA</v>
          </cell>
          <cell r="T167" t="str">
            <v>£</v>
          </cell>
          <cell r="V167">
            <v>153801.28919999997</v>
          </cell>
          <cell r="W167">
            <v>0</v>
          </cell>
          <cell r="X167">
            <v>153801.28919999997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I167" t="str">
            <v>Billing for UUCS Project for March,2005</v>
          </cell>
          <cell r="AN167" t="str">
            <v>Billable Hours</v>
          </cell>
          <cell r="AS167" t="str">
            <v xml:space="preserve">Billlable hrs </v>
          </cell>
          <cell r="AT167">
            <v>28676.92</v>
          </cell>
          <cell r="AV167">
            <v>6.01</v>
          </cell>
          <cell r="AW167">
            <v>172348.28919999997</v>
          </cell>
          <cell r="AX167" t="str">
            <v>Seat Sharing with FRA</v>
          </cell>
          <cell r="AY167">
            <v>55</v>
          </cell>
          <cell r="BA167">
            <v>155</v>
          </cell>
          <cell r="BB167">
            <v>-8525</v>
          </cell>
          <cell r="BC167" t="str">
            <v>Credit for Sep -04 Invoice</v>
          </cell>
          <cell r="BG167">
            <v>-10022</v>
          </cell>
        </row>
        <row r="168">
          <cell r="A168">
            <v>167</v>
          </cell>
          <cell r="B168" t="str">
            <v>2005-06 / EXP / 148</v>
          </cell>
          <cell r="C168">
            <v>38469</v>
          </cell>
          <cell r="D168" t="str">
            <v>March</v>
          </cell>
          <cell r="E168">
            <v>2005</v>
          </cell>
          <cell r="F168">
            <v>2</v>
          </cell>
          <cell r="G168" t="str">
            <v>First Revenue Assurance</v>
          </cell>
          <cell r="H168" t="str">
            <v>Shaun Griffin</v>
          </cell>
          <cell r="I168" t="str">
            <v>First Revenue Assurance</v>
          </cell>
          <cell r="J168" t="str">
            <v>4500,Cherry Creek Drive South</v>
          </cell>
          <cell r="K168" t="str">
            <v>Suite 450,Denver CO 80246</v>
          </cell>
          <cell r="N168" t="str">
            <v>FRA</v>
          </cell>
          <cell r="O168">
            <v>15</v>
          </cell>
          <cell r="P168" t="str">
            <v>Export</v>
          </cell>
          <cell r="Q168" t="str">
            <v>UK</v>
          </cell>
          <cell r="R168" t="str">
            <v>NA</v>
          </cell>
          <cell r="S168" t="str">
            <v>NA</v>
          </cell>
          <cell r="T168" t="str">
            <v>$</v>
          </cell>
          <cell r="V168">
            <v>89534.308999999994</v>
          </cell>
          <cell r="W168">
            <v>0</v>
          </cell>
          <cell r="X168">
            <v>89534.308999999994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I168" t="str">
            <v>Billing for FRA for March, 2005</v>
          </cell>
          <cell r="AN168" t="str">
            <v>Billable Hours</v>
          </cell>
          <cell r="AS168" t="str">
            <v xml:space="preserve">Billlable hrs </v>
          </cell>
          <cell r="AT168">
            <v>6943.61</v>
          </cell>
          <cell r="AV168">
            <v>12.1</v>
          </cell>
          <cell r="AW168">
            <v>84017.680999999997</v>
          </cell>
          <cell r="AX168" t="str">
            <v>Incentives - $275831.4 (Collection)  @ 2.0%</v>
          </cell>
          <cell r="BB168">
            <v>5516.6280000000006</v>
          </cell>
          <cell r="BL168">
            <v>0</v>
          </cell>
          <cell r="BV168">
            <v>0</v>
          </cell>
          <cell r="CA168">
            <v>0</v>
          </cell>
          <cell r="CF168">
            <v>0</v>
          </cell>
          <cell r="CK168">
            <v>0</v>
          </cell>
        </row>
        <row r="169">
          <cell r="A169">
            <v>168</v>
          </cell>
          <cell r="B169" t="str">
            <v>2005-06 / EXP / 149</v>
          </cell>
          <cell r="C169">
            <v>38469</v>
          </cell>
          <cell r="D169" t="str">
            <v>March</v>
          </cell>
          <cell r="E169">
            <v>2005</v>
          </cell>
          <cell r="F169">
            <v>2</v>
          </cell>
          <cell r="G169" t="str">
            <v>Vertex Data Science Limited</v>
          </cell>
          <cell r="H169" t="str">
            <v>Rachel Dixon</v>
          </cell>
          <cell r="I169" t="str">
            <v>Vertex House. Green Courts Business Park</v>
          </cell>
          <cell r="J169" t="str">
            <v>333 Styal Road,</v>
          </cell>
          <cell r="K169" t="str">
            <v>Manchaster, M22 5TX,</v>
          </cell>
          <cell r="M169" t="str">
            <v>England, UK</v>
          </cell>
          <cell r="N169" t="str">
            <v>Business Intelligence</v>
          </cell>
          <cell r="O169">
            <v>15</v>
          </cell>
          <cell r="P169" t="str">
            <v>Export</v>
          </cell>
          <cell r="Q169" t="str">
            <v>UK</v>
          </cell>
          <cell r="R169" t="str">
            <v>NA</v>
          </cell>
          <cell r="S169" t="str">
            <v>NA</v>
          </cell>
          <cell r="T169" t="str">
            <v>£</v>
          </cell>
          <cell r="V169">
            <v>2500</v>
          </cell>
          <cell r="W169">
            <v>0</v>
          </cell>
          <cell r="X169">
            <v>2500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I169" t="str">
            <v>Billing for Business Intelligence Project</v>
          </cell>
          <cell r="AN169" t="str">
            <v>Charges for Services for March-05</v>
          </cell>
          <cell r="AS169" t="str">
            <v>2 FTE X 1250 PER MONTH</v>
          </cell>
          <cell r="AW169">
            <v>2500</v>
          </cell>
        </row>
        <row r="170">
          <cell r="A170">
            <v>169</v>
          </cell>
          <cell r="B170" t="str">
            <v>2005-06 / EXP / 150</v>
          </cell>
          <cell r="C170">
            <v>38469</v>
          </cell>
          <cell r="D170" t="str">
            <v>March</v>
          </cell>
          <cell r="E170">
            <v>2005</v>
          </cell>
          <cell r="F170">
            <v>2</v>
          </cell>
          <cell r="G170" t="str">
            <v>Vertex Data Science Limited</v>
          </cell>
          <cell r="H170" t="str">
            <v>Martin Connolly</v>
          </cell>
          <cell r="I170" t="str">
            <v>Vertex House. Green Courts Business Park</v>
          </cell>
          <cell r="J170" t="str">
            <v>333 Styal Road,</v>
          </cell>
          <cell r="K170" t="str">
            <v>Manchaster, M22 5TX,</v>
          </cell>
          <cell r="M170" t="str">
            <v>England, UK</v>
          </cell>
          <cell r="N170" t="str">
            <v>Orange</v>
          </cell>
          <cell r="O170">
            <v>15</v>
          </cell>
          <cell r="P170" t="str">
            <v>Export</v>
          </cell>
          <cell r="Q170" t="str">
            <v>UK</v>
          </cell>
          <cell r="R170" t="str">
            <v>NA</v>
          </cell>
          <cell r="S170" t="str">
            <v>NA</v>
          </cell>
          <cell r="T170" t="str">
            <v>£</v>
          </cell>
          <cell r="V170">
            <v>60231.96397858196</v>
          </cell>
          <cell r="W170">
            <v>0</v>
          </cell>
          <cell r="X170">
            <v>60231.96397858196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I170" t="str">
            <v>Billing forOrange Project</v>
          </cell>
          <cell r="AS170" t="str">
            <v>Charges for Services for Mar-05</v>
          </cell>
          <cell r="AW170">
            <v>60231.96397858196</v>
          </cell>
        </row>
        <row r="171">
          <cell r="A171">
            <v>170</v>
          </cell>
          <cell r="B171" t="str">
            <v>2005-06 / EXP / 151</v>
          </cell>
          <cell r="C171">
            <v>38473</v>
          </cell>
          <cell r="D171" t="str">
            <v>April</v>
          </cell>
          <cell r="E171">
            <v>2005</v>
          </cell>
          <cell r="F171">
            <v>2</v>
          </cell>
          <cell r="G171" t="str">
            <v>Vertex Customer Management Limited</v>
          </cell>
          <cell r="H171" t="str">
            <v>Martin Connolly</v>
          </cell>
          <cell r="I171" t="str">
            <v>Vertex House. Green Courts Business Park</v>
          </cell>
          <cell r="J171" t="str">
            <v>333 Styal Road,</v>
          </cell>
          <cell r="K171" t="str">
            <v>Manchaster, M22 5TX,</v>
          </cell>
          <cell r="M171" t="str">
            <v>England, UK</v>
          </cell>
          <cell r="N171" t="str">
            <v>Powergen</v>
          </cell>
          <cell r="O171">
            <v>15</v>
          </cell>
          <cell r="P171" t="str">
            <v>Export</v>
          </cell>
          <cell r="Q171" t="str">
            <v>UK</v>
          </cell>
          <cell r="R171" t="str">
            <v>NA</v>
          </cell>
          <cell r="S171" t="str">
            <v>NA</v>
          </cell>
          <cell r="T171" t="str">
            <v>£</v>
          </cell>
          <cell r="V171">
            <v>295556.39999999997</v>
          </cell>
          <cell r="W171">
            <v>0</v>
          </cell>
          <cell r="X171">
            <v>295556.39999999997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I171" t="str">
            <v>Billing for Powergen for April, 2005</v>
          </cell>
          <cell r="AN171" t="str">
            <v>Billable Hours</v>
          </cell>
          <cell r="AS171" t="str">
            <v xml:space="preserve">Billlable hrs </v>
          </cell>
          <cell r="AT171">
            <v>38889</v>
          </cell>
          <cell r="AV171">
            <v>7.6</v>
          </cell>
          <cell r="AW171">
            <v>295556.39999999997</v>
          </cell>
          <cell r="BV171">
            <v>0</v>
          </cell>
          <cell r="CA171">
            <v>0</v>
          </cell>
          <cell r="CF171">
            <v>0</v>
          </cell>
          <cell r="CK171">
            <v>0</v>
          </cell>
        </row>
        <row r="172">
          <cell r="A172">
            <v>171</v>
          </cell>
          <cell r="B172" t="str">
            <v>2005-06 / EXP / 152</v>
          </cell>
          <cell r="C172">
            <v>38473</v>
          </cell>
          <cell r="D172" t="str">
            <v>April</v>
          </cell>
          <cell r="E172">
            <v>2005</v>
          </cell>
          <cell r="F172">
            <v>2</v>
          </cell>
          <cell r="G172" t="str">
            <v>Vertex Customer Management Limited</v>
          </cell>
          <cell r="H172" t="str">
            <v>Martin Connolly</v>
          </cell>
          <cell r="I172" t="str">
            <v>Vertex House. Green Courts Business Park</v>
          </cell>
          <cell r="J172" t="str">
            <v>333 Styal Road,</v>
          </cell>
          <cell r="K172" t="str">
            <v>Manchaster, M22 5TX,</v>
          </cell>
          <cell r="M172" t="str">
            <v>England, UK</v>
          </cell>
          <cell r="N172" t="str">
            <v>Lastminute</v>
          </cell>
          <cell r="O172">
            <v>15</v>
          </cell>
          <cell r="P172" t="str">
            <v>Export</v>
          </cell>
          <cell r="Q172" t="str">
            <v>UK</v>
          </cell>
          <cell r="R172" t="str">
            <v>NA</v>
          </cell>
          <cell r="S172" t="str">
            <v>NA</v>
          </cell>
          <cell r="T172" t="str">
            <v>£</v>
          </cell>
          <cell r="V172">
            <v>125825.35875000001</v>
          </cell>
          <cell r="W172">
            <v>0</v>
          </cell>
          <cell r="X172">
            <v>125825.35875000001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I172" t="str">
            <v>Billing for Lastminute for April, 2005</v>
          </cell>
          <cell r="AN172" t="str">
            <v>Billable Hours</v>
          </cell>
          <cell r="AS172" t="str">
            <v>Data Entry</v>
          </cell>
          <cell r="AX172" t="str">
            <v>76.91  FTE X 162.5 HOURS</v>
          </cell>
          <cell r="AY172">
            <v>12497.875</v>
          </cell>
          <cell r="BA172">
            <v>8.89</v>
          </cell>
          <cell r="BB172">
            <v>111106.10875000001</v>
          </cell>
          <cell r="BC172" t="str">
            <v>4 FTE X162.5 HOURS -Liverpool</v>
          </cell>
          <cell r="BD172">
            <v>650</v>
          </cell>
          <cell r="BF172">
            <v>8.92</v>
          </cell>
          <cell r="BG172">
            <v>5798</v>
          </cell>
          <cell r="BH172" t="str">
            <v>5 FTE X162.5 HOURS - Tech Res</v>
          </cell>
          <cell r="BI172">
            <v>812.5</v>
          </cell>
          <cell r="BK172">
            <v>9.3800000000000008</v>
          </cell>
          <cell r="BL172">
            <v>7621.2500000000009</v>
          </cell>
          <cell r="BQ172">
            <v>0</v>
          </cell>
          <cell r="BW172" t="str">
            <v>Fixed Management Fees</v>
          </cell>
          <cell r="BZ172" t="str">
            <v>1300 pm</v>
          </cell>
          <cell r="CA172">
            <v>1300</v>
          </cell>
        </row>
        <row r="173">
          <cell r="A173">
            <v>172</v>
          </cell>
          <cell r="B173" t="str">
            <v>2005-06 / EXP / 153</v>
          </cell>
          <cell r="C173">
            <v>38473</v>
          </cell>
          <cell r="D173" t="str">
            <v>April</v>
          </cell>
          <cell r="E173">
            <v>2005</v>
          </cell>
          <cell r="F173">
            <v>2</v>
          </cell>
          <cell r="G173" t="str">
            <v>Vertex Data Science Limited</v>
          </cell>
          <cell r="H173" t="str">
            <v>Karen Wharmby</v>
          </cell>
          <cell r="I173" t="str">
            <v>Vertex House. Green Courts Business Park</v>
          </cell>
          <cell r="J173" t="str">
            <v>333 Styal Road,</v>
          </cell>
          <cell r="K173" t="str">
            <v>Manchaster, M22 5TX,</v>
          </cell>
          <cell r="M173" t="str">
            <v>England, UK</v>
          </cell>
          <cell r="N173" t="str">
            <v>EBU</v>
          </cell>
          <cell r="O173">
            <v>15</v>
          </cell>
          <cell r="P173" t="str">
            <v>Export</v>
          </cell>
          <cell r="Q173" t="str">
            <v>UK</v>
          </cell>
          <cell r="R173" t="str">
            <v>NA</v>
          </cell>
          <cell r="S173" t="str">
            <v>NA</v>
          </cell>
          <cell r="T173" t="str">
            <v>£</v>
          </cell>
          <cell r="V173">
            <v>500577.70054291072</v>
          </cell>
          <cell r="W173">
            <v>0</v>
          </cell>
          <cell r="X173">
            <v>500577.70054291072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I173" t="str">
            <v>Billing for EBU from 1st April till 1st May, 2005</v>
          </cell>
          <cell r="AN173" t="str">
            <v>Billable Hours</v>
          </cell>
          <cell r="AS173" t="str">
            <v>Single Shift</v>
          </cell>
          <cell r="AT173">
            <v>14131.795</v>
          </cell>
          <cell r="AV173">
            <v>11.032089022867275</v>
          </cell>
          <cell r="AW173">
            <v>155903.22049291065</v>
          </cell>
          <cell r="AX173" t="str">
            <v>Double Shift</v>
          </cell>
          <cell r="AY173">
            <v>42395.385000000002</v>
          </cell>
          <cell r="BA173">
            <v>8.1300000000000008</v>
          </cell>
          <cell r="BB173">
            <v>344674.48005000007</v>
          </cell>
        </row>
        <row r="174">
          <cell r="A174">
            <v>173</v>
          </cell>
          <cell r="B174" t="str">
            <v>2005-06 / EXP / 154</v>
          </cell>
          <cell r="C174">
            <v>38473</v>
          </cell>
          <cell r="D174" t="str">
            <v>April</v>
          </cell>
          <cell r="E174">
            <v>2005</v>
          </cell>
          <cell r="F174">
            <v>2</v>
          </cell>
          <cell r="G174" t="str">
            <v>Vertex Data Science Limited</v>
          </cell>
          <cell r="H174" t="str">
            <v>Richard Warriner</v>
          </cell>
          <cell r="I174" t="str">
            <v>Vertex House. Green Courts Business Park</v>
          </cell>
          <cell r="J174" t="str">
            <v>333 Styal Road,</v>
          </cell>
          <cell r="K174" t="str">
            <v>Manchaster, M22 5TX,</v>
          </cell>
          <cell r="M174" t="str">
            <v>England, UK</v>
          </cell>
          <cell r="N174" t="str">
            <v>UUCS</v>
          </cell>
          <cell r="O174">
            <v>15</v>
          </cell>
          <cell r="P174" t="str">
            <v>Export</v>
          </cell>
          <cell r="Q174" t="str">
            <v>UK</v>
          </cell>
          <cell r="R174" t="str">
            <v>NA</v>
          </cell>
          <cell r="S174" t="str">
            <v>NA</v>
          </cell>
          <cell r="T174" t="str">
            <v>£</v>
          </cell>
          <cell r="V174">
            <v>156620.25664000001</v>
          </cell>
          <cell r="W174">
            <v>0</v>
          </cell>
          <cell r="X174">
            <v>156620.25664000001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I174" t="str">
            <v>Billing for UUCS Project for April, 2005</v>
          </cell>
          <cell r="AN174" t="str">
            <v>Billable Hours</v>
          </cell>
          <cell r="AS174" t="str">
            <v xml:space="preserve">Billlable hrs </v>
          </cell>
          <cell r="AT174">
            <v>25897.392</v>
          </cell>
          <cell r="AV174">
            <v>6.42</v>
          </cell>
          <cell r="AW174">
            <v>166261.25664000001</v>
          </cell>
          <cell r="AX174" t="str">
            <v>Seat Sharing with FRA</v>
          </cell>
          <cell r="AY174">
            <v>31</v>
          </cell>
          <cell r="BA174">
            <v>311</v>
          </cell>
          <cell r="BB174">
            <v>-9641</v>
          </cell>
        </row>
        <row r="175">
          <cell r="A175">
            <v>174</v>
          </cell>
          <cell r="B175" t="str">
            <v>2005-06 / EXP / 155</v>
          </cell>
          <cell r="C175">
            <v>38473</v>
          </cell>
          <cell r="D175" t="str">
            <v>April</v>
          </cell>
          <cell r="E175">
            <v>2005</v>
          </cell>
          <cell r="F175">
            <v>2</v>
          </cell>
          <cell r="G175" t="str">
            <v>First Revenue Assurance</v>
          </cell>
          <cell r="H175" t="str">
            <v>Shaun Griffin</v>
          </cell>
          <cell r="I175" t="str">
            <v>First Revenue Assurance</v>
          </cell>
          <cell r="J175" t="str">
            <v>4500,Cherry Creek Drive South</v>
          </cell>
          <cell r="K175" t="str">
            <v>Suite 450,Denver CO 80246</v>
          </cell>
          <cell r="N175" t="str">
            <v>FRA</v>
          </cell>
          <cell r="O175">
            <v>15</v>
          </cell>
          <cell r="P175" t="str">
            <v>Export</v>
          </cell>
          <cell r="Q175" t="str">
            <v>UK</v>
          </cell>
          <cell r="R175" t="str">
            <v>NA</v>
          </cell>
          <cell r="S175" t="str">
            <v>NA</v>
          </cell>
          <cell r="T175" t="str">
            <v>$</v>
          </cell>
          <cell r="V175">
            <v>82578.187999999995</v>
          </cell>
          <cell r="W175">
            <v>0</v>
          </cell>
          <cell r="X175">
            <v>82578.187999999995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I175" t="str">
            <v>Billing for FRA for April, 2005</v>
          </cell>
          <cell r="AN175" t="str">
            <v>Billable Hours</v>
          </cell>
          <cell r="AS175" t="str">
            <v xml:space="preserve">Billlable hrs </v>
          </cell>
          <cell r="AT175">
            <v>7117.5</v>
          </cell>
          <cell r="AV175">
            <v>11</v>
          </cell>
          <cell r="AW175">
            <v>78292.5</v>
          </cell>
          <cell r="AX175" t="str">
            <v>Incentives - $214284.40 (Collection)  @ 2.0%</v>
          </cell>
          <cell r="BB175">
            <v>4285.6880000000001</v>
          </cell>
          <cell r="BL175">
            <v>0</v>
          </cell>
          <cell r="BV175">
            <v>0</v>
          </cell>
          <cell r="CA175">
            <v>0</v>
          </cell>
          <cell r="CF175">
            <v>0</v>
          </cell>
          <cell r="CK175">
            <v>0</v>
          </cell>
        </row>
        <row r="176">
          <cell r="A176">
            <v>175</v>
          </cell>
          <cell r="B176" t="str">
            <v>2005-06 / EXP / 156</v>
          </cell>
          <cell r="C176">
            <v>38473</v>
          </cell>
          <cell r="D176" t="str">
            <v>April</v>
          </cell>
          <cell r="E176">
            <v>2005</v>
          </cell>
          <cell r="F176">
            <v>2</v>
          </cell>
          <cell r="G176" t="str">
            <v>Vertex Data Science Limited</v>
          </cell>
          <cell r="H176" t="str">
            <v>Rachel Dixon</v>
          </cell>
          <cell r="I176" t="str">
            <v>Vertex House. Green Courts Business Park</v>
          </cell>
          <cell r="J176" t="str">
            <v>333 Styal Road,</v>
          </cell>
          <cell r="K176" t="str">
            <v>Manchaster, M22 5TX,</v>
          </cell>
          <cell r="M176" t="str">
            <v>England, UK</v>
          </cell>
          <cell r="N176" t="str">
            <v>Business Intelligence</v>
          </cell>
          <cell r="O176">
            <v>15</v>
          </cell>
          <cell r="P176" t="str">
            <v>Export</v>
          </cell>
          <cell r="Q176" t="str">
            <v>UK</v>
          </cell>
          <cell r="R176" t="str">
            <v>NA</v>
          </cell>
          <cell r="S176" t="str">
            <v>NA</v>
          </cell>
          <cell r="T176" t="str">
            <v>£</v>
          </cell>
          <cell r="V176">
            <v>2500</v>
          </cell>
          <cell r="W176">
            <v>0</v>
          </cell>
          <cell r="X176">
            <v>2500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I176" t="str">
            <v>Billing for Business Intelligence for April '05</v>
          </cell>
          <cell r="AN176" t="str">
            <v>Charges for Services for April-05</v>
          </cell>
          <cell r="AS176" t="str">
            <v>2 FTE X 1250 PER MONTH</v>
          </cell>
          <cell r="AW176">
            <v>2500</v>
          </cell>
        </row>
        <row r="177">
          <cell r="A177">
            <v>176</v>
          </cell>
          <cell r="B177" t="str">
            <v>2005-06 / EXP / 157</v>
          </cell>
          <cell r="C177">
            <v>38473</v>
          </cell>
          <cell r="D177" t="str">
            <v>April</v>
          </cell>
          <cell r="E177">
            <v>2005</v>
          </cell>
          <cell r="F177">
            <v>2</v>
          </cell>
          <cell r="G177" t="str">
            <v>Vertex Data Science Limited</v>
          </cell>
          <cell r="H177" t="str">
            <v>Martin Connolly</v>
          </cell>
          <cell r="I177" t="str">
            <v>Vertex House. Green Courts Business Park</v>
          </cell>
          <cell r="J177" t="str">
            <v>333 Styal Road,</v>
          </cell>
          <cell r="K177" t="str">
            <v>Manchaster, M22 5TX,</v>
          </cell>
          <cell r="M177" t="str">
            <v>England, UK</v>
          </cell>
          <cell r="N177" t="str">
            <v>Orange</v>
          </cell>
          <cell r="O177">
            <v>15</v>
          </cell>
          <cell r="P177" t="str">
            <v>Export</v>
          </cell>
          <cell r="Q177" t="str">
            <v>UK</v>
          </cell>
          <cell r="R177" t="str">
            <v>NA</v>
          </cell>
          <cell r="S177" t="str">
            <v>NA</v>
          </cell>
          <cell r="T177" t="str">
            <v>£</v>
          </cell>
          <cell r="V177">
            <v>59728.671553676948</v>
          </cell>
          <cell r="W177">
            <v>0</v>
          </cell>
          <cell r="X177">
            <v>59728.671553676948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I177" t="str">
            <v>Billing for Orange for April '05</v>
          </cell>
          <cell r="AS177" t="str">
            <v>Charges for Services for April-05</v>
          </cell>
          <cell r="AW177">
            <v>59728.671553676948</v>
          </cell>
        </row>
        <row r="178">
          <cell r="A178">
            <v>177</v>
          </cell>
          <cell r="B178" t="str">
            <v>2005-06 / EXP / 158</v>
          </cell>
          <cell r="C178">
            <v>38473</v>
          </cell>
          <cell r="D178" t="str">
            <v>April</v>
          </cell>
          <cell r="E178">
            <v>2005</v>
          </cell>
          <cell r="F178">
            <v>2</v>
          </cell>
          <cell r="G178" t="str">
            <v>Vertex Data Science Limited</v>
          </cell>
          <cell r="H178" t="str">
            <v>Alexander Menzies</v>
          </cell>
          <cell r="I178" t="str">
            <v>Vertex House. Green Courts Business Park</v>
          </cell>
          <cell r="J178" t="str">
            <v>333 Styal Road,</v>
          </cell>
          <cell r="K178" t="str">
            <v>Manchaster, M22 5TX,</v>
          </cell>
          <cell r="M178" t="str">
            <v>England, UK</v>
          </cell>
          <cell r="N178" t="str">
            <v>Trainline</v>
          </cell>
          <cell r="O178">
            <v>15</v>
          </cell>
          <cell r="P178" t="str">
            <v>Export</v>
          </cell>
          <cell r="Q178" t="str">
            <v>UK</v>
          </cell>
          <cell r="R178" t="str">
            <v>NA</v>
          </cell>
          <cell r="S178" t="str">
            <v>NA</v>
          </cell>
          <cell r="T178" t="str">
            <v>£</v>
          </cell>
          <cell r="V178">
            <v>84668.91</v>
          </cell>
          <cell r="W178">
            <v>0</v>
          </cell>
          <cell r="X178">
            <v>84668.91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I178" t="str">
            <v xml:space="preserve">Billing Set up Charges forTrainline </v>
          </cell>
          <cell r="AS178" t="str">
            <v>50% Charges for Pilot, Phase 1A &amp; 1B</v>
          </cell>
          <cell r="AW178">
            <v>84668.91</v>
          </cell>
        </row>
        <row r="179">
          <cell r="A179">
            <v>178</v>
          </cell>
          <cell r="B179" t="str">
            <v>2004-05 / EXP / 159</v>
          </cell>
          <cell r="C179">
            <v>38473</v>
          </cell>
          <cell r="D179" t="str">
            <v>April</v>
          </cell>
          <cell r="E179">
            <v>2005</v>
          </cell>
          <cell r="F179">
            <v>2</v>
          </cell>
          <cell r="G179" t="str">
            <v>Vertex Data Science Limited</v>
          </cell>
          <cell r="H179" t="str">
            <v>Karen Wharmby</v>
          </cell>
          <cell r="I179" t="str">
            <v>Vertex House. Green Courts Business Park</v>
          </cell>
          <cell r="J179" t="str">
            <v>333 Styal Road,</v>
          </cell>
          <cell r="K179" t="str">
            <v>Manchaster, M22 5TX,</v>
          </cell>
          <cell r="M179" t="str">
            <v>England, UK</v>
          </cell>
          <cell r="N179" t="str">
            <v>EBU</v>
          </cell>
          <cell r="O179">
            <v>15</v>
          </cell>
          <cell r="P179" t="str">
            <v>Export</v>
          </cell>
          <cell r="Q179" t="str">
            <v>UK</v>
          </cell>
          <cell r="R179" t="str">
            <v>NA</v>
          </cell>
          <cell r="S179" t="str">
            <v>NA</v>
          </cell>
          <cell r="T179" t="str">
            <v>£</v>
          </cell>
          <cell r="V179">
            <v>47250</v>
          </cell>
          <cell r="W179">
            <v>0</v>
          </cell>
          <cell r="X179">
            <v>47250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I179" t="str">
            <v>Billing for EBU Project</v>
          </cell>
          <cell r="AN179" t="str">
            <v>Billable Hours</v>
          </cell>
          <cell r="AX179" t="str">
            <v xml:space="preserve"> Balance 50% Set up for 63 FTE @ 1500 Per FTE</v>
          </cell>
          <cell r="BB179">
            <v>47250</v>
          </cell>
        </row>
        <row r="180">
          <cell r="A180">
            <v>179</v>
          </cell>
          <cell r="B180" t="str">
            <v>2005-06 / EXP / 160</v>
          </cell>
          <cell r="C180">
            <v>38473</v>
          </cell>
          <cell r="D180" t="str">
            <v>April</v>
          </cell>
          <cell r="E180">
            <v>2005</v>
          </cell>
          <cell r="F180">
            <v>2</v>
          </cell>
          <cell r="G180" t="str">
            <v>Vertex Customer Management Limited</v>
          </cell>
          <cell r="H180" t="str">
            <v>Martin Connolly</v>
          </cell>
          <cell r="I180" t="str">
            <v>Vertex House. Green Courts Business Park</v>
          </cell>
          <cell r="J180" t="str">
            <v>333 Styal Road,</v>
          </cell>
          <cell r="K180" t="str">
            <v>Manchaster, M22 5TX,</v>
          </cell>
          <cell r="M180" t="str">
            <v>England, UK</v>
          </cell>
          <cell r="N180" t="str">
            <v>Powergen</v>
          </cell>
          <cell r="O180">
            <v>15</v>
          </cell>
          <cell r="P180" t="str">
            <v>Export</v>
          </cell>
          <cell r="Q180" t="str">
            <v>UK</v>
          </cell>
          <cell r="R180" t="str">
            <v>NA</v>
          </cell>
          <cell r="S180" t="str">
            <v>NA</v>
          </cell>
          <cell r="T180" t="str">
            <v>£</v>
          </cell>
          <cell r="V180">
            <v>44719</v>
          </cell>
          <cell r="W180">
            <v>0</v>
          </cell>
          <cell r="X180">
            <v>44719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I180" t="str">
            <v>Default Charges for Jan-05 &amp; Feb-05</v>
          </cell>
          <cell r="AS180" t="str">
            <v>21 FTE Default Charge for Jan-05</v>
          </cell>
          <cell r="AW180">
            <v>26160</v>
          </cell>
          <cell r="AX180" t="str">
            <v>16.5 FTE Default Charge for Feb-05</v>
          </cell>
          <cell r="BB180">
            <v>18559</v>
          </cell>
          <cell r="BV180">
            <v>0</v>
          </cell>
          <cell r="CA180">
            <v>0</v>
          </cell>
          <cell r="CF180">
            <v>0</v>
          </cell>
          <cell r="CK180">
            <v>0</v>
          </cell>
        </row>
        <row r="181">
          <cell r="A181">
            <v>180</v>
          </cell>
          <cell r="B181" t="str">
            <v>2005-06 / EXP / 161</v>
          </cell>
          <cell r="C181">
            <v>38504</v>
          </cell>
          <cell r="D181" t="str">
            <v>May</v>
          </cell>
          <cell r="E181">
            <v>2005</v>
          </cell>
          <cell r="F181">
            <v>2</v>
          </cell>
          <cell r="G181" t="str">
            <v>Vertex Customer Management Limited</v>
          </cell>
          <cell r="H181" t="str">
            <v>Martin Connolly</v>
          </cell>
          <cell r="I181" t="str">
            <v>Vertex House. Green Courts Business Park</v>
          </cell>
          <cell r="J181" t="str">
            <v>333 Styal Road,</v>
          </cell>
          <cell r="K181" t="str">
            <v>Manchaster, M22 5TX,</v>
          </cell>
          <cell r="M181" t="str">
            <v>England, UK</v>
          </cell>
          <cell r="N181" t="str">
            <v>Powergen</v>
          </cell>
          <cell r="O181">
            <v>15</v>
          </cell>
          <cell r="P181" t="str">
            <v>Export</v>
          </cell>
          <cell r="Q181" t="str">
            <v>UK</v>
          </cell>
          <cell r="R181" t="str">
            <v>NA</v>
          </cell>
          <cell r="S181" t="str">
            <v>NA</v>
          </cell>
          <cell r="T181" t="str">
            <v>£</v>
          </cell>
          <cell r="V181">
            <v>313454.39999999997</v>
          </cell>
          <cell r="W181">
            <v>0</v>
          </cell>
          <cell r="X181">
            <v>313454.39999999997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I181" t="str">
            <v>Billing for Powergen for May, 2005</v>
          </cell>
          <cell r="AN181" t="str">
            <v>Billable Hours</v>
          </cell>
          <cell r="AS181" t="str">
            <v xml:space="preserve">Billlable hrs </v>
          </cell>
          <cell r="AT181">
            <v>41244</v>
          </cell>
          <cell r="AV181">
            <v>7.6</v>
          </cell>
          <cell r="AW181">
            <v>313454.39999999997</v>
          </cell>
          <cell r="BV181">
            <v>0</v>
          </cell>
          <cell r="CA181">
            <v>0</v>
          </cell>
          <cell r="CF181">
            <v>0</v>
          </cell>
          <cell r="CK181">
            <v>0</v>
          </cell>
        </row>
        <row r="182">
          <cell r="A182">
            <v>181</v>
          </cell>
          <cell r="B182" t="str">
            <v>2005-06 / EXP / 162</v>
          </cell>
          <cell r="C182">
            <v>38504</v>
          </cell>
          <cell r="D182" t="str">
            <v>May</v>
          </cell>
          <cell r="E182">
            <v>2005</v>
          </cell>
          <cell r="F182">
            <v>2</v>
          </cell>
          <cell r="G182" t="str">
            <v>Vertex Customer Management Limited</v>
          </cell>
          <cell r="H182" t="str">
            <v>Martin Connolly</v>
          </cell>
          <cell r="I182" t="str">
            <v>Vertex House. Green Courts Business Park</v>
          </cell>
          <cell r="J182" t="str">
            <v>333 Styal Road,</v>
          </cell>
          <cell r="K182" t="str">
            <v>Manchaster, M22 5TX,</v>
          </cell>
          <cell r="M182" t="str">
            <v>England, UK</v>
          </cell>
          <cell r="N182" t="str">
            <v>Lastminute</v>
          </cell>
          <cell r="O182">
            <v>15</v>
          </cell>
          <cell r="P182" t="str">
            <v>Export</v>
          </cell>
          <cell r="Q182" t="str">
            <v>UK</v>
          </cell>
          <cell r="R182" t="str">
            <v>NA</v>
          </cell>
          <cell r="S182" t="str">
            <v>NA</v>
          </cell>
          <cell r="T182" t="str">
            <v>£</v>
          </cell>
          <cell r="V182">
            <v>127398.7</v>
          </cell>
          <cell r="W182">
            <v>0</v>
          </cell>
          <cell r="X182">
            <v>127398.7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I182" t="str">
            <v>Billing for Lastminute for May, 2005</v>
          </cell>
          <cell r="AN182" t="str">
            <v>Billable Hours</v>
          </cell>
          <cell r="AS182" t="str">
            <v>Data Entry</v>
          </cell>
          <cell r="AX182" t="str">
            <v>78  FTE X 162.5 HOURS</v>
          </cell>
          <cell r="AY182">
            <v>12675</v>
          </cell>
          <cell r="BA182">
            <v>8.89</v>
          </cell>
          <cell r="BB182">
            <v>112680.75</v>
          </cell>
          <cell r="BC182" t="str">
            <v>4 FTE X162.5 HOURS -Liverpool</v>
          </cell>
          <cell r="BD182">
            <v>650</v>
          </cell>
          <cell r="BF182">
            <v>8.9179999999999993</v>
          </cell>
          <cell r="BG182">
            <v>5796.7</v>
          </cell>
          <cell r="BH182" t="str">
            <v>5 FTE X162.5 HOURS - Tech Res</v>
          </cell>
          <cell r="BI182">
            <v>812.5</v>
          </cell>
          <cell r="BK182">
            <v>9.3800000000000008</v>
          </cell>
          <cell r="BL182">
            <v>7621.2500000000009</v>
          </cell>
          <cell r="BQ182">
            <v>0</v>
          </cell>
          <cell r="BW182" t="str">
            <v>Fixed Management Fees</v>
          </cell>
          <cell r="BZ182" t="str">
            <v>1300 pm</v>
          </cell>
          <cell r="CA182">
            <v>1300</v>
          </cell>
        </row>
        <row r="183">
          <cell r="A183">
            <v>182</v>
          </cell>
          <cell r="B183" t="str">
            <v>2005-06 / EXP / 163</v>
          </cell>
          <cell r="C183">
            <v>38504</v>
          </cell>
          <cell r="D183" t="str">
            <v>May</v>
          </cell>
          <cell r="E183">
            <v>2005</v>
          </cell>
          <cell r="F183">
            <v>2</v>
          </cell>
          <cell r="G183" t="str">
            <v>Vertex Data Science Limited</v>
          </cell>
          <cell r="H183" t="str">
            <v>Karen Wharmby</v>
          </cell>
          <cell r="I183" t="str">
            <v>Vertex House. Green Courts Business Park</v>
          </cell>
          <cell r="J183" t="str">
            <v>333 Styal Road,</v>
          </cell>
          <cell r="K183" t="str">
            <v>Manchaster, M22 5TX,</v>
          </cell>
          <cell r="M183" t="str">
            <v>England, UK</v>
          </cell>
          <cell r="N183" t="str">
            <v>EBU</v>
          </cell>
          <cell r="O183">
            <v>15</v>
          </cell>
          <cell r="P183" t="str">
            <v>Export</v>
          </cell>
          <cell r="Q183" t="str">
            <v>UK</v>
          </cell>
          <cell r="R183" t="str">
            <v>NA</v>
          </cell>
          <cell r="S183" t="str">
            <v>NA</v>
          </cell>
          <cell r="T183" t="str">
            <v>£</v>
          </cell>
          <cell r="V183">
            <v>469617.28929814126</v>
          </cell>
          <cell r="W183">
            <v>0</v>
          </cell>
          <cell r="X183">
            <v>469617.28929814126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I183" t="str">
            <v>Billing for EBU from 2nd May till 29th May, 2005</v>
          </cell>
          <cell r="AN183" t="str">
            <v>Billable Hours</v>
          </cell>
          <cell r="AS183" t="str">
            <v>Single Shift</v>
          </cell>
          <cell r="AT183">
            <v>13257.752500000001</v>
          </cell>
          <cell r="AV183">
            <v>11.032089022867275</v>
          </cell>
          <cell r="AW183">
            <v>146260.70582314118</v>
          </cell>
          <cell r="AX183" t="str">
            <v>Double Shift</v>
          </cell>
          <cell r="AY183">
            <v>39773.2575</v>
          </cell>
          <cell r="BA183">
            <v>8.1300000000000008</v>
          </cell>
          <cell r="BB183">
            <v>323356.58347500005</v>
          </cell>
        </row>
        <row r="184">
          <cell r="A184">
            <v>183</v>
          </cell>
          <cell r="B184" t="str">
            <v>2005-06 / EXP / 164</v>
          </cell>
          <cell r="C184">
            <v>38504</v>
          </cell>
          <cell r="D184" t="str">
            <v>May</v>
          </cell>
          <cell r="E184">
            <v>2005</v>
          </cell>
          <cell r="F184">
            <v>2</v>
          </cell>
          <cell r="G184" t="str">
            <v>Vertex Data Science Limited</v>
          </cell>
          <cell r="H184" t="str">
            <v>Richard Warriner</v>
          </cell>
          <cell r="I184" t="str">
            <v>Vertex House. Green Courts Business Park</v>
          </cell>
          <cell r="J184" t="str">
            <v>333 Styal Road,</v>
          </cell>
          <cell r="K184" t="str">
            <v>Manchaster, M22 5TX,</v>
          </cell>
          <cell r="M184" t="str">
            <v>England, UK</v>
          </cell>
          <cell r="N184" t="str">
            <v>UUCS</v>
          </cell>
          <cell r="O184">
            <v>15</v>
          </cell>
          <cell r="P184" t="str">
            <v>Export</v>
          </cell>
          <cell r="Q184" t="str">
            <v>UK</v>
          </cell>
          <cell r="R184" t="str">
            <v>NA</v>
          </cell>
          <cell r="S184" t="str">
            <v>NA</v>
          </cell>
          <cell r="T184" t="str">
            <v>£</v>
          </cell>
          <cell r="V184">
            <v>173009.26474000001</v>
          </cell>
          <cell r="W184">
            <v>0</v>
          </cell>
          <cell r="X184">
            <v>173009.26474000001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I184" t="str">
            <v>Billing for UUCS Project for May, 2005</v>
          </cell>
          <cell r="AN184" t="str">
            <v>Billable Hours</v>
          </cell>
          <cell r="AS184" t="str">
            <v xml:space="preserve">Billlable hrs </v>
          </cell>
          <cell r="AT184">
            <v>28450.197</v>
          </cell>
          <cell r="AV184">
            <v>6.42</v>
          </cell>
          <cell r="AW184">
            <v>182650.26474000001</v>
          </cell>
          <cell r="AX184" t="str">
            <v>Seat Sharing with FRA</v>
          </cell>
          <cell r="AY184">
            <v>31</v>
          </cell>
          <cell r="BA184">
            <v>311</v>
          </cell>
          <cell r="BB184">
            <v>-9641</v>
          </cell>
        </row>
        <row r="185">
          <cell r="A185">
            <v>184</v>
          </cell>
          <cell r="B185" t="str">
            <v>2005-06 / EXP / 165</v>
          </cell>
          <cell r="C185">
            <v>38504</v>
          </cell>
          <cell r="D185" t="str">
            <v>May</v>
          </cell>
          <cell r="E185">
            <v>2005</v>
          </cell>
          <cell r="F185">
            <v>2</v>
          </cell>
          <cell r="G185" t="str">
            <v>First Revenue Assurance</v>
          </cell>
          <cell r="H185" t="str">
            <v>Shaun Griffin</v>
          </cell>
          <cell r="I185" t="str">
            <v>First Revenue Assurance</v>
          </cell>
          <cell r="J185" t="str">
            <v>4500,Cherry Creek Drive South</v>
          </cell>
          <cell r="K185" t="str">
            <v>Suite 450,Denver CO 80246</v>
          </cell>
          <cell r="N185" t="str">
            <v>FRA</v>
          </cell>
          <cell r="O185">
            <v>15</v>
          </cell>
          <cell r="P185" t="str">
            <v>Export</v>
          </cell>
          <cell r="Q185" t="str">
            <v>UK</v>
          </cell>
          <cell r="R185" t="str">
            <v>NA</v>
          </cell>
          <cell r="S185" t="str">
            <v>NA</v>
          </cell>
          <cell r="T185" t="str">
            <v>$</v>
          </cell>
          <cell r="V185">
            <v>83347.635999999999</v>
          </cell>
          <cell r="W185">
            <v>0</v>
          </cell>
          <cell r="X185">
            <v>83347.635999999999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I185" t="str">
            <v>Billing for FRA for May, 2005</v>
          </cell>
          <cell r="AN185" t="str">
            <v>Billable Hours</v>
          </cell>
          <cell r="AS185" t="str">
            <v xml:space="preserve">Billlable hrs </v>
          </cell>
          <cell r="AT185">
            <v>7160.7</v>
          </cell>
          <cell r="AV185">
            <v>11</v>
          </cell>
          <cell r="AW185">
            <v>78767.7</v>
          </cell>
          <cell r="AX185" t="str">
            <v>Incentives - $228996.8 (Collection)  @ 2.0%</v>
          </cell>
          <cell r="BB185">
            <v>4579.9359999999997</v>
          </cell>
          <cell r="BL185">
            <v>0</v>
          </cell>
          <cell r="BV185">
            <v>0</v>
          </cell>
          <cell r="CA185">
            <v>0</v>
          </cell>
          <cell r="CF185">
            <v>0</v>
          </cell>
          <cell r="CK185">
            <v>0</v>
          </cell>
        </row>
        <row r="186">
          <cell r="A186">
            <v>185</v>
          </cell>
          <cell r="B186" t="str">
            <v>2005-06 / EXP / 166</v>
          </cell>
          <cell r="C186">
            <v>38504</v>
          </cell>
          <cell r="D186" t="str">
            <v>May</v>
          </cell>
          <cell r="E186">
            <v>2005</v>
          </cell>
          <cell r="F186">
            <v>2</v>
          </cell>
          <cell r="G186" t="str">
            <v>Vertex Data Science Limited</v>
          </cell>
          <cell r="H186" t="str">
            <v>Rachel Dixon</v>
          </cell>
          <cell r="I186" t="str">
            <v>Vertex House. Green Courts Business Park</v>
          </cell>
          <cell r="J186" t="str">
            <v>333 Styal Road,</v>
          </cell>
          <cell r="K186" t="str">
            <v>Manchaster, M22 5TX,</v>
          </cell>
          <cell r="M186" t="str">
            <v>England, UK</v>
          </cell>
          <cell r="N186" t="str">
            <v>Business Intelligence</v>
          </cell>
          <cell r="O186">
            <v>15</v>
          </cell>
          <cell r="P186" t="str">
            <v>Export</v>
          </cell>
          <cell r="Q186" t="str">
            <v>UK</v>
          </cell>
          <cell r="R186" t="str">
            <v>NA</v>
          </cell>
          <cell r="S186" t="str">
            <v>NA</v>
          </cell>
          <cell r="T186" t="str">
            <v>£</v>
          </cell>
          <cell r="V186">
            <v>2500</v>
          </cell>
          <cell r="W186">
            <v>0</v>
          </cell>
          <cell r="X186">
            <v>2500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I186" t="str">
            <v>Billing for Business Intelligence for May '05</v>
          </cell>
          <cell r="AN186" t="str">
            <v>Charges for Services for May-05</v>
          </cell>
          <cell r="AS186" t="str">
            <v>2 FTE X 1250 PER MONTH</v>
          </cell>
          <cell r="AW186">
            <v>2500</v>
          </cell>
        </row>
        <row r="187">
          <cell r="A187">
            <v>186</v>
          </cell>
          <cell r="B187" t="str">
            <v>2005-06 / EXP / 167</v>
          </cell>
          <cell r="C187">
            <v>38504</v>
          </cell>
          <cell r="D187" t="str">
            <v>May</v>
          </cell>
          <cell r="E187">
            <v>2005</v>
          </cell>
          <cell r="F187">
            <v>2</v>
          </cell>
          <cell r="G187" t="str">
            <v>Vertex Data Science Limited</v>
          </cell>
          <cell r="H187" t="str">
            <v xml:space="preserve"> Paul Ravenhill</v>
          </cell>
          <cell r="I187" t="str">
            <v>Vertex House. Green Courts Business Park</v>
          </cell>
          <cell r="J187" t="str">
            <v>333 Styal Road,</v>
          </cell>
          <cell r="K187" t="str">
            <v>Manchaster, M22 5TX,</v>
          </cell>
          <cell r="M187" t="str">
            <v>England, UK</v>
          </cell>
          <cell r="N187" t="str">
            <v>Orange</v>
          </cell>
          <cell r="O187">
            <v>15</v>
          </cell>
          <cell r="P187" t="str">
            <v>Export</v>
          </cell>
          <cell r="Q187" t="str">
            <v>UK</v>
          </cell>
          <cell r="R187" t="str">
            <v>NA</v>
          </cell>
          <cell r="S187" t="str">
            <v>NA</v>
          </cell>
          <cell r="T187" t="str">
            <v>£</v>
          </cell>
          <cell r="V187">
            <v>51903.594470046082</v>
          </cell>
          <cell r="W187">
            <v>0</v>
          </cell>
          <cell r="X187">
            <v>51903.594470046082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I187" t="str">
            <v>Billing for Orange for May '05</v>
          </cell>
          <cell r="AS187" t="str">
            <v>Charges for Services for May-05</v>
          </cell>
          <cell r="AW187">
            <v>51903.594470046082</v>
          </cell>
        </row>
        <row r="188">
          <cell r="A188">
            <v>187</v>
          </cell>
          <cell r="B188" t="str">
            <v>2005-06 / EXP / 168</v>
          </cell>
          <cell r="C188">
            <v>38504</v>
          </cell>
          <cell r="D188" t="str">
            <v>May</v>
          </cell>
          <cell r="E188">
            <v>2005</v>
          </cell>
          <cell r="F188">
            <v>2</v>
          </cell>
          <cell r="G188" t="str">
            <v>Vertex Data Science Limited</v>
          </cell>
          <cell r="H188" t="str">
            <v>Alexander Menzies</v>
          </cell>
          <cell r="I188" t="str">
            <v>Vertex House. Green Courts Business Park</v>
          </cell>
          <cell r="J188" t="str">
            <v>333 Styal Road,</v>
          </cell>
          <cell r="K188" t="str">
            <v>Manchaster, M22 5TX,</v>
          </cell>
          <cell r="M188" t="str">
            <v>England, UK</v>
          </cell>
          <cell r="N188" t="str">
            <v>Trainline</v>
          </cell>
          <cell r="O188">
            <v>15</v>
          </cell>
          <cell r="P188" t="str">
            <v>Export</v>
          </cell>
          <cell r="Q188" t="str">
            <v>UK</v>
          </cell>
          <cell r="R188" t="str">
            <v>NA</v>
          </cell>
          <cell r="S188" t="str">
            <v>NA</v>
          </cell>
          <cell r="T188" t="str">
            <v>£</v>
          </cell>
          <cell r="V188">
            <v>36466.199999999997</v>
          </cell>
          <cell r="W188">
            <v>0</v>
          </cell>
          <cell r="X188">
            <v>36466.199999999997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I188" t="str">
            <v>Billing for Trainline from 2nd May till 28th May,2005</v>
          </cell>
          <cell r="AN188" t="str">
            <v>Billable Hours</v>
          </cell>
          <cell r="AS188" t="str">
            <v xml:space="preserve">Billlable hrs </v>
          </cell>
          <cell r="AT188">
            <v>3646.62</v>
          </cell>
          <cell r="AV188">
            <v>10</v>
          </cell>
          <cell r="AW188">
            <v>36466.199999999997</v>
          </cell>
        </row>
        <row r="189">
          <cell r="A189">
            <v>188</v>
          </cell>
          <cell r="B189" t="str">
            <v>2005-06 / EXP / 169</v>
          </cell>
          <cell r="C189">
            <v>38504</v>
          </cell>
          <cell r="D189" t="str">
            <v>May</v>
          </cell>
          <cell r="E189">
            <v>2005</v>
          </cell>
          <cell r="F189">
            <v>2</v>
          </cell>
          <cell r="G189" t="str">
            <v>Vertex Data Science Limited</v>
          </cell>
          <cell r="H189" t="str">
            <v>Alexander Menzies</v>
          </cell>
          <cell r="I189" t="str">
            <v>Vertex House. Green Courts Business Park</v>
          </cell>
          <cell r="J189" t="str">
            <v>333 Styal Road,</v>
          </cell>
          <cell r="K189" t="str">
            <v>Manchaster, M22 5TX,</v>
          </cell>
          <cell r="M189" t="str">
            <v>England, UK</v>
          </cell>
          <cell r="N189" t="str">
            <v>Trainline</v>
          </cell>
          <cell r="O189">
            <v>15</v>
          </cell>
          <cell r="P189" t="str">
            <v>Export</v>
          </cell>
          <cell r="Q189" t="str">
            <v>UK</v>
          </cell>
          <cell r="R189" t="str">
            <v>NA</v>
          </cell>
          <cell r="S189" t="str">
            <v>NA</v>
          </cell>
          <cell r="T189" t="str">
            <v>£</v>
          </cell>
          <cell r="V189">
            <v>84668.91</v>
          </cell>
          <cell r="W189">
            <v>0</v>
          </cell>
          <cell r="X189">
            <v>84668.91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I189" t="str">
            <v xml:space="preserve">Billing Set up Charges forTrainline </v>
          </cell>
          <cell r="AS189" t="str">
            <v>50% Charges for Pilot, Phase 1A &amp; 1B</v>
          </cell>
          <cell r="AW189">
            <v>84668.91</v>
          </cell>
        </row>
        <row r="190">
          <cell r="A190">
            <v>189</v>
          </cell>
          <cell r="B190" t="str">
            <v>2005-06 / EXP / 170</v>
          </cell>
          <cell r="C190">
            <v>38532</v>
          </cell>
          <cell r="D190" t="str">
            <v>May</v>
          </cell>
          <cell r="E190">
            <v>2005</v>
          </cell>
          <cell r="F190">
            <v>2</v>
          </cell>
          <cell r="G190" t="str">
            <v>Vertex Data Science Limited</v>
          </cell>
          <cell r="H190" t="str">
            <v>Martin Connolly</v>
          </cell>
          <cell r="I190" t="str">
            <v>Vertex House. Green Courts Business Park</v>
          </cell>
          <cell r="J190" t="str">
            <v>333 Styal Road,</v>
          </cell>
          <cell r="K190" t="str">
            <v>Manchaster, M22 5TX,</v>
          </cell>
          <cell r="M190" t="str">
            <v>England, UK</v>
          </cell>
          <cell r="O190">
            <v>15</v>
          </cell>
          <cell r="P190" t="str">
            <v>Export</v>
          </cell>
          <cell r="Q190" t="str">
            <v>UK</v>
          </cell>
          <cell r="R190" t="str">
            <v>NA</v>
          </cell>
          <cell r="S190" t="str">
            <v>NA</v>
          </cell>
          <cell r="T190" t="str">
            <v>£</v>
          </cell>
          <cell r="V190">
            <v>3825</v>
          </cell>
          <cell r="W190">
            <v>0</v>
          </cell>
          <cell r="X190">
            <v>3825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I190" t="str">
            <v>Billing for IT Support</v>
          </cell>
          <cell r="AS190" t="str">
            <v>Charges for Services from 1st April-05  till 31st May-05</v>
          </cell>
          <cell r="AW190">
            <v>3825</v>
          </cell>
        </row>
        <row r="191">
          <cell r="A191">
            <v>190</v>
          </cell>
          <cell r="B191" t="str">
            <v>2005-06 / EXP / 171</v>
          </cell>
          <cell r="C191">
            <v>38551</v>
          </cell>
          <cell r="D191" t="str">
            <v>Jun</v>
          </cell>
          <cell r="E191">
            <v>2005</v>
          </cell>
          <cell r="F191">
            <v>2</v>
          </cell>
          <cell r="G191" t="str">
            <v>Vertex Customer Management Limited</v>
          </cell>
          <cell r="H191" t="str">
            <v>Martin Connolly</v>
          </cell>
          <cell r="I191" t="str">
            <v>Vertex House. Green Courts Business Park</v>
          </cell>
          <cell r="J191" t="str">
            <v>333 Styal Road,</v>
          </cell>
          <cell r="K191" t="str">
            <v>Manchaster, M22 5TX,</v>
          </cell>
          <cell r="M191" t="str">
            <v>England, UK</v>
          </cell>
          <cell r="N191" t="str">
            <v>Powergen</v>
          </cell>
          <cell r="O191">
            <v>15</v>
          </cell>
          <cell r="P191" t="str">
            <v>Export</v>
          </cell>
          <cell r="Q191" t="str">
            <v>UK</v>
          </cell>
          <cell r="R191" t="str">
            <v>NA</v>
          </cell>
          <cell r="S191" t="str">
            <v>NA</v>
          </cell>
          <cell r="T191" t="str">
            <v>£</v>
          </cell>
          <cell r="V191">
            <v>728397.397</v>
          </cell>
          <cell r="W191">
            <v>0</v>
          </cell>
          <cell r="X191">
            <v>728397.397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I191" t="str">
            <v>Billing for Powergen for Jun, 2005</v>
          </cell>
          <cell r="AN191" t="str">
            <v>Billable Hours for Powergen Direct</v>
          </cell>
          <cell r="AR191">
            <v>0</v>
          </cell>
          <cell r="AT191">
            <v>42888.707749999994</v>
          </cell>
          <cell r="AV191">
            <v>6.5</v>
          </cell>
          <cell r="AW191">
            <v>278776.60037499998</v>
          </cell>
          <cell r="AX191" t="str">
            <v>Billable Hours for Energy Business Unit (EBU)</v>
          </cell>
          <cell r="AY191">
            <v>69172.430250000005</v>
          </cell>
          <cell r="AZ191">
            <v>6.5</v>
          </cell>
          <cell r="BB191">
            <v>449620.79662500002</v>
          </cell>
          <cell r="BV191">
            <v>0</v>
          </cell>
          <cell r="CA191">
            <v>0</v>
          </cell>
          <cell r="CF191">
            <v>0</v>
          </cell>
          <cell r="CK191">
            <v>0</v>
          </cell>
        </row>
        <row r="192">
          <cell r="A192">
            <v>191</v>
          </cell>
          <cell r="B192" t="str">
            <v>2005-06 / EXP / 172</v>
          </cell>
          <cell r="C192">
            <v>38551</v>
          </cell>
          <cell r="D192" t="str">
            <v>Jun</v>
          </cell>
          <cell r="E192">
            <v>2005</v>
          </cell>
          <cell r="F192">
            <v>2</v>
          </cell>
          <cell r="G192" t="str">
            <v>Vertex Customer Management Limited</v>
          </cell>
          <cell r="H192" t="str">
            <v>Martin Connolly</v>
          </cell>
          <cell r="I192" t="str">
            <v>Vertex House. Green Courts Business Park</v>
          </cell>
          <cell r="J192" t="str">
            <v>333 Styal Road,</v>
          </cell>
          <cell r="K192" t="str">
            <v>Manchaster, M22 5TX,</v>
          </cell>
          <cell r="M192" t="str">
            <v>England, UK</v>
          </cell>
          <cell r="N192" t="str">
            <v>Lastminute</v>
          </cell>
          <cell r="O192">
            <v>15</v>
          </cell>
          <cell r="P192" t="str">
            <v>Export</v>
          </cell>
          <cell r="Q192" t="str">
            <v>UK</v>
          </cell>
          <cell r="R192" t="str">
            <v>NA</v>
          </cell>
          <cell r="S192" t="str">
            <v>NA</v>
          </cell>
          <cell r="T192" t="str">
            <v>£</v>
          </cell>
          <cell r="V192">
            <v>127398.7</v>
          </cell>
          <cell r="W192">
            <v>0</v>
          </cell>
          <cell r="X192">
            <v>127398.7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I192" t="str">
            <v>Billing for Lastminute for Jun, 2005</v>
          </cell>
          <cell r="AN192" t="str">
            <v>Billable Hours</v>
          </cell>
          <cell r="AS192" t="str">
            <v>Data Entry</v>
          </cell>
          <cell r="AX192" t="str">
            <v>78  FTE X 162.5 HOURS</v>
          </cell>
          <cell r="AY192">
            <v>12675</v>
          </cell>
          <cell r="BA192">
            <v>8.89</v>
          </cell>
          <cell r="BB192">
            <v>112680.75</v>
          </cell>
          <cell r="BC192" t="str">
            <v>4 FTE X162.5 HOURS -Liverpool</v>
          </cell>
          <cell r="BD192">
            <v>650</v>
          </cell>
          <cell r="BF192">
            <v>8.9179999999999993</v>
          </cell>
          <cell r="BG192">
            <v>5796.7</v>
          </cell>
          <cell r="BH192" t="str">
            <v>5 FTE X162.5 HOURS - Tech Res</v>
          </cell>
          <cell r="BI192">
            <v>812.5</v>
          </cell>
          <cell r="BK192">
            <v>9.3800000000000008</v>
          </cell>
          <cell r="BL192">
            <v>7621.2500000000009</v>
          </cell>
          <cell r="BQ192">
            <v>0</v>
          </cell>
          <cell r="BW192" t="str">
            <v>Fixed Management Fees</v>
          </cell>
          <cell r="BZ192" t="str">
            <v>1300 pm</v>
          </cell>
          <cell r="CA192">
            <v>1300</v>
          </cell>
        </row>
        <row r="193">
          <cell r="A193">
            <v>192</v>
          </cell>
          <cell r="B193" t="str">
            <v>2005-06 / EXP / 173</v>
          </cell>
          <cell r="C193">
            <v>38551</v>
          </cell>
          <cell r="D193" t="str">
            <v>Jun</v>
          </cell>
          <cell r="E193">
            <v>2005</v>
          </cell>
          <cell r="F193">
            <v>2</v>
          </cell>
          <cell r="G193" t="str">
            <v>Vertex Data Science Limited</v>
          </cell>
          <cell r="H193" t="str">
            <v>Karen Wharmby</v>
          </cell>
          <cell r="I193" t="str">
            <v>Vertex House. Green Courts Business Park</v>
          </cell>
          <cell r="J193" t="str">
            <v>333 Styal Road,</v>
          </cell>
          <cell r="K193" t="str">
            <v>Manchaster, M22 5TX,</v>
          </cell>
          <cell r="M193" t="str">
            <v>England, UK</v>
          </cell>
          <cell r="N193" t="str">
            <v>EBU</v>
          </cell>
          <cell r="O193">
            <v>15</v>
          </cell>
          <cell r="P193" t="str">
            <v>Export</v>
          </cell>
          <cell r="Q193" t="str">
            <v>UK</v>
          </cell>
          <cell r="R193" t="str">
            <v>NA</v>
          </cell>
          <cell r="S193" t="str">
            <v>NA</v>
          </cell>
          <cell r="T193" t="str">
            <v>£</v>
          </cell>
          <cell r="V193">
            <v>31659.3776164132</v>
          </cell>
          <cell r="W193">
            <v>0</v>
          </cell>
          <cell r="X193">
            <v>31659.3776164132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I193" t="str">
            <v>Billing for EBU from 29th May till 30th May, 2005</v>
          </cell>
          <cell r="AN193" t="str">
            <v>Billable Hours</v>
          </cell>
          <cell r="AS193" t="str">
            <v>Single Shift</v>
          </cell>
          <cell r="AT193">
            <v>893.77499999999998</v>
          </cell>
          <cell r="AV193">
            <v>11.032089022867275</v>
          </cell>
          <cell r="AW193">
            <v>9860.2053664131981</v>
          </cell>
          <cell r="AX193" t="str">
            <v>Double Shift</v>
          </cell>
          <cell r="AY193">
            <v>2681.3249999999998</v>
          </cell>
          <cell r="BA193">
            <v>8.1300000000000008</v>
          </cell>
          <cell r="BB193">
            <v>21799.17225</v>
          </cell>
        </row>
        <row r="194">
          <cell r="A194">
            <v>193</v>
          </cell>
          <cell r="B194" t="str">
            <v>2005-06 / EXP / 174</v>
          </cell>
          <cell r="C194">
            <v>38551</v>
          </cell>
          <cell r="D194" t="str">
            <v>Jun</v>
          </cell>
          <cell r="E194">
            <v>2005</v>
          </cell>
          <cell r="F194">
            <v>2</v>
          </cell>
          <cell r="G194" t="str">
            <v>Vertex Data Science Limited</v>
          </cell>
          <cell r="H194" t="str">
            <v>Richard Warriner</v>
          </cell>
          <cell r="I194" t="str">
            <v>Vertex House. Green Courts Business Park</v>
          </cell>
          <cell r="J194" t="str">
            <v>333 Styal Road,</v>
          </cell>
          <cell r="K194" t="str">
            <v>Manchaster, M22 5TX,</v>
          </cell>
          <cell r="M194" t="str">
            <v>England, UK</v>
          </cell>
          <cell r="N194" t="str">
            <v>UUCS</v>
          </cell>
          <cell r="O194">
            <v>15</v>
          </cell>
          <cell r="P194" t="str">
            <v>Export</v>
          </cell>
          <cell r="Q194" t="str">
            <v>UK</v>
          </cell>
          <cell r="R194" t="str">
            <v>NA</v>
          </cell>
          <cell r="S194" t="str">
            <v>NA</v>
          </cell>
          <cell r="T194" t="str">
            <v>£</v>
          </cell>
          <cell r="V194">
            <v>180471.49395999999</v>
          </cell>
          <cell r="W194">
            <v>0</v>
          </cell>
          <cell r="X194">
            <v>180471.49395999999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I194" t="str">
            <v>Billing for UUCS Project for Jun, 2005</v>
          </cell>
          <cell r="AN194" t="str">
            <v>Billable Hours</v>
          </cell>
          <cell r="AS194" t="str">
            <v xml:space="preserve">Billlable hrs </v>
          </cell>
          <cell r="AT194">
            <v>29612.538</v>
          </cell>
          <cell r="AV194">
            <v>6.42</v>
          </cell>
          <cell r="AW194">
            <v>190112.49395999999</v>
          </cell>
          <cell r="AX194" t="str">
            <v>Seat Sharing with FRA</v>
          </cell>
          <cell r="AY194">
            <v>31</v>
          </cell>
          <cell r="BA194">
            <v>311</v>
          </cell>
          <cell r="BB194">
            <v>-9641</v>
          </cell>
        </row>
        <row r="195">
          <cell r="A195">
            <v>194</v>
          </cell>
          <cell r="B195" t="str">
            <v>2005-06 / EXP / 175</v>
          </cell>
          <cell r="C195">
            <v>38551</v>
          </cell>
          <cell r="D195" t="str">
            <v>Jun</v>
          </cell>
          <cell r="E195">
            <v>2005</v>
          </cell>
          <cell r="F195">
            <v>2</v>
          </cell>
          <cell r="G195" t="str">
            <v>First Revenue Assurance</v>
          </cell>
          <cell r="H195" t="str">
            <v>Shaun Griffin</v>
          </cell>
          <cell r="I195" t="str">
            <v>First Revenue Assurance</v>
          </cell>
          <cell r="J195" t="str">
            <v>4500,Cherry Creek Drive South</v>
          </cell>
          <cell r="K195" t="str">
            <v>Suite 450,Denver CO 80246</v>
          </cell>
          <cell r="N195" t="str">
            <v>FRA</v>
          </cell>
          <cell r="O195">
            <v>15</v>
          </cell>
          <cell r="P195" t="str">
            <v>Export</v>
          </cell>
          <cell r="Q195" t="str">
            <v>UK</v>
          </cell>
          <cell r="R195" t="str">
            <v>NA</v>
          </cell>
          <cell r="S195" t="str">
            <v>NA</v>
          </cell>
          <cell r="T195" t="str">
            <v>$</v>
          </cell>
          <cell r="V195">
            <v>92818.203999999998</v>
          </cell>
          <cell r="W195">
            <v>0</v>
          </cell>
          <cell r="X195">
            <v>92818.203999999998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I195" t="str">
            <v>Billing for FRA for Jun, 2005</v>
          </cell>
          <cell r="AN195" t="str">
            <v>Billable Hours</v>
          </cell>
          <cell r="AS195" t="str">
            <v xml:space="preserve">Billlable hrs </v>
          </cell>
          <cell r="AT195">
            <v>8035.71</v>
          </cell>
          <cell r="AV195">
            <v>11</v>
          </cell>
          <cell r="AW195">
            <v>88392.81</v>
          </cell>
          <cell r="AX195" t="str">
            <v>Incentives - $221269.7 (Collection)  @ 2.0%</v>
          </cell>
          <cell r="BB195">
            <v>4425.3940000000002</v>
          </cell>
          <cell r="BL195">
            <v>0</v>
          </cell>
          <cell r="BV195">
            <v>0</v>
          </cell>
          <cell r="CA195">
            <v>0</v>
          </cell>
          <cell r="CF195">
            <v>0</v>
          </cell>
          <cell r="CK195">
            <v>0</v>
          </cell>
        </row>
        <row r="196">
          <cell r="A196">
            <v>195</v>
          </cell>
          <cell r="B196" t="str">
            <v>2005-06 / EXP / 176</v>
          </cell>
          <cell r="C196">
            <v>38551</v>
          </cell>
          <cell r="D196" t="str">
            <v>Jun</v>
          </cell>
          <cell r="E196">
            <v>2005</v>
          </cell>
          <cell r="F196">
            <v>2</v>
          </cell>
          <cell r="G196" t="str">
            <v>Vertex Data Science Limited</v>
          </cell>
          <cell r="H196" t="str">
            <v>Rachel Dixon</v>
          </cell>
          <cell r="I196" t="str">
            <v>Vertex House. Green Courts Business Park</v>
          </cell>
          <cell r="J196" t="str">
            <v>333 Styal Road,</v>
          </cell>
          <cell r="K196" t="str">
            <v>Manchaster, M22 5TX,</v>
          </cell>
          <cell r="M196" t="str">
            <v>England, UK</v>
          </cell>
          <cell r="N196" t="str">
            <v>Business Intelligence</v>
          </cell>
          <cell r="O196">
            <v>15</v>
          </cell>
          <cell r="P196" t="str">
            <v>Export</v>
          </cell>
          <cell r="Q196" t="str">
            <v>UK</v>
          </cell>
          <cell r="R196" t="str">
            <v>NA</v>
          </cell>
          <cell r="S196" t="str">
            <v>NA</v>
          </cell>
          <cell r="T196" t="str">
            <v>£</v>
          </cell>
          <cell r="V196">
            <v>4000</v>
          </cell>
          <cell r="W196">
            <v>0</v>
          </cell>
          <cell r="X196">
            <v>4000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I196" t="str">
            <v>Billing for Business Intelligence for Jun '05</v>
          </cell>
          <cell r="AN196" t="str">
            <v>Charges for Services for Jun-05</v>
          </cell>
          <cell r="AW196">
            <v>4000</v>
          </cell>
        </row>
        <row r="197">
          <cell r="A197">
            <v>196</v>
          </cell>
          <cell r="B197" t="str">
            <v>2005-06 / EXP / 177</v>
          </cell>
          <cell r="C197">
            <v>38551</v>
          </cell>
          <cell r="D197" t="str">
            <v>Jun</v>
          </cell>
          <cell r="E197">
            <v>2005</v>
          </cell>
          <cell r="F197">
            <v>2</v>
          </cell>
          <cell r="G197" t="str">
            <v>Vertex Data Science Limited</v>
          </cell>
          <cell r="H197" t="str">
            <v xml:space="preserve"> Paul Ravenhill</v>
          </cell>
          <cell r="I197" t="str">
            <v>Vertex House. Green Courts Business Park</v>
          </cell>
          <cell r="J197" t="str">
            <v>333 Styal Road,</v>
          </cell>
          <cell r="K197" t="str">
            <v>Manchaster, M22 5TX,</v>
          </cell>
          <cell r="M197" t="str">
            <v>England, UK</v>
          </cell>
          <cell r="N197" t="str">
            <v>Orange</v>
          </cell>
          <cell r="O197">
            <v>15</v>
          </cell>
          <cell r="P197" t="str">
            <v>Export</v>
          </cell>
          <cell r="Q197" t="str">
            <v>UK</v>
          </cell>
          <cell r="R197" t="str">
            <v>NA</v>
          </cell>
          <cell r="S197" t="str">
            <v>NA</v>
          </cell>
          <cell r="T197" t="str">
            <v>£</v>
          </cell>
          <cell r="V197">
            <v>52970.87526666162</v>
          </cell>
          <cell r="W197">
            <v>0</v>
          </cell>
          <cell r="X197">
            <v>52970.87526666162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I197" t="str">
            <v>Billing for Orange for Jun '05</v>
          </cell>
          <cell r="AN197" t="str">
            <v>Charges for Services for Jun-05</v>
          </cell>
          <cell r="AW197">
            <v>52970.87526666162</v>
          </cell>
        </row>
        <row r="198">
          <cell r="A198">
            <v>197</v>
          </cell>
          <cell r="B198" t="str">
            <v>2005-06 / EXP / 178</v>
          </cell>
          <cell r="C198">
            <v>38551</v>
          </cell>
          <cell r="D198" t="str">
            <v>Jun</v>
          </cell>
          <cell r="E198">
            <v>2005</v>
          </cell>
          <cell r="F198">
            <v>2</v>
          </cell>
          <cell r="G198" t="str">
            <v>Vertex Data Science Limited</v>
          </cell>
          <cell r="H198" t="str">
            <v>Alexander Menzies</v>
          </cell>
          <cell r="I198" t="str">
            <v>Vertex House. Green Courts Business Park</v>
          </cell>
          <cell r="J198" t="str">
            <v>333 Styal Road,</v>
          </cell>
          <cell r="K198" t="str">
            <v>Manchaster, M22 5TX,</v>
          </cell>
          <cell r="M198" t="str">
            <v>England, UK</v>
          </cell>
          <cell r="N198" t="str">
            <v>Trainline</v>
          </cell>
          <cell r="O198">
            <v>15</v>
          </cell>
          <cell r="P198" t="str">
            <v>Export</v>
          </cell>
          <cell r="Q198" t="str">
            <v>UK</v>
          </cell>
          <cell r="R198" t="str">
            <v>NA</v>
          </cell>
          <cell r="S198" t="str">
            <v>NA</v>
          </cell>
          <cell r="T198" t="str">
            <v>£</v>
          </cell>
          <cell r="V198">
            <v>59641.7</v>
          </cell>
          <cell r="W198">
            <v>0</v>
          </cell>
          <cell r="X198">
            <v>59641.7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I198" t="str">
            <v>Billing for Trainline from 29th May till 25th June,2005</v>
          </cell>
          <cell r="AN198" t="str">
            <v>Billable Hours</v>
          </cell>
          <cell r="AS198" t="str">
            <v xml:space="preserve">Billlable hrs </v>
          </cell>
          <cell r="AT198">
            <v>5964.17</v>
          </cell>
          <cell r="AV198">
            <v>10</v>
          </cell>
          <cell r="AW198">
            <v>59641.7</v>
          </cell>
        </row>
        <row r="199">
          <cell r="A199">
            <v>198</v>
          </cell>
          <cell r="B199" t="str">
            <v>2005-06 / EXP / 179</v>
          </cell>
          <cell r="C199">
            <v>38580</v>
          </cell>
          <cell r="D199" t="str">
            <v>Jul</v>
          </cell>
          <cell r="E199">
            <v>2005</v>
          </cell>
          <cell r="F199">
            <v>2</v>
          </cell>
          <cell r="G199" t="str">
            <v>Vertex Customer Management Limited</v>
          </cell>
          <cell r="H199" t="str">
            <v>Martin Connolly</v>
          </cell>
          <cell r="I199" t="str">
            <v>Vertex House. Green Courts Business Park</v>
          </cell>
          <cell r="J199" t="str">
            <v>333 Styal Road,</v>
          </cell>
          <cell r="K199" t="str">
            <v>Manchaster, M22 5TX,</v>
          </cell>
          <cell r="M199" t="str">
            <v>England, UK</v>
          </cell>
          <cell r="N199" t="str">
            <v>Powergen</v>
          </cell>
          <cell r="O199">
            <v>15</v>
          </cell>
          <cell r="P199" t="str">
            <v>Export</v>
          </cell>
          <cell r="Q199" t="str">
            <v>UK</v>
          </cell>
          <cell r="R199" t="str">
            <v>NA</v>
          </cell>
          <cell r="S199" t="str">
            <v>NA</v>
          </cell>
          <cell r="T199" t="str">
            <v>£</v>
          </cell>
          <cell r="V199">
            <v>722076.0454375</v>
          </cell>
          <cell r="W199">
            <v>0</v>
          </cell>
          <cell r="X199">
            <v>722076.0454375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I199" t="str">
            <v>Billing for Powergen for Jul, 2005</v>
          </cell>
          <cell r="AN199" t="str">
            <v>Billable Hours for Powergen Direct</v>
          </cell>
          <cell r="AR199">
            <v>0</v>
          </cell>
          <cell r="AT199">
            <v>46602.65</v>
          </cell>
          <cell r="AV199">
            <v>6.5</v>
          </cell>
          <cell r="AW199">
            <v>302917.22500000003</v>
          </cell>
          <cell r="AX199" t="str">
            <v>Billable Hours for Energy Business Unit (EBU)</v>
          </cell>
          <cell r="AY199">
            <v>64485.97237499999</v>
          </cell>
          <cell r="AZ199">
            <v>6.5</v>
          </cell>
          <cell r="BB199">
            <v>419158.82043749996</v>
          </cell>
          <cell r="BV199">
            <v>0</v>
          </cell>
          <cell r="CA199">
            <v>0</v>
          </cell>
          <cell r="CF199">
            <v>0</v>
          </cell>
          <cell r="CK199">
            <v>0</v>
          </cell>
        </row>
        <row r="200">
          <cell r="A200">
            <v>199</v>
          </cell>
          <cell r="B200" t="str">
            <v>2005-06 / EXP / 180</v>
          </cell>
          <cell r="C200">
            <v>38580</v>
          </cell>
          <cell r="D200" t="str">
            <v>Jul</v>
          </cell>
          <cell r="E200">
            <v>2005</v>
          </cell>
          <cell r="F200">
            <v>2</v>
          </cell>
          <cell r="G200" t="str">
            <v>Vertex Customer Management Limited</v>
          </cell>
          <cell r="H200" t="str">
            <v>Martin Connolly</v>
          </cell>
          <cell r="I200" t="str">
            <v>Vertex House. Green Courts Business Park</v>
          </cell>
          <cell r="J200" t="str">
            <v>333 Styal Road,</v>
          </cell>
          <cell r="K200" t="str">
            <v>Manchaster, M22 5TX,</v>
          </cell>
          <cell r="M200" t="str">
            <v>England, UK</v>
          </cell>
          <cell r="N200" t="str">
            <v>Lastminute</v>
          </cell>
          <cell r="O200">
            <v>15</v>
          </cell>
          <cell r="P200" t="str">
            <v>Export</v>
          </cell>
          <cell r="Q200" t="str">
            <v>UK</v>
          </cell>
          <cell r="R200" t="str">
            <v>NA</v>
          </cell>
          <cell r="S200" t="str">
            <v>NA</v>
          </cell>
          <cell r="T200" t="str">
            <v>£</v>
          </cell>
          <cell r="V200">
            <v>127398.7</v>
          </cell>
          <cell r="W200">
            <v>0</v>
          </cell>
          <cell r="X200">
            <v>127398.7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I200" t="str">
            <v>Billing for Lastminute for Jul, 2005</v>
          </cell>
          <cell r="AN200" t="str">
            <v>Billable Hours</v>
          </cell>
          <cell r="AS200" t="str">
            <v>Data Entry</v>
          </cell>
          <cell r="AX200" t="str">
            <v>78  FTE X 162.5 HOURS</v>
          </cell>
          <cell r="AY200">
            <v>12675</v>
          </cell>
          <cell r="BA200">
            <v>8.89</v>
          </cell>
          <cell r="BB200">
            <v>112680.75</v>
          </cell>
          <cell r="BC200" t="str">
            <v>4 FTE X162.5 HOURS -Liverpool</v>
          </cell>
          <cell r="BD200">
            <v>650</v>
          </cell>
          <cell r="BF200">
            <v>8.9179999999999993</v>
          </cell>
          <cell r="BG200">
            <v>5796.7</v>
          </cell>
          <cell r="BH200" t="str">
            <v>5 FTE X162.5 HOURS - Tech Res</v>
          </cell>
          <cell r="BI200">
            <v>812.5</v>
          </cell>
          <cell r="BK200">
            <v>9.3800000000000008</v>
          </cell>
          <cell r="BL200">
            <v>7621.2500000000009</v>
          </cell>
          <cell r="BQ200">
            <v>0</v>
          </cell>
          <cell r="BW200" t="str">
            <v>Fixed Management Fees</v>
          </cell>
          <cell r="BZ200" t="str">
            <v>1300 pm</v>
          </cell>
          <cell r="CA200">
            <v>1300</v>
          </cell>
        </row>
        <row r="201">
          <cell r="A201">
            <v>200</v>
          </cell>
          <cell r="B201" t="str">
            <v>2005-06 / EXP / 181</v>
          </cell>
          <cell r="C201">
            <v>38580</v>
          </cell>
          <cell r="D201" t="str">
            <v>Jul</v>
          </cell>
          <cell r="E201">
            <v>2005</v>
          </cell>
          <cell r="F201">
            <v>2</v>
          </cell>
          <cell r="G201" t="str">
            <v>Vertex Data Science Limited</v>
          </cell>
          <cell r="H201" t="str">
            <v>Richard Warriner</v>
          </cell>
          <cell r="I201" t="str">
            <v>Vertex House. Green Courts Business Park</v>
          </cell>
          <cell r="J201" t="str">
            <v>333 Styal Road,</v>
          </cell>
          <cell r="K201" t="str">
            <v>Manchaster, M22 5TX,</v>
          </cell>
          <cell r="M201" t="str">
            <v>England, UK</v>
          </cell>
          <cell r="N201" t="str">
            <v>UUCS</v>
          </cell>
          <cell r="O201">
            <v>15</v>
          </cell>
          <cell r="P201" t="str">
            <v>Export</v>
          </cell>
          <cell r="Q201" t="str">
            <v>UK</v>
          </cell>
          <cell r="R201" t="str">
            <v>NA</v>
          </cell>
          <cell r="S201" t="str">
            <v>NA</v>
          </cell>
          <cell r="T201" t="str">
            <v>£</v>
          </cell>
          <cell r="V201">
            <v>179913.57028000001</v>
          </cell>
          <cell r="W201">
            <v>0</v>
          </cell>
          <cell r="X201">
            <v>179913.57028000001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I201" t="str">
            <v>Billing for UUCS Project for Jul, 2005</v>
          </cell>
          <cell r="AN201" t="str">
            <v>Billable Hours</v>
          </cell>
          <cell r="AS201" t="str">
            <v xml:space="preserve">Billlable hrs </v>
          </cell>
          <cell r="AT201">
            <v>29525.634000000002</v>
          </cell>
          <cell r="AV201">
            <v>6.42</v>
          </cell>
          <cell r="AW201">
            <v>189554.57028000001</v>
          </cell>
          <cell r="AX201" t="str">
            <v>Seat Sharing with FRA</v>
          </cell>
          <cell r="AY201">
            <v>31</v>
          </cell>
          <cell r="BA201">
            <v>311</v>
          </cell>
          <cell r="BB201">
            <v>-9641</v>
          </cell>
        </row>
        <row r="202">
          <cell r="A202">
            <v>201</v>
          </cell>
          <cell r="B202" t="str">
            <v>2005-06 / EXP / 182</v>
          </cell>
          <cell r="C202">
            <v>38580</v>
          </cell>
          <cell r="D202" t="str">
            <v>Jul</v>
          </cell>
          <cell r="E202">
            <v>2005</v>
          </cell>
          <cell r="F202">
            <v>2</v>
          </cell>
          <cell r="G202" t="str">
            <v>First Revenue Assurance</v>
          </cell>
          <cell r="H202" t="str">
            <v>Shaun Griffin</v>
          </cell>
          <cell r="I202" t="str">
            <v>First Revenue Assurance</v>
          </cell>
          <cell r="J202" t="str">
            <v>4500,Cherry Creek Drive South</v>
          </cell>
          <cell r="K202" t="str">
            <v>Suite 450,Denver CO 80246</v>
          </cell>
          <cell r="N202" t="str">
            <v>FRA</v>
          </cell>
          <cell r="O202">
            <v>15</v>
          </cell>
          <cell r="P202" t="str">
            <v>Export</v>
          </cell>
          <cell r="Q202" t="str">
            <v>UK</v>
          </cell>
          <cell r="R202" t="str">
            <v>NA</v>
          </cell>
          <cell r="S202" t="str">
            <v>NA</v>
          </cell>
          <cell r="T202" t="str">
            <v>$</v>
          </cell>
          <cell r="V202">
            <v>91821.355114285703</v>
          </cell>
          <cell r="W202">
            <v>0</v>
          </cell>
          <cell r="X202">
            <v>91821.355114285703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I202" t="str">
            <v>Billing for FRA for Jul, 2005</v>
          </cell>
          <cell r="AN202" t="str">
            <v>Billable Hours</v>
          </cell>
          <cell r="AS202" t="str">
            <v xml:space="preserve">Billlable hrs </v>
          </cell>
          <cell r="AT202">
            <v>8303.5714285714275</v>
          </cell>
          <cell r="AV202">
            <v>11</v>
          </cell>
          <cell r="AW202">
            <v>91339.28571428571</v>
          </cell>
          <cell r="AX202" t="str">
            <v>Incentives - $233491.22 (Collection)  @ 2.0%</v>
          </cell>
          <cell r="BB202">
            <v>4669.8244000000004</v>
          </cell>
          <cell r="BC202" t="str">
            <v>Credit passed-on for Downtime (Feb-05 to Jun-05)</v>
          </cell>
          <cell r="BD202">
            <v>-380.70499999999998</v>
          </cell>
          <cell r="BF202">
            <v>11</v>
          </cell>
          <cell r="BG202">
            <v>-4187.7550000000001</v>
          </cell>
          <cell r="BL202">
            <v>0</v>
          </cell>
          <cell r="BV202">
            <v>0</v>
          </cell>
          <cell r="CA202">
            <v>0</v>
          </cell>
          <cell r="CF202">
            <v>0</v>
          </cell>
          <cell r="CK202">
            <v>0</v>
          </cell>
        </row>
        <row r="203">
          <cell r="A203">
            <v>202</v>
          </cell>
          <cell r="B203" t="str">
            <v>2005-06 / EXP / 183</v>
          </cell>
          <cell r="C203">
            <v>38580</v>
          </cell>
          <cell r="D203" t="str">
            <v>Jul</v>
          </cell>
          <cell r="E203">
            <v>2005</v>
          </cell>
          <cell r="F203">
            <v>2</v>
          </cell>
          <cell r="G203" t="str">
            <v>Vertex Data Science Limited</v>
          </cell>
          <cell r="H203" t="str">
            <v>Rachel Dixon</v>
          </cell>
          <cell r="I203" t="str">
            <v>Vertex House. Green Courts Business Park</v>
          </cell>
          <cell r="J203" t="str">
            <v>333 Styal Road,</v>
          </cell>
          <cell r="K203" t="str">
            <v>Manchaster, M22 5TX,</v>
          </cell>
          <cell r="M203" t="str">
            <v>England, UK</v>
          </cell>
          <cell r="N203" t="str">
            <v>Business Intelligence</v>
          </cell>
          <cell r="O203">
            <v>15</v>
          </cell>
          <cell r="P203" t="str">
            <v>Export</v>
          </cell>
          <cell r="Q203" t="str">
            <v>UK</v>
          </cell>
          <cell r="R203" t="str">
            <v>NA</v>
          </cell>
          <cell r="S203" t="str">
            <v>NA</v>
          </cell>
          <cell r="T203" t="str">
            <v>£</v>
          </cell>
          <cell r="V203">
            <v>5000</v>
          </cell>
          <cell r="W203">
            <v>0</v>
          </cell>
          <cell r="X203">
            <v>5000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I203" t="str">
            <v>Billing for Business Intelligence for Jul '05</v>
          </cell>
          <cell r="AN203" t="str">
            <v>Charges for Services for Jul-05</v>
          </cell>
          <cell r="AW203">
            <v>5000</v>
          </cell>
        </row>
        <row r="204">
          <cell r="A204">
            <v>203</v>
          </cell>
          <cell r="B204" t="str">
            <v>2005-06 / EXP / 184</v>
          </cell>
          <cell r="C204">
            <v>38580</v>
          </cell>
          <cell r="D204" t="str">
            <v>Jul</v>
          </cell>
          <cell r="E204">
            <v>2005</v>
          </cell>
          <cell r="F204">
            <v>2</v>
          </cell>
          <cell r="G204" t="str">
            <v>Vertex Data Science Limited</v>
          </cell>
          <cell r="H204" t="str">
            <v xml:space="preserve"> Paul Ravenhill</v>
          </cell>
          <cell r="I204" t="str">
            <v>Vertex House. Green Courts Business Park</v>
          </cell>
          <cell r="J204" t="str">
            <v>333 Styal Road,</v>
          </cell>
          <cell r="K204" t="str">
            <v>Manchaster, M22 5TX,</v>
          </cell>
          <cell r="M204" t="str">
            <v>England, UK</v>
          </cell>
          <cell r="N204" t="str">
            <v>Orange</v>
          </cell>
          <cell r="O204">
            <v>15</v>
          </cell>
          <cell r="P204" t="str">
            <v>Export</v>
          </cell>
          <cell r="Q204" t="str">
            <v>UK</v>
          </cell>
          <cell r="R204" t="str">
            <v>NA</v>
          </cell>
          <cell r="S204" t="str">
            <v>NA</v>
          </cell>
          <cell r="T204" t="str">
            <v>£</v>
          </cell>
          <cell r="V204">
            <v>68672.633837230256</v>
          </cell>
          <cell r="W204">
            <v>0</v>
          </cell>
          <cell r="X204">
            <v>68672.633837230256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I204" t="str">
            <v>Billing for Orange for Jul '05</v>
          </cell>
          <cell r="AN204" t="str">
            <v>Charges for Services for Jul-05</v>
          </cell>
          <cell r="AW204">
            <v>68672.633837230256</v>
          </cell>
        </row>
        <row r="205">
          <cell r="A205">
            <v>204</v>
          </cell>
          <cell r="B205" t="str">
            <v>2005-06 / EXP / 185</v>
          </cell>
          <cell r="C205">
            <v>38580</v>
          </cell>
          <cell r="D205" t="str">
            <v>Jul</v>
          </cell>
          <cell r="E205">
            <v>2005</v>
          </cell>
          <cell r="F205">
            <v>2</v>
          </cell>
          <cell r="G205" t="str">
            <v>Vertex Data Science Limited</v>
          </cell>
          <cell r="H205" t="str">
            <v>Alexander Menzies</v>
          </cell>
          <cell r="I205" t="str">
            <v>Vertex House. Green Courts Business Park</v>
          </cell>
          <cell r="J205" t="str">
            <v>333 Styal Road,</v>
          </cell>
          <cell r="K205" t="str">
            <v>Manchaster, M22 5TX,</v>
          </cell>
          <cell r="M205" t="str">
            <v>England, UK</v>
          </cell>
          <cell r="N205" t="str">
            <v>Trainline</v>
          </cell>
          <cell r="O205">
            <v>15</v>
          </cell>
          <cell r="P205" t="str">
            <v>Export</v>
          </cell>
          <cell r="Q205" t="str">
            <v>UK</v>
          </cell>
          <cell r="R205" t="str">
            <v>NA</v>
          </cell>
          <cell r="S205" t="str">
            <v>NA</v>
          </cell>
          <cell r="T205" t="str">
            <v>£</v>
          </cell>
          <cell r="V205">
            <v>93194.1</v>
          </cell>
          <cell r="W205">
            <v>0</v>
          </cell>
          <cell r="X205">
            <v>93194.1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I205" t="str">
            <v>Billing for Trainline from 26th Jun till 23rd July,2005</v>
          </cell>
          <cell r="AN205" t="str">
            <v>Billable Hours</v>
          </cell>
          <cell r="AS205" t="str">
            <v xml:space="preserve">Billlable hrs </v>
          </cell>
          <cell r="AT205">
            <v>9319.41</v>
          </cell>
          <cell r="AV205">
            <v>10</v>
          </cell>
          <cell r="AW205">
            <v>93194.1</v>
          </cell>
        </row>
        <row r="206">
          <cell r="A206">
            <v>205</v>
          </cell>
          <cell r="B206" t="str">
            <v>2005-06 / EXP / 186</v>
          </cell>
          <cell r="C206">
            <v>38580</v>
          </cell>
          <cell r="D206" t="str">
            <v>Jul</v>
          </cell>
          <cell r="E206">
            <v>2005</v>
          </cell>
          <cell r="F206">
            <v>2</v>
          </cell>
          <cell r="G206" t="str">
            <v>Vertex Data Science Limited</v>
          </cell>
          <cell r="H206" t="str">
            <v>Alexander Menzies</v>
          </cell>
          <cell r="I206" t="str">
            <v>Vertex House. Green Courts Business Park</v>
          </cell>
          <cell r="J206" t="str">
            <v>333 Styal Road,</v>
          </cell>
          <cell r="K206" t="str">
            <v>Manchaster, M22 5TX,</v>
          </cell>
          <cell r="M206" t="str">
            <v>England, UK</v>
          </cell>
          <cell r="N206" t="str">
            <v>Trainline</v>
          </cell>
          <cell r="O206">
            <v>15</v>
          </cell>
          <cell r="P206" t="str">
            <v>Export</v>
          </cell>
          <cell r="Q206" t="str">
            <v>UK</v>
          </cell>
          <cell r="R206" t="str">
            <v>NA</v>
          </cell>
          <cell r="S206" t="str">
            <v>NA</v>
          </cell>
          <cell r="T206" t="str">
            <v>£</v>
          </cell>
          <cell r="V206">
            <v>32182.44225</v>
          </cell>
          <cell r="W206">
            <v>0</v>
          </cell>
          <cell r="X206">
            <v>32182.44225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I206" t="str">
            <v xml:space="preserve">Billing Set up Charges forTrainline </v>
          </cell>
          <cell r="AN206" t="str">
            <v xml:space="preserve">25% Charges for  Phase 2 </v>
          </cell>
          <cell r="AW206">
            <v>32182.44225</v>
          </cell>
        </row>
        <row r="207">
          <cell r="A207">
            <v>206</v>
          </cell>
          <cell r="B207" t="str">
            <v>2005-06 / EXP / 187</v>
          </cell>
          <cell r="C207">
            <v>38580</v>
          </cell>
          <cell r="D207" t="str">
            <v>Jul</v>
          </cell>
          <cell r="E207">
            <v>2005</v>
          </cell>
          <cell r="F207">
            <v>2</v>
          </cell>
          <cell r="G207" t="str">
            <v>Vertex Data Science Limited</v>
          </cell>
          <cell r="H207" t="str">
            <v>Martin Connolly</v>
          </cell>
          <cell r="I207" t="str">
            <v>Vertex House. Green Courts Business Park</v>
          </cell>
          <cell r="J207" t="str">
            <v>333 Styal Road,</v>
          </cell>
          <cell r="K207" t="str">
            <v>Manchaster, M22 5TX,</v>
          </cell>
          <cell r="M207" t="str">
            <v>England, UK</v>
          </cell>
          <cell r="N207" t="str">
            <v>Staywarm</v>
          </cell>
          <cell r="O207">
            <v>15</v>
          </cell>
          <cell r="P207" t="str">
            <v>Export</v>
          </cell>
          <cell r="Q207" t="str">
            <v>UK</v>
          </cell>
          <cell r="R207" t="str">
            <v>NA</v>
          </cell>
          <cell r="S207" t="str">
            <v>NA</v>
          </cell>
          <cell r="T207" t="str">
            <v>£</v>
          </cell>
          <cell r="V207">
            <v>12051.073125000001</v>
          </cell>
          <cell r="W207">
            <v>0</v>
          </cell>
          <cell r="X207">
            <v>12051.073125000001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I207" t="str">
            <v>Billing for Staywarm  for Jul, 2005</v>
          </cell>
          <cell r="AN207" t="str">
            <v xml:space="preserve">Billable Hours </v>
          </cell>
          <cell r="AR207">
            <v>0</v>
          </cell>
          <cell r="AS207" t="str">
            <v xml:space="preserve">Billable Hours </v>
          </cell>
          <cell r="AT207">
            <v>1854.01125</v>
          </cell>
          <cell r="AV207">
            <v>6.5</v>
          </cell>
          <cell r="AW207">
            <v>12051.073125000001</v>
          </cell>
          <cell r="BV207">
            <v>0</v>
          </cell>
          <cell r="CA207">
            <v>0</v>
          </cell>
          <cell r="CF207">
            <v>0</v>
          </cell>
          <cell r="CK207">
            <v>0</v>
          </cell>
        </row>
        <row r="208">
          <cell r="A208">
            <v>207</v>
          </cell>
          <cell r="B208" t="str">
            <v>2005-06 / EXP / 188</v>
          </cell>
          <cell r="C208">
            <v>38609</v>
          </cell>
          <cell r="D208" t="str">
            <v>Aug</v>
          </cell>
          <cell r="E208">
            <v>2005</v>
          </cell>
          <cell r="F208">
            <v>2</v>
          </cell>
          <cell r="G208" t="str">
            <v>Vertex Data Science Limited</v>
          </cell>
          <cell r="H208" t="str">
            <v>Martin Connolly</v>
          </cell>
          <cell r="I208" t="str">
            <v>Vertex House. Green Courts Business Park</v>
          </cell>
          <cell r="J208" t="str">
            <v>333 Styal Road,</v>
          </cell>
          <cell r="K208" t="str">
            <v>Manchaster, M22 5TX,</v>
          </cell>
          <cell r="M208" t="str">
            <v>England, UK</v>
          </cell>
          <cell r="N208" t="str">
            <v>Powergen</v>
          </cell>
          <cell r="O208">
            <v>15</v>
          </cell>
          <cell r="P208" t="str">
            <v>Export</v>
          </cell>
          <cell r="Q208" t="str">
            <v>UK</v>
          </cell>
          <cell r="R208" t="str">
            <v>NA</v>
          </cell>
          <cell r="S208" t="str">
            <v>NA</v>
          </cell>
          <cell r="T208" t="str">
            <v>£</v>
          </cell>
          <cell r="V208">
            <v>732437.37748727412</v>
          </cell>
          <cell r="W208">
            <v>0</v>
          </cell>
          <cell r="X208">
            <v>732437.37748727412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I208" t="str">
            <v>Billing for Powergen for Aug-05</v>
          </cell>
          <cell r="AN208" t="str">
            <v>Billable Hours for Powergen Direct</v>
          </cell>
          <cell r="AR208">
            <v>0</v>
          </cell>
          <cell r="AT208">
            <v>46767.947322580643</v>
          </cell>
          <cell r="AV208">
            <v>6.5</v>
          </cell>
          <cell r="AW208">
            <v>303991.65759677417</v>
          </cell>
          <cell r="AX208" t="str">
            <v>Billable Hours for Energy Business Unit (EBU)</v>
          </cell>
          <cell r="AY208">
            <v>65914.726136999991</v>
          </cell>
          <cell r="AZ208">
            <v>6.5</v>
          </cell>
          <cell r="BB208">
            <v>428445.71989049995</v>
          </cell>
          <cell r="BV208">
            <v>0</v>
          </cell>
          <cell r="CA208">
            <v>0</v>
          </cell>
          <cell r="CF208">
            <v>0</v>
          </cell>
          <cell r="CK208">
            <v>0</v>
          </cell>
        </row>
        <row r="209">
          <cell r="A209">
            <v>208</v>
          </cell>
          <cell r="B209" t="str">
            <v>2005-06 / EXP / 189</v>
          </cell>
          <cell r="C209">
            <v>38609</v>
          </cell>
          <cell r="D209" t="str">
            <v>Aug</v>
          </cell>
          <cell r="E209">
            <v>2005</v>
          </cell>
          <cell r="F209">
            <v>2</v>
          </cell>
          <cell r="G209" t="str">
            <v>Vertex Customer Management Limited</v>
          </cell>
          <cell r="H209" t="str">
            <v>Martin Connolly</v>
          </cell>
          <cell r="I209" t="str">
            <v>Vertex House. Green Courts Business Park</v>
          </cell>
          <cell r="J209" t="str">
            <v>333 Styal Road,</v>
          </cell>
          <cell r="K209" t="str">
            <v>Manchaster, M22 5TX,</v>
          </cell>
          <cell r="M209" t="str">
            <v>England, UK</v>
          </cell>
          <cell r="N209" t="str">
            <v>Lastminute</v>
          </cell>
          <cell r="O209">
            <v>15</v>
          </cell>
          <cell r="P209" t="str">
            <v>Export</v>
          </cell>
          <cell r="Q209" t="str">
            <v>UK</v>
          </cell>
          <cell r="R209" t="str">
            <v>NA</v>
          </cell>
          <cell r="S209" t="str">
            <v>NA</v>
          </cell>
          <cell r="T209" t="str">
            <v>£</v>
          </cell>
          <cell r="V209">
            <v>128926.2</v>
          </cell>
          <cell r="W209">
            <v>0</v>
          </cell>
          <cell r="X209">
            <v>128926.2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I209" t="str">
            <v>Billing for Lastminute for Aug, 2005</v>
          </cell>
          <cell r="AN209" t="str">
            <v>Billable Hours</v>
          </cell>
          <cell r="AS209" t="str">
            <v>Data Entry</v>
          </cell>
          <cell r="AX209" t="str">
            <v>78  FTE X 162.5 HOURS</v>
          </cell>
          <cell r="AY209">
            <v>12675</v>
          </cell>
          <cell r="BA209">
            <v>8.89</v>
          </cell>
          <cell r="BB209">
            <v>112680.75</v>
          </cell>
          <cell r="BC209" t="str">
            <v>4 FTE X162.5 HOURS -Liverpool</v>
          </cell>
          <cell r="BD209">
            <v>650</v>
          </cell>
          <cell r="BF209">
            <v>8.923</v>
          </cell>
          <cell r="BG209">
            <v>5799.95</v>
          </cell>
          <cell r="BH209" t="str">
            <v>6 FTE X162.5 HOURS - Tech Res</v>
          </cell>
          <cell r="BI209">
            <v>975</v>
          </cell>
          <cell r="BK209">
            <v>9.3800000000000008</v>
          </cell>
          <cell r="BL209">
            <v>9145.5</v>
          </cell>
          <cell r="BQ209">
            <v>0</v>
          </cell>
          <cell r="BW209" t="str">
            <v>Fixed Management Fees</v>
          </cell>
          <cell r="BZ209" t="str">
            <v>1300 pm</v>
          </cell>
          <cell r="CA209">
            <v>1300</v>
          </cell>
        </row>
        <row r="210">
          <cell r="A210">
            <v>209</v>
          </cell>
          <cell r="B210" t="str">
            <v>2005-06 / EXP / 190</v>
          </cell>
          <cell r="C210">
            <v>38609</v>
          </cell>
          <cell r="D210" t="str">
            <v>Aug</v>
          </cell>
          <cell r="E210">
            <v>2005</v>
          </cell>
          <cell r="F210">
            <v>2</v>
          </cell>
          <cell r="G210" t="str">
            <v>Vertex Data Science Limited</v>
          </cell>
          <cell r="H210" t="str">
            <v>Richard Warriner</v>
          </cell>
          <cell r="I210" t="str">
            <v>Vertex House. Green Courts Business Park</v>
          </cell>
          <cell r="J210" t="str">
            <v>333 Styal Road,</v>
          </cell>
          <cell r="K210" t="str">
            <v>Manchaster, M22 5TX,</v>
          </cell>
          <cell r="M210" t="str">
            <v>England, UK</v>
          </cell>
          <cell r="N210" t="str">
            <v>UUCS</v>
          </cell>
          <cell r="O210">
            <v>15</v>
          </cell>
          <cell r="P210" t="str">
            <v>Export</v>
          </cell>
          <cell r="Q210" t="str">
            <v>UK</v>
          </cell>
          <cell r="R210" t="str">
            <v>NA</v>
          </cell>
          <cell r="S210" t="str">
            <v>NA</v>
          </cell>
          <cell r="T210" t="str">
            <v>£</v>
          </cell>
          <cell r="V210">
            <v>189405.55303677419</v>
          </cell>
          <cell r="W210">
            <v>0</v>
          </cell>
          <cell r="X210">
            <v>189405.55303677419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I210" t="str">
            <v>Billing for UUCS Project for Aug, 2005</v>
          </cell>
          <cell r="AN210" t="str">
            <v>Billable Hours</v>
          </cell>
          <cell r="AS210" t="str">
            <v xml:space="preserve">Billlable hrs </v>
          </cell>
          <cell r="AT210">
            <v>30840.057000000001</v>
          </cell>
          <cell r="AV210">
            <v>6.42</v>
          </cell>
          <cell r="AW210">
            <v>197993.16594000001</v>
          </cell>
          <cell r="AX210" t="str">
            <v>Seat Sharing with FRA</v>
          </cell>
          <cell r="AY210">
            <v>27.612903225806452</v>
          </cell>
          <cell r="BA210">
            <v>311</v>
          </cell>
          <cell r="BB210">
            <v>-8587.6129032258068</v>
          </cell>
        </row>
        <row r="211">
          <cell r="A211">
            <v>210</v>
          </cell>
          <cell r="B211" t="str">
            <v>2005-06 / EXP / 191</v>
          </cell>
          <cell r="C211">
            <v>38609</v>
          </cell>
          <cell r="D211" t="str">
            <v>Aug</v>
          </cell>
          <cell r="E211">
            <v>2005</v>
          </cell>
          <cell r="F211">
            <v>2</v>
          </cell>
          <cell r="G211" t="str">
            <v>First Revenue Assurance</v>
          </cell>
          <cell r="H211" t="str">
            <v>Shaun Griffin</v>
          </cell>
          <cell r="I211" t="str">
            <v>First Revenue Assurance</v>
          </cell>
          <cell r="J211" t="str">
            <v>4500,Cherry Creek Drive South</v>
          </cell>
          <cell r="K211" t="str">
            <v>Suite 450,Denver CO 80246</v>
          </cell>
          <cell r="N211" t="str">
            <v>FRA</v>
          </cell>
          <cell r="O211">
            <v>15</v>
          </cell>
          <cell r="P211" t="str">
            <v>Export</v>
          </cell>
          <cell r="Q211" t="str">
            <v>UK</v>
          </cell>
          <cell r="R211" t="str">
            <v>NA</v>
          </cell>
          <cell r="S211" t="str">
            <v>NA</v>
          </cell>
          <cell r="T211" t="str">
            <v>$</v>
          </cell>
          <cell r="V211">
            <v>97948.630914285706</v>
          </cell>
          <cell r="W211">
            <v>0</v>
          </cell>
          <cell r="X211">
            <v>97948.630914285706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I211" t="str">
            <v>Billing for FRA for Aug, 2005</v>
          </cell>
          <cell r="AN211" t="str">
            <v>Billable Hours</v>
          </cell>
          <cell r="AS211" t="str">
            <v xml:space="preserve">Billlable hrs </v>
          </cell>
          <cell r="AT211">
            <v>8303.5714285714275</v>
          </cell>
          <cell r="AV211">
            <v>11</v>
          </cell>
          <cell r="AW211">
            <v>91339.28571428571</v>
          </cell>
          <cell r="AX211" t="str">
            <v>Incentives - $330467.26 (Collection)  @ 2.0%</v>
          </cell>
          <cell r="BB211">
            <v>6609.3452000000007</v>
          </cell>
          <cell r="BG211">
            <v>0</v>
          </cell>
          <cell r="BL211">
            <v>0</v>
          </cell>
          <cell r="BV211">
            <v>0</v>
          </cell>
          <cell r="CA211">
            <v>0</v>
          </cell>
          <cell r="CF211">
            <v>0</v>
          </cell>
          <cell r="CK211">
            <v>0</v>
          </cell>
        </row>
        <row r="212">
          <cell r="A212">
            <v>211</v>
          </cell>
          <cell r="B212" t="str">
            <v>2005-06 / EXP / 192</v>
          </cell>
          <cell r="C212">
            <v>38609</v>
          </cell>
          <cell r="D212" t="str">
            <v>Aug</v>
          </cell>
          <cell r="E212">
            <v>2005</v>
          </cell>
          <cell r="F212">
            <v>2</v>
          </cell>
          <cell r="G212" t="str">
            <v>Vertex Data Science Limited</v>
          </cell>
          <cell r="H212" t="str">
            <v>Rachel Dixon</v>
          </cell>
          <cell r="I212" t="str">
            <v>Vertex House. Green Courts Business Park</v>
          </cell>
          <cell r="J212" t="str">
            <v>333 Styal Road,</v>
          </cell>
          <cell r="K212" t="str">
            <v>Manchaster, M22 5TX,</v>
          </cell>
          <cell r="M212" t="str">
            <v>England, UK</v>
          </cell>
          <cell r="N212" t="str">
            <v>Business Intelligence</v>
          </cell>
          <cell r="O212">
            <v>15</v>
          </cell>
          <cell r="P212" t="str">
            <v>Export</v>
          </cell>
          <cell r="Q212" t="str">
            <v>UK</v>
          </cell>
          <cell r="R212" t="str">
            <v>NA</v>
          </cell>
          <cell r="S212" t="str">
            <v>NA</v>
          </cell>
          <cell r="T212" t="str">
            <v>£</v>
          </cell>
          <cell r="V212">
            <v>5000</v>
          </cell>
          <cell r="W212">
            <v>0</v>
          </cell>
          <cell r="X212">
            <v>5000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I212" t="str">
            <v>Billing for Business Intelligence for Aug-05</v>
          </cell>
          <cell r="AN212" t="str">
            <v>Charges for Services for Aug-05</v>
          </cell>
          <cell r="AW212">
            <v>5000</v>
          </cell>
        </row>
        <row r="213">
          <cell r="A213">
            <v>212</v>
          </cell>
          <cell r="B213" t="str">
            <v>2005-06 / EXP / 193</v>
          </cell>
          <cell r="C213">
            <v>38609</v>
          </cell>
          <cell r="D213" t="str">
            <v>Aug</v>
          </cell>
          <cell r="E213">
            <v>2005</v>
          </cell>
          <cell r="F213">
            <v>2</v>
          </cell>
          <cell r="G213" t="str">
            <v>Vertex Data Science Limited</v>
          </cell>
          <cell r="H213" t="str">
            <v xml:space="preserve"> Paul Ravenhill</v>
          </cell>
          <cell r="I213" t="str">
            <v>Vertex House. Green Courts Business Park</v>
          </cell>
          <cell r="J213" t="str">
            <v>333 Styal Road,</v>
          </cell>
          <cell r="K213" t="str">
            <v>Manchaster, M22 5TX,</v>
          </cell>
          <cell r="M213" t="str">
            <v>England, UK</v>
          </cell>
          <cell r="N213" t="str">
            <v>Orange</v>
          </cell>
          <cell r="O213">
            <v>15</v>
          </cell>
          <cell r="P213" t="str">
            <v>Export</v>
          </cell>
          <cell r="Q213" t="str">
            <v>UK</v>
          </cell>
          <cell r="R213" t="str">
            <v>NA</v>
          </cell>
          <cell r="S213" t="str">
            <v>NA</v>
          </cell>
          <cell r="T213" t="str">
            <v>£</v>
          </cell>
          <cell r="V213">
            <v>110312.3229814826</v>
          </cell>
          <cell r="W213">
            <v>0</v>
          </cell>
          <cell r="X213">
            <v>110312.3229814826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I213" t="str">
            <v>Billing for Orange for Aug-05</v>
          </cell>
          <cell r="AN213" t="str">
            <v>Charges for Services for Aug-05</v>
          </cell>
          <cell r="AW213">
            <v>110312.3229814826</v>
          </cell>
        </row>
        <row r="214">
          <cell r="A214">
            <v>213</v>
          </cell>
          <cell r="B214" t="str">
            <v>2005-06 / EXP / 194</v>
          </cell>
          <cell r="C214">
            <v>38609</v>
          </cell>
          <cell r="D214" t="str">
            <v>Aug</v>
          </cell>
          <cell r="E214">
            <v>2005</v>
          </cell>
          <cell r="F214">
            <v>2</v>
          </cell>
          <cell r="G214" t="str">
            <v>Vertex Data Science Limited</v>
          </cell>
          <cell r="H214" t="str">
            <v>Alexander Menzies</v>
          </cell>
          <cell r="I214" t="str">
            <v>Vertex House. Green Courts Business Park</v>
          </cell>
          <cell r="J214" t="str">
            <v>333 Styal Road,</v>
          </cell>
          <cell r="K214" t="str">
            <v>Manchaster, M22 5TX,</v>
          </cell>
          <cell r="M214" t="str">
            <v>England, UK</v>
          </cell>
          <cell r="N214" t="str">
            <v>Trainline</v>
          </cell>
          <cell r="O214">
            <v>15</v>
          </cell>
          <cell r="P214" t="str">
            <v>Export</v>
          </cell>
          <cell r="Q214" t="str">
            <v>UK</v>
          </cell>
          <cell r="R214" t="str">
            <v>NA</v>
          </cell>
          <cell r="S214" t="str">
            <v>NA</v>
          </cell>
          <cell r="T214" t="str">
            <v>£</v>
          </cell>
          <cell r="V214">
            <v>125248.64864864865</v>
          </cell>
          <cell r="W214">
            <v>0</v>
          </cell>
          <cell r="X214">
            <v>125248.64864864865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I214" t="str">
            <v>Billing for Trainline from 24th July-05 till 20th Aug,2005</v>
          </cell>
          <cell r="AN214" t="str">
            <v>Billable Hours</v>
          </cell>
          <cell r="AS214" t="str">
            <v xml:space="preserve">Billable Hours </v>
          </cell>
          <cell r="AT214">
            <v>12524.864864864865</v>
          </cell>
          <cell r="AV214">
            <v>10</v>
          </cell>
          <cell r="AW214">
            <v>125248.64864864865</v>
          </cell>
          <cell r="AX214" t="str">
            <v>OT Hours</v>
          </cell>
          <cell r="AY214">
            <v>2378.9518248736531</v>
          </cell>
          <cell r="AZ214">
            <v>8.4480000000000004</v>
          </cell>
          <cell r="BA214">
            <v>20097.385016532622</v>
          </cell>
        </row>
        <row r="215">
          <cell r="A215">
            <v>214</v>
          </cell>
          <cell r="B215" t="str">
            <v>2005-06 / EXP / 195</v>
          </cell>
          <cell r="C215">
            <v>38609</v>
          </cell>
          <cell r="D215" t="str">
            <v>Aug</v>
          </cell>
          <cell r="E215">
            <v>2005</v>
          </cell>
          <cell r="F215">
            <v>2</v>
          </cell>
          <cell r="G215" t="str">
            <v>Vertex Data Science Limited</v>
          </cell>
          <cell r="H215" t="str">
            <v>Martin Connolly</v>
          </cell>
          <cell r="I215" t="str">
            <v>Vertex House. Green Courts Business Park</v>
          </cell>
          <cell r="J215" t="str">
            <v>333 Styal Road,</v>
          </cell>
          <cell r="K215" t="str">
            <v>Manchaster, M22 5TX,</v>
          </cell>
          <cell r="M215" t="str">
            <v>England, UK</v>
          </cell>
          <cell r="N215" t="str">
            <v>Staywarm</v>
          </cell>
          <cell r="O215">
            <v>15</v>
          </cell>
          <cell r="P215" t="str">
            <v>Export</v>
          </cell>
          <cell r="Q215" t="str">
            <v>UK</v>
          </cell>
          <cell r="R215" t="str">
            <v>NA</v>
          </cell>
          <cell r="S215" t="str">
            <v>NA</v>
          </cell>
          <cell r="T215" t="str">
            <v>£</v>
          </cell>
          <cell r="V215">
            <v>13198.794374999998</v>
          </cell>
          <cell r="W215">
            <v>0</v>
          </cell>
          <cell r="X215">
            <v>13198.794374999998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I215" t="str">
            <v>Billing for Staywarm  for Aug, 2005</v>
          </cell>
          <cell r="AN215" t="str">
            <v xml:space="preserve">Billable Hours </v>
          </cell>
          <cell r="AR215">
            <v>0</v>
          </cell>
          <cell r="AT215">
            <v>2030.5837499999998</v>
          </cell>
          <cell r="AV215">
            <v>6.5</v>
          </cell>
          <cell r="AW215">
            <v>13198.794374999998</v>
          </cell>
          <cell r="BV215">
            <v>0</v>
          </cell>
          <cell r="CA215">
            <v>0</v>
          </cell>
          <cell r="CF215">
            <v>0</v>
          </cell>
          <cell r="CK215">
            <v>0</v>
          </cell>
        </row>
        <row r="216">
          <cell r="A216">
            <v>215</v>
          </cell>
          <cell r="B216" t="str">
            <v>2005-06 / EXP / 196</v>
          </cell>
          <cell r="C216">
            <v>38609</v>
          </cell>
          <cell r="D216" t="str">
            <v>Aug</v>
          </cell>
          <cell r="E216">
            <v>2005</v>
          </cell>
          <cell r="F216">
            <v>2</v>
          </cell>
          <cell r="G216" t="str">
            <v>Vertex Data Science Limited</v>
          </cell>
          <cell r="H216" t="str">
            <v>Martin Connolly</v>
          </cell>
          <cell r="I216" t="str">
            <v>Vertex House. Green Courts Business Park</v>
          </cell>
          <cell r="J216" t="str">
            <v>333 Styal Road,</v>
          </cell>
          <cell r="K216" t="str">
            <v>Manchaster, M22 5TX,</v>
          </cell>
          <cell r="M216" t="str">
            <v>England, UK</v>
          </cell>
          <cell r="O216">
            <v>15</v>
          </cell>
          <cell r="P216" t="str">
            <v>Export</v>
          </cell>
          <cell r="Q216" t="str">
            <v>UK</v>
          </cell>
          <cell r="R216" t="str">
            <v>NA</v>
          </cell>
          <cell r="S216" t="str">
            <v>NA</v>
          </cell>
          <cell r="T216" t="str">
            <v>£</v>
          </cell>
          <cell r="V216">
            <v>11724.8</v>
          </cell>
          <cell r="W216">
            <v>0</v>
          </cell>
          <cell r="X216">
            <v>11724.8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I216" t="str">
            <v>Billing for IT Support</v>
          </cell>
          <cell r="AS216" t="str">
            <v>Charges for Services from 1st Jun-05  till 4th Sep-05</v>
          </cell>
          <cell r="AW216">
            <v>11724.8</v>
          </cell>
        </row>
        <row r="217">
          <cell r="A217">
            <v>216</v>
          </cell>
          <cell r="B217" t="str">
            <v>2005-06 / EXP / 197</v>
          </cell>
          <cell r="C217">
            <v>38609</v>
          </cell>
          <cell r="D217" t="str">
            <v>Aug</v>
          </cell>
          <cell r="E217">
            <v>2005</v>
          </cell>
          <cell r="F217">
            <v>2</v>
          </cell>
          <cell r="G217" t="str">
            <v>Vertex Data Science Limited</v>
          </cell>
          <cell r="H217" t="str">
            <v xml:space="preserve"> Paul Ravenhill</v>
          </cell>
          <cell r="I217" t="str">
            <v>Vertex House. Green Courts Business Park</v>
          </cell>
          <cell r="J217" t="str">
            <v>333 Styal Road,</v>
          </cell>
          <cell r="K217" t="str">
            <v>Manchaster, M22 5TX,</v>
          </cell>
          <cell r="M217" t="str">
            <v>England, UK</v>
          </cell>
          <cell r="N217" t="str">
            <v>Orange</v>
          </cell>
          <cell r="O217">
            <v>15</v>
          </cell>
          <cell r="P217" t="str">
            <v>Export</v>
          </cell>
          <cell r="Q217" t="str">
            <v>UK</v>
          </cell>
          <cell r="R217" t="str">
            <v>NA</v>
          </cell>
          <cell r="S217" t="str">
            <v>NA</v>
          </cell>
          <cell r="T217" t="str">
            <v>£</v>
          </cell>
          <cell r="V217">
            <v>40260</v>
          </cell>
          <cell r="W217">
            <v>0</v>
          </cell>
          <cell r="X217">
            <v>40260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I217" t="str">
            <v>Capex &amp; Opex Cost for KVM Switches</v>
          </cell>
          <cell r="AN217" t="str">
            <v xml:space="preserve">Capex Cost for 14 KVM switches </v>
          </cell>
          <cell r="AP217">
            <v>14</v>
          </cell>
          <cell r="AQ217">
            <v>714</v>
          </cell>
          <cell r="AR217">
            <v>9996</v>
          </cell>
          <cell r="AS217" t="str">
            <v xml:space="preserve">Opex Cost for 13 KVM switches </v>
          </cell>
          <cell r="AT217">
            <v>13</v>
          </cell>
          <cell r="AV217">
            <v>2328</v>
          </cell>
          <cell r="AW217">
            <v>30264</v>
          </cell>
        </row>
        <row r="218">
          <cell r="A218">
            <v>217</v>
          </cell>
          <cell r="B218" t="str">
            <v>2005-06 / EXP / 198</v>
          </cell>
          <cell r="C218">
            <v>38609</v>
          </cell>
          <cell r="D218" t="str">
            <v>Aug</v>
          </cell>
          <cell r="E218">
            <v>2005</v>
          </cell>
          <cell r="F218">
            <v>2</v>
          </cell>
          <cell r="G218" t="str">
            <v>Vertex Data Science Limited</v>
          </cell>
          <cell r="H218" t="str">
            <v>Martin Connolly</v>
          </cell>
          <cell r="I218" t="str">
            <v>Vertex House. Green Courts Business Park</v>
          </cell>
          <cell r="J218" t="str">
            <v>333 Styal Road,</v>
          </cell>
          <cell r="K218" t="str">
            <v>Manchaster, M22 5TX,</v>
          </cell>
          <cell r="M218" t="str">
            <v>England, UK</v>
          </cell>
          <cell r="N218" t="str">
            <v>Powergen</v>
          </cell>
          <cell r="O218">
            <v>15</v>
          </cell>
          <cell r="P218" t="str">
            <v>Export</v>
          </cell>
          <cell r="Q218" t="str">
            <v>UK</v>
          </cell>
          <cell r="R218" t="str">
            <v>NA</v>
          </cell>
          <cell r="S218" t="str">
            <v>NA</v>
          </cell>
          <cell r="T218" t="str">
            <v>£</v>
          </cell>
          <cell r="V218">
            <v>728397.397</v>
          </cell>
          <cell r="W218">
            <v>0</v>
          </cell>
          <cell r="X218">
            <v>728397.397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I218" t="str">
            <v>Billing for Powergen for Jun, 2005</v>
          </cell>
          <cell r="AN218" t="str">
            <v>Billable Hours for Powergen Direct</v>
          </cell>
          <cell r="AR218">
            <v>0</v>
          </cell>
          <cell r="AT218">
            <v>42888.707749999994</v>
          </cell>
          <cell r="AV218">
            <v>6.5</v>
          </cell>
          <cell r="AW218">
            <v>278776.60037499998</v>
          </cell>
          <cell r="AX218" t="str">
            <v>Billable Hours for Energy Business Unit (EBU)</v>
          </cell>
          <cell r="AY218">
            <v>69172.430250000005</v>
          </cell>
          <cell r="AZ218">
            <v>6.5</v>
          </cell>
          <cell r="BB218">
            <v>449620.79662500002</v>
          </cell>
          <cell r="BV218">
            <v>0</v>
          </cell>
          <cell r="CA218">
            <v>0</v>
          </cell>
          <cell r="CF218">
            <v>0</v>
          </cell>
          <cell r="CK218">
            <v>0</v>
          </cell>
        </row>
        <row r="219">
          <cell r="A219">
            <v>218</v>
          </cell>
          <cell r="B219" t="str">
            <v>2005-06 / EXP / 199</v>
          </cell>
          <cell r="C219">
            <v>38609</v>
          </cell>
          <cell r="D219" t="str">
            <v>Aug</v>
          </cell>
          <cell r="E219">
            <v>2005</v>
          </cell>
          <cell r="F219">
            <v>2</v>
          </cell>
          <cell r="G219" t="str">
            <v>Vertex Data Science Limited</v>
          </cell>
          <cell r="H219" t="str">
            <v>Martin Connolly</v>
          </cell>
          <cell r="I219" t="str">
            <v>Vertex House. Green Courts Business Park</v>
          </cell>
          <cell r="J219" t="str">
            <v>333 Styal Road,</v>
          </cell>
          <cell r="K219" t="str">
            <v>Manchaster, M22 5TX,</v>
          </cell>
          <cell r="M219" t="str">
            <v>England, UK</v>
          </cell>
          <cell r="N219" t="str">
            <v>Staywarm</v>
          </cell>
          <cell r="O219">
            <v>15</v>
          </cell>
          <cell r="P219" t="str">
            <v>Export</v>
          </cell>
          <cell r="Q219" t="str">
            <v>UK</v>
          </cell>
          <cell r="R219" t="str">
            <v>NA</v>
          </cell>
          <cell r="S219" t="str">
            <v>NA</v>
          </cell>
          <cell r="T219" t="str">
            <v>£</v>
          </cell>
          <cell r="V219">
            <v>12051.073125000001</v>
          </cell>
          <cell r="W219">
            <v>0</v>
          </cell>
          <cell r="X219">
            <v>12051.073125000001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I219" t="str">
            <v>Billing for Staywarm  for Jul, 2005</v>
          </cell>
          <cell r="AN219" t="str">
            <v xml:space="preserve">Billable Hours </v>
          </cell>
          <cell r="AR219">
            <v>0</v>
          </cell>
          <cell r="AS219" t="str">
            <v xml:space="preserve">Billable Hours </v>
          </cell>
          <cell r="AT219">
            <v>1854.01125</v>
          </cell>
          <cell r="AV219">
            <v>6.5</v>
          </cell>
          <cell r="AW219">
            <v>12051.073125000001</v>
          </cell>
          <cell r="BV219">
            <v>0</v>
          </cell>
          <cell r="CA219">
            <v>0</v>
          </cell>
          <cell r="CF219">
            <v>0</v>
          </cell>
          <cell r="CK219">
            <v>0</v>
          </cell>
        </row>
        <row r="220">
          <cell r="A220">
            <v>219</v>
          </cell>
          <cell r="B220" t="str">
            <v>2005-06 / EXP / 200</v>
          </cell>
          <cell r="C220">
            <v>38609</v>
          </cell>
          <cell r="D220" t="str">
            <v>Aug</v>
          </cell>
          <cell r="E220">
            <v>2005</v>
          </cell>
          <cell r="F220">
            <v>2</v>
          </cell>
          <cell r="G220" t="str">
            <v>Vertex Data Science Limited</v>
          </cell>
          <cell r="H220" t="str">
            <v>Alexander Menzies</v>
          </cell>
          <cell r="I220" t="str">
            <v>Vertex House. Green Courts Business Park</v>
          </cell>
          <cell r="J220" t="str">
            <v>333 Styal Road,</v>
          </cell>
          <cell r="K220" t="str">
            <v>Manchaster, M22 5TX,</v>
          </cell>
          <cell r="M220" t="str">
            <v>England, UK</v>
          </cell>
          <cell r="N220" t="str">
            <v>Trainline</v>
          </cell>
          <cell r="O220">
            <v>15</v>
          </cell>
          <cell r="P220" t="str">
            <v>Export</v>
          </cell>
          <cell r="Q220" t="str">
            <v>UK</v>
          </cell>
          <cell r="R220" t="str">
            <v>NA</v>
          </cell>
          <cell r="S220" t="str">
            <v>NA</v>
          </cell>
          <cell r="T220" t="str">
            <v>£</v>
          </cell>
          <cell r="V220">
            <v>32182.44225</v>
          </cell>
          <cell r="W220">
            <v>0</v>
          </cell>
          <cell r="X220">
            <v>32182.44225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I220" t="str">
            <v xml:space="preserve">Billing Set up Charges forTrainline </v>
          </cell>
          <cell r="AN220" t="str">
            <v>25% Charges for  Phase 2</v>
          </cell>
          <cell r="AW220">
            <v>32182.44225</v>
          </cell>
        </row>
        <row r="221">
          <cell r="A221">
            <v>220</v>
          </cell>
          <cell r="B221" t="str">
            <v>2005-06 / EXP / 201</v>
          </cell>
          <cell r="C221">
            <v>38639</v>
          </cell>
          <cell r="D221" t="str">
            <v>Aug</v>
          </cell>
          <cell r="E221">
            <v>2005</v>
          </cell>
          <cell r="F221">
            <v>2</v>
          </cell>
          <cell r="G221" t="str">
            <v>Vertex Data Science Limited</v>
          </cell>
          <cell r="H221" t="str">
            <v>Martin Connolly</v>
          </cell>
          <cell r="I221" t="str">
            <v>Vertex House. Green Courts Business Park</v>
          </cell>
          <cell r="J221" t="str">
            <v>333 Styal Road,</v>
          </cell>
          <cell r="K221" t="str">
            <v>Manchaster, M22 5TX,</v>
          </cell>
          <cell r="M221" t="str">
            <v>England, UK</v>
          </cell>
          <cell r="N221" t="str">
            <v>Powergen</v>
          </cell>
          <cell r="O221">
            <v>15</v>
          </cell>
          <cell r="P221" t="str">
            <v>Export</v>
          </cell>
          <cell r="Q221" t="str">
            <v>UK</v>
          </cell>
          <cell r="R221" t="str">
            <v>NA</v>
          </cell>
          <cell r="S221" t="str">
            <v>NA</v>
          </cell>
          <cell r="T221" t="str">
            <v>£</v>
          </cell>
          <cell r="V221">
            <v>732437.37748727412</v>
          </cell>
          <cell r="W221">
            <v>0</v>
          </cell>
          <cell r="X221">
            <v>732437.37748727412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I221" t="str">
            <v>Billing for Powergen for Aug-05</v>
          </cell>
          <cell r="AN221" t="str">
            <v>Billable Hours for Powergen Direct</v>
          </cell>
          <cell r="AR221">
            <v>0</v>
          </cell>
          <cell r="AT221">
            <v>46767.947322580643</v>
          </cell>
          <cell r="AV221">
            <v>6.5</v>
          </cell>
          <cell r="AW221">
            <v>303991.65759677417</v>
          </cell>
          <cell r="AX221" t="str">
            <v>Billable Hours for Energy Business Unit (EBU)</v>
          </cell>
          <cell r="AY221">
            <v>65914.726136999991</v>
          </cell>
          <cell r="AZ221">
            <v>6.5</v>
          </cell>
          <cell r="BB221">
            <v>428445.71989049995</v>
          </cell>
          <cell r="BV221">
            <v>0</v>
          </cell>
          <cell r="CA221">
            <v>0</v>
          </cell>
          <cell r="CF221">
            <v>0</v>
          </cell>
          <cell r="CK221">
            <v>0</v>
          </cell>
        </row>
        <row r="222">
          <cell r="A222">
            <v>221</v>
          </cell>
          <cell r="B222" t="str">
            <v>2005-06 / EXP / 202</v>
          </cell>
          <cell r="C222">
            <v>38639</v>
          </cell>
          <cell r="D222" t="str">
            <v>Sep</v>
          </cell>
          <cell r="E222">
            <v>2005</v>
          </cell>
          <cell r="F222">
            <v>2</v>
          </cell>
          <cell r="G222" t="str">
            <v>Vertex Customer Management Limited</v>
          </cell>
          <cell r="H222" t="str">
            <v>Martin Connolly</v>
          </cell>
          <cell r="I222" t="str">
            <v>Vertex House. Green Courts Business Park</v>
          </cell>
          <cell r="J222" t="str">
            <v>333 Styal Road,</v>
          </cell>
          <cell r="K222" t="str">
            <v>Manchaster, M22 5TX,</v>
          </cell>
          <cell r="M222" t="str">
            <v>England, UK</v>
          </cell>
          <cell r="N222" t="str">
            <v>Lastminute</v>
          </cell>
          <cell r="O222">
            <v>15</v>
          </cell>
          <cell r="P222" t="str">
            <v>Export</v>
          </cell>
          <cell r="Q222" t="str">
            <v>UK</v>
          </cell>
          <cell r="R222" t="str">
            <v>NA</v>
          </cell>
          <cell r="S222" t="str">
            <v>NA</v>
          </cell>
          <cell r="T222" t="str">
            <v>£</v>
          </cell>
          <cell r="V222">
            <v>125473.54625</v>
          </cell>
          <cell r="W222">
            <v>0</v>
          </cell>
          <cell r="X222">
            <v>125473.54625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I222" t="str">
            <v>Billing for Lastminute for Sep, 2005</v>
          </cell>
          <cell r="AN222" t="str">
            <v>Billable Hours</v>
          </cell>
          <cell r="AS222" t="str">
            <v>Data Entry</v>
          </cell>
          <cell r="AX222" t="str">
            <v>75.61  FTE X 162.5 HOURS</v>
          </cell>
          <cell r="AY222">
            <v>12286.625</v>
          </cell>
          <cell r="BA222">
            <v>8.89</v>
          </cell>
          <cell r="BB222">
            <v>109228.09625</v>
          </cell>
          <cell r="BC222" t="str">
            <v>4 FTE X162.5 HOURS -Liverpool</v>
          </cell>
          <cell r="BD222">
            <v>650</v>
          </cell>
          <cell r="BF222">
            <v>8.923</v>
          </cell>
          <cell r="BG222">
            <v>5799.95</v>
          </cell>
          <cell r="BH222" t="str">
            <v>6 FTE X162.5 HOURS - Tech Res</v>
          </cell>
          <cell r="BI222">
            <v>975</v>
          </cell>
          <cell r="BK222">
            <v>9.3800000000000008</v>
          </cell>
          <cell r="BL222">
            <v>9145.5</v>
          </cell>
          <cell r="BQ222">
            <v>0</v>
          </cell>
          <cell r="BW222" t="str">
            <v>Fixed Management Fees</v>
          </cell>
          <cell r="BZ222" t="str">
            <v>1300 pm</v>
          </cell>
          <cell r="CA222">
            <v>1300</v>
          </cell>
        </row>
        <row r="223">
          <cell r="A223">
            <v>222</v>
          </cell>
          <cell r="B223" t="str">
            <v>2005-06 / EXP / 203</v>
          </cell>
          <cell r="C223">
            <v>38639</v>
          </cell>
          <cell r="D223" t="str">
            <v>Sep</v>
          </cell>
          <cell r="E223">
            <v>2005</v>
          </cell>
          <cell r="F223">
            <v>2</v>
          </cell>
          <cell r="G223" t="str">
            <v>Vertex Data Science Limited</v>
          </cell>
          <cell r="H223" t="str">
            <v>Richard Warriner</v>
          </cell>
          <cell r="I223" t="str">
            <v>Vertex House. Green Courts Business Park</v>
          </cell>
          <cell r="J223" t="str">
            <v>333 Styal Road,</v>
          </cell>
          <cell r="K223" t="str">
            <v>Manchaster, M22 5TX,</v>
          </cell>
          <cell r="M223" t="str">
            <v>England, UK</v>
          </cell>
          <cell r="N223" t="str">
            <v>UUCS</v>
          </cell>
          <cell r="O223">
            <v>15</v>
          </cell>
          <cell r="P223" t="str">
            <v>Export</v>
          </cell>
          <cell r="Q223" t="str">
            <v>UK</v>
          </cell>
          <cell r="R223" t="str">
            <v>NA</v>
          </cell>
          <cell r="S223" t="str">
            <v>NA</v>
          </cell>
          <cell r="T223" t="str">
            <v>£</v>
          </cell>
          <cell r="V223">
            <v>207949.80474387846</v>
          </cell>
          <cell r="W223">
            <v>0</v>
          </cell>
          <cell r="X223">
            <v>207949.80474387846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I223" t="str">
            <v>Billing for UUCS Project for Sep, 2005</v>
          </cell>
          <cell r="AN223" t="str">
            <v>Billable Hours</v>
          </cell>
          <cell r="AS223" t="str">
            <v xml:space="preserve">Billlable hrs </v>
          </cell>
          <cell r="AT223">
            <v>31285.439999999999</v>
          </cell>
          <cell r="AV223">
            <v>6.42</v>
          </cell>
          <cell r="AW223">
            <v>200852.52479999998</v>
          </cell>
          <cell r="AX223" t="str">
            <v>Seat Sharing with FRA</v>
          </cell>
          <cell r="AY223">
            <v>26</v>
          </cell>
          <cell r="BA223">
            <v>311</v>
          </cell>
          <cell r="BB223">
            <v>-8086</v>
          </cell>
          <cell r="BC223" t="str">
            <v>Charge for Extra seats</v>
          </cell>
          <cell r="BG223">
            <v>15183.279943878475</v>
          </cell>
        </row>
        <row r="224">
          <cell r="A224">
            <v>223</v>
          </cell>
          <cell r="B224" t="str">
            <v>2005-06 / EXP / 204</v>
          </cell>
          <cell r="C224">
            <v>38639</v>
          </cell>
          <cell r="D224" t="str">
            <v>Sep</v>
          </cell>
          <cell r="E224">
            <v>2005</v>
          </cell>
          <cell r="F224">
            <v>2</v>
          </cell>
          <cell r="G224" t="str">
            <v>First Revenue Assurance</v>
          </cell>
          <cell r="H224" t="str">
            <v>Shaun Griffin</v>
          </cell>
          <cell r="I224" t="str">
            <v>First Revenue Assurance</v>
          </cell>
          <cell r="J224" t="str">
            <v>4500,Cherry Creek Drive South</v>
          </cell>
          <cell r="K224" t="str">
            <v>Suite 450,Denver CO 80246</v>
          </cell>
          <cell r="N224" t="str">
            <v>FRA</v>
          </cell>
          <cell r="O224">
            <v>15</v>
          </cell>
          <cell r="P224" t="str">
            <v>Export</v>
          </cell>
          <cell r="Q224" t="str">
            <v>UK</v>
          </cell>
          <cell r="R224" t="str">
            <v>NA</v>
          </cell>
          <cell r="S224" t="str">
            <v>NA</v>
          </cell>
          <cell r="T224" t="str">
            <v>$</v>
          </cell>
          <cell r="V224">
            <v>95776.488142857139</v>
          </cell>
          <cell r="W224">
            <v>0</v>
          </cell>
          <cell r="X224">
            <v>95776.488142857139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I224" t="str">
            <v>Billing for FRA for Sep, 2005</v>
          </cell>
          <cell r="AN224" t="str">
            <v>Billable Hours</v>
          </cell>
          <cell r="AS224" t="str">
            <v xml:space="preserve">Billlable hrs </v>
          </cell>
          <cell r="AT224">
            <v>8035.7142857142862</v>
          </cell>
          <cell r="AV224">
            <v>11</v>
          </cell>
          <cell r="AW224">
            <v>88392.857142857145</v>
          </cell>
          <cell r="AX224" t="str">
            <v>Incentives - $369181.55 (Collection)  @ 2.0%</v>
          </cell>
          <cell r="BB224">
            <v>7383.6310000000003</v>
          </cell>
          <cell r="BG224">
            <v>0</v>
          </cell>
          <cell r="BL224">
            <v>0</v>
          </cell>
          <cell r="BV224">
            <v>0</v>
          </cell>
          <cell r="CA224">
            <v>0</v>
          </cell>
          <cell r="CF224">
            <v>0</v>
          </cell>
          <cell r="CK224">
            <v>0</v>
          </cell>
        </row>
        <row r="225">
          <cell r="A225">
            <v>224</v>
          </cell>
          <cell r="B225" t="str">
            <v>2005-06 / EXP / 205</v>
          </cell>
          <cell r="C225">
            <v>38639</v>
          </cell>
          <cell r="D225" t="str">
            <v>Sep</v>
          </cell>
          <cell r="E225">
            <v>2005</v>
          </cell>
          <cell r="F225">
            <v>2</v>
          </cell>
          <cell r="G225" t="str">
            <v>Vertex Data Science Limited</v>
          </cell>
          <cell r="H225" t="str">
            <v>Rachel Dixon</v>
          </cell>
          <cell r="I225" t="str">
            <v>Vertex House. Green Courts Business Park</v>
          </cell>
          <cell r="J225" t="str">
            <v>333 Styal Road,</v>
          </cell>
          <cell r="K225" t="str">
            <v>Manchaster, M22 5TX,</v>
          </cell>
          <cell r="M225" t="str">
            <v>England, UK</v>
          </cell>
          <cell r="N225" t="str">
            <v>Business Intelligence</v>
          </cell>
          <cell r="O225">
            <v>15</v>
          </cell>
          <cell r="P225" t="str">
            <v>Export</v>
          </cell>
          <cell r="Q225" t="str">
            <v>UK</v>
          </cell>
          <cell r="R225" t="str">
            <v>NA</v>
          </cell>
          <cell r="S225" t="str">
            <v>NA</v>
          </cell>
          <cell r="T225" t="str">
            <v>£</v>
          </cell>
          <cell r="V225">
            <v>5000</v>
          </cell>
          <cell r="W225">
            <v>0</v>
          </cell>
          <cell r="X225">
            <v>5000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I225" t="str">
            <v>Billing for Business Intelligence for Sep-05</v>
          </cell>
          <cell r="AN225" t="str">
            <v>Charges for Services for Sep-05</v>
          </cell>
          <cell r="AW225">
            <v>5000</v>
          </cell>
        </row>
        <row r="226">
          <cell r="A226">
            <v>225</v>
          </cell>
          <cell r="B226" t="str">
            <v>2005-06 / EXP / 206</v>
          </cell>
          <cell r="C226">
            <v>38639</v>
          </cell>
          <cell r="D226" t="str">
            <v>Sep</v>
          </cell>
          <cell r="E226">
            <v>2005</v>
          </cell>
          <cell r="F226">
            <v>2</v>
          </cell>
          <cell r="G226" t="str">
            <v>Vertex Data Science Limited</v>
          </cell>
          <cell r="H226" t="str">
            <v xml:space="preserve"> Paul Ravenhill</v>
          </cell>
          <cell r="I226" t="str">
            <v>Vertex House. Green Courts Business Park</v>
          </cell>
          <cell r="J226" t="str">
            <v>333 Styal Road,</v>
          </cell>
          <cell r="K226" t="str">
            <v>Manchaster, M22 5TX,</v>
          </cell>
          <cell r="M226" t="str">
            <v>England, UK</v>
          </cell>
          <cell r="N226" t="str">
            <v>Orange</v>
          </cell>
          <cell r="O226">
            <v>15</v>
          </cell>
          <cell r="P226" t="str">
            <v>Export</v>
          </cell>
          <cell r="Q226" t="str">
            <v>UK</v>
          </cell>
          <cell r="R226" t="str">
            <v>NA</v>
          </cell>
          <cell r="S226" t="str">
            <v>NA</v>
          </cell>
          <cell r="T226" t="str">
            <v>£</v>
          </cell>
          <cell r="V226">
            <v>145553.22580645158</v>
          </cell>
          <cell r="W226">
            <v>0</v>
          </cell>
          <cell r="X226">
            <v>145553.22580645158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I226" t="str">
            <v>Billing for Orange for Sep-05</v>
          </cell>
          <cell r="AN226" t="str">
            <v>Charges for Services (as per Details enclosed)</v>
          </cell>
          <cell r="AW226">
            <v>145553.22580645158</v>
          </cell>
        </row>
        <row r="227">
          <cell r="A227">
            <v>226</v>
          </cell>
          <cell r="B227" t="str">
            <v>2005-06 / EXP / 207</v>
          </cell>
          <cell r="C227">
            <v>38639</v>
          </cell>
          <cell r="D227" t="str">
            <v>Aug</v>
          </cell>
          <cell r="E227">
            <v>2005</v>
          </cell>
          <cell r="F227">
            <v>2</v>
          </cell>
          <cell r="G227" t="str">
            <v>Vertex Data Science Limited</v>
          </cell>
          <cell r="H227" t="str">
            <v>Alexander Menzies</v>
          </cell>
          <cell r="I227" t="str">
            <v>Vertex House. Green Courts Business Park</v>
          </cell>
          <cell r="J227" t="str">
            <v>333 Styal Road,</v>
          </cell>
          <cell r="K227" t="str">
            <v>Manchaster, M22 5TX,</v>
          </cell>
          <cell r="M227" t="str">
            <v>England, UK</v>
          </cell>
          <cell r="N227" t="str">
            <v>Trainline</v>
          </cell>
          <cell r="O227">
            <v>15</v>
          </cell>
          <cell r="P227" t="str">
            <v>Export</v>
          </cell>
          <cell r="Q227" t="str">
            <v>UK</v>
          </cell>
          <cell r="R227" t="str">
            <v>NA</v>
          </cell>
          <cell r="S227" t="str">
            <v>NA</v>
          </cell>
          <cell r="T227" t="str">
            <v>£</v>
          </cell>
          <cell r="V227">
            <v>125248.64864864865</v>
          </cell>
          <cell r="W227">
            <v>0</v>
          </cell>
          <cell r="X227">
            <v>125248.64864864865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I227" t="str">
            <v>Billing for Trainline from 24th July-05 till 20th Aug,2005</v>
          </cell>
          <cell r="AN227" t="str">
            <v>Billable Hours</v>
          </cell>
          <cell r="AS227" t="str">
            <v xml:space="preserve">Billable Hours </v>
          </cell>
          <cell r="AT227">
            <v>12524.864864864865</v>
          </cell>
          <cell r="AV227">
            <v>10</v>
          </cell>
          <cell r="AW227">
            <v>125248.64864864865</v>
          </cell>
          <cell r="AX227" t="str">
            <v>OT Hours</v>
          </cell>
          <cell r="AY227">
            <v>2378.9518248736531</v>
          </cell>
          <cell r="AZ227">
            <v>8.4480000000000004</v>
          </cell>
          <cell r="BA227">
            <v>20097.385016532622</v>
          </cell>
        </row>
        <row r="228">
          <cell r="A228">
            <v>227</v>
          </cell>
          <cell r="B228" t="str">
            <v>2005-06 / EXP / 208</v>
          </cell>
          <cell r="C228">
            <v>38639</v>
          </cell>
          <cell r="D228" t="str">
            <v>Aug</v>
          </cell>
          <cell r="E228">
            <v>2005</v>
          </cell>
          <cell r="F228">
            <v>2</v>
          </cell>
          <cell r="G228" t="str">
            <v>Vertex Data Science Limited</v>
          </cell>
          <cell r="H228" t="str">
            <v>Martin Connolly</v>
          </cell>
          <cell r="I228" t="str">
            <v>Vertex House. Green Courts Business Park</v>
          </cell>
          <cell r="J228" t="str">
            <v>333 Styal Road,</v>
          </cell>
          <cell r="K228" t="str">
            <v>Manchaster, M22 5TX,</v>
          </cell>
          <cell r="M228" t="str">
            <v>England, UK</v>
          </cell>
          <cell r="N228" t="str">
            <v>Staywarm</v>
          </cell>
          <cell r="O228">
            <v>15</v>
          </cell>
          <cell r="P228" t="str">
            <v>Export</v>
          </cell>
          <cell r="Q228" t="str">
            <v>UK</v>
          </cell>
          <cell r="R228" t="str">
            <v>NA</v>
          </cell>
          <cell r="S228" t="str">
            <v>NA</v>
          </cell>
          <cell r="T228" t="str">
            <v>£</v>
          </cell>
          <cell r="V228">
            <v>13198.794374999998</v>
          </cell>
          <cell r="W228">
            <v>0</v>
          </cell>
          <cell r="X228">
            <v>13198.794374999998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I228" t="str">
            <v>Billing for Staywarm  for Aug, 2005</v>
          </cell>
          <cell r="AN228" t="str">
            <v xml:space="preserve">Billable Hours </v>
          </cell>
          <cell r="AR228">
            <v>0</v>
          </cell>
          <cell r="AT228">
            <v>2030.5837499999998</v>
          </cell>
          <cell r="AV228">
            <v>6.5</v>
          </cell>
          <cell r="AW228">
            <v>13198.794374999998</v>
          </cell>
          <cell r="BV228">
            <v>0</v>
          </cell>
          <cell r="CA228">
            <v>0</v>
          </cell>
          <cell r="CF228">
            <v>0</v>
          </cell>
          <cell r="CK228">
            <v>0</v>
          </cell>
        </row>
        <row r="229">
          <cell r="A229">
            <v>229</v>
          </cell>
          <cell r="B229" t="str">
            <v>2005-06 / EXP / 209</v>
          </cell>
          <cell r="C229">
            <v>38639</v>
          </cell>
          <cell r="D229" t="str">
            <v>Sep</v>
          </cell>
          <cell r="E229">
            <v>2005</v>
          </cell>
          <cell r="F229">
            <v>2</v>
          </cell>
          <cell r="G229" t="str">
            <v>Vertex Data Science Limited</v>
          </cell>
          <cell r="H229" t="str">
            <v xml:space="preserve"> Paul Ravenhill</v>
          </cell>
          <cell r="I229" t="str">
            <v>Vertex House. Green Courts Business Park</v>
          </cell>
          <cell r="J229" t="str">
            <v>333 Styal Road,</v>
          </cell>
          <cell r="K229" t="str">
            <v>Manchaster, M22 5TX,</v>
          </cell>
          <cell r="M229" t="str">
            <v>England, UK</v>
          </cell>
          <cell r="N229" t="str">
            <v>Orange</v>
          </cell>
          <cell r="O229">
            <v>15</v>
          </cell>
          <cell r="P229" t="str">
            <v>Export</v>
          </cell>
          <cell r="Q229" t="str">
            <v>UK</v>
          </cell>
          <cell r="R229" t="str">
            <v>NA</v>
          </cell>
          <cell r="S229" t="str">
            <v>NA</v>
          </cell>
          <cell r="T229" t="str">
            <v>£</v>
          </cell>
          <cell r="V229">
            <v>40260</v>
          </cell>
          <cell r="W229">
            <v>0</v>
          </cell>
          <cell r="X229">
            <v>40260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I229" t="str">
            <v>Set-up Costs - 'KVM Switches'</v>
          </cell>
          <cell r="AN229" t="str">
            <v xml:space="preserve">Capex Cost for 14 KVM switches </v>
          </cell>
          <cell r="AP229">
            <v>14</v>
          </cell>
          <cell r="AQ229">
            <v>714</v>
          </cell>
          <cell r="AR229">
            <v>9996</v>
          </cell>
          <cell r="AS229" t="str">
            <v xml:space="preserve">Opex Cost for 13 KVM switches </v>
          </cell>
          <cell r="AT229">
            <v>13</v>
          </cell>
          <cell r="AV229">
            <v>2328</v>
          </cell>
          <cell r="AW229">
            <v>30264</v>
          </cell>
        </row>
        <row r="230">
          <cell r="A230">
            <v>229</v>
          </cell>
          <cell r="B230" t="str">
            <v>2005-06 / EXP / 210</v>
          </cell>
          <cell r="C230">
            <v>38639</v>
          </cell>
          <cell r="D230" t="str">
            <v>Sep</v>
          </cell>
          <cell r="E230">
            <v>2005</v>
          </cell>
          <cell r="F230">
            <v>2</v>
          </cell>
          <cell r="G230" t="str">
            <v>Vertex Data Science Limited</v>
          </cell>
          <cell r="H230" t="str">
            <v>Martin Connolly</v>
          </cell>
          <cell r="I230" t="str">
            <v>Vertex House. Green Courts Business Park</v>
          </cell>
          <cell r="J230" t="str">
            <v>333 Styal Road,</v>
          </cell>
          <cell r="K230" t="str">
            <v>Manchaster, M22 5TX,</v>
          </cell>
          <cell r="M230" t="str">
            <v>England, UK</v>
          </cell>
          <cell r="N230" t="str">
            <v>Powergen</v>
          </cell>
          <cell r="O230">
            <v>15</v>
          </cell>
          <cell r="P230" t="str">
            <v>Export</v>
          </cell>
          <cell r="Q230" t="str">
            <v>UK</v>
          </cell>
          <cell r="R230" t="str">
            <v>NA</v>
          </cell>
          <cell r="S230" t="str">
            <v>NA</v>
          </cell>
          <cell r="T230" t="str">
            <v>£</v>
          </cell>
          <cell r="V230">
            <v>719096.80834008346</v>
          </cell>
          <cell r="W230">
            <v>0</v>
          </cell>
          <cell r="X230">
            <v>719096.80834008346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I230" t="str">
            <v>Billing for Powergen for Sep-05</v>
          </cell>
          <cell r="AN230" t="str">
            <v>Billable Hours for Powergen Direct</v>
          </cell>
          <cell r="AR230">
            <v>0</v>
          </cell>
          <cell r="AT230">
            <v>45989.208750000005</v>
          </cell>
          <cell r="AV230">
            <v>6.5</v>
          </cell>
          <cell r="AW230">
            <v>298929.85687500006</v>
          </cell>
          <cell r="AX230" t="str">
            <v>Billable Hours for Energy Business Unit (EBU)</v>
          </cell>
          <cell r="AY230">
            <v>64641.069456166675</v>
          </cell>
          <cell r="AZ230">
            <v>6.5</v>
          </cell>
          <cell r="BB230">
            <v>420166.9514650834</v>
          </cell>
          <cell r="BV230">
            <v>0</v>
          </cell>
          <cell r="CA230">
            <v>0</v>
          </cell>
          <cell r="CF230">
            <v>0</v>
          </cell>
          <cell r="CK230">
            <v>0</v>
          </cell>
        </row>
        <row r="231">
          <cell r="A231">
            <v>230</v>
          </cell>
          <cell r="B231" t="str">
            <v>2005-06 / EXP / 211</v>
          </cell>
          <cell r="C231">
            <v>38639</v>
          </cell>
          <cell r="D231" t="str">
            <v>Sep</v>
          </cell>
          <cell r="E231">
            <v>2005</v>
          </cell>
          <cell r="F231">
            <v>2</v>
          </cell>
          <cell r="G231" t="str">
            <v>Vertex Customer Management Limited</v>
          </cell>
          <cell r="H231" t="str">
            <v>Martin Connolly</v>
          </cell>
          <cell r="I231" t="str">
            <v>Vertex House. Green Courts Business Park</v>
          </cell>
          <cell r="J231" t="str">
            <v>333 Styal Road,</v>
          </cell>
          <cell r="K231" t="str">
            <v>Manchaster, M22 5TX,</v>
          </cell>
          <cell r="M231" t="str">
            <v>England, UK</v>
          </cell>
          <cell r="N231" t="str">
            <v>Lastminute</v>
          </cell>
          <cell r="O231">
            <v>15</v>
          </cell>
          <cell r="P231" t="str">
            <v>Export</v>
          </cell>
          <cell r="Q231" t="str">
            <v>UK</v>
          </cell>
          <cell r="R231" t="str">
            <v>NA</v>
          </cell>
          <cell r="S231" t="str">
            <v>NA</v>
          </cell>
          <cell r="T231" t="str">
            <v>£</v>
          </cell>
          <cell r="V231">
            <v>113988.36962500001</v>
          </cell>
          <cell r="W231">
            <v>0</v>
          </cell>
          <cell r="X231">
            <v>113988.36962500001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I231" t="str">
            <v>Billing for Lastminute for Oct, 2005</v>
          </cell>
          <cell r="AN231" t="str">
            <v>Billable Hours</v>
          </cell>
          <cell r="AS231" t="str">
            <v>Data Entry</v>
          </cell>
          <cell r="AX231" t="str">
            <v>70.44  FTE X 162.5 HOURS</v>
          </cell>
          <cell r="AY231">
            <v>11446.5</v>
          </cell>
          <cell r="BA231">
            <v>8.89</v>
          </cell>
          <cell r="BB231">
            <v>101759.38500000001</v>
          </cell>
          <cell r="BC231" t="str">
            <v>1.23 FTE X162.5 HOURS -Liverpool</v>
          </cell>
          <cell r="BD231">
            <v>199.875</v>
          </cell>
          <cell r="BF231">
            <v>8.923</v>
          </cell>
          <cell r="BG231">
            <v>1783.4846250000001</v>
          </cell>
          <cell r="BH231" t="str">
            <v>6 FTE X162.5 HOURS - Tech Res</v>
          </cell>
          <cell r="BI231">
            <v>975</v>
          </cell>
          <cell r="BK231">
            <v>9.3800000000000008</v>
          </cell>
          <cell r="BL231">
            <v>9145.5</v>
          </cell>
          <cell r="BQ231">
            <v>0</v>
          </cell>
          <cell r="BW231" t="str">
            <v>Fixed Management Fees</v>
          </cell>
          <cell r="BZ231" t="str">
            <v>1300 pm</v>
          </cell>
          <cell r="CA231">
            <v>1300</v>
          </cell>
        </row>
        <row r="232">
          <cell r="A232">
            <v>231</v>
          </cell>
          <cell r="B232" t="str">
            <v>2005-06 / EXP / 212</v>
          </cell>
          <cell r="C232">
            <v>38639</v>
          </cell>
          <cell r="D232" t="str">
            <v>Sep</v>
          </cell>
          <cell r="E232">
            <v>2005</v>
          </cell>
          <cell r="F232">
            <v>2</v>
          </cell>
          <cell r="G232" t="str">
            <v>Vertex Data Science Limited</v>
          </cell>
          <cell r="H232" t="str">
            <v>Richard Warriner</v>
          </cell>
          <cell r="I232" t="str">
            <v>Vertex House. Green Courts Business Park</v>
          </cell>
          <cell r="J232" t="str">
            <v>333 Styal Road,</v>
          </cell>
          <cell r="K232" t="str">
            <v>Manchaster, M22 5TX,</v>
          </cell>
          <cell r="M232" t="str">
            <v>England, UK</v>
          </cell>
          <cell r="N232" t="str">
            <v>UUCS</v>
          </cell>
          <cell r="O232">
            <v>15</v>
          </cell>
          <cell r="P232" t="str">
            <v>Export</v>
          </cell>
          <cell r="Q232" t="str">
            <v>UK</v>
          </cell>
          <cell r="R232" t="str">
            <v>NA</v>
          </cell>
          <cell r="S232" t="str">
            <v>NA</v>
          </cell>
          <cell r="T232" t="str">
            <v>£</v>
          </cell>
          <cell r="V232">
            <v>207949.80474387846</v>
          </cell>
          <cell r="W232">
            <v>0</v>
          </cell>
          <cell r="X232">
            <v>207949.80474387846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I232" t="str">
            <v>Billing for UUCS Project for Sep, 2005</v>
          </cell>
          <cell r="AN232" t="str">
            <v>Billable Hours</v>
          </cell>
          <cell r="AS232" t="str">
            <v xml:space="preserve">Billlable hrs </v>
          </cell>
          <cell r="AT232">
            <v>31285.439999999999</v>
          </cell>
          <cell r="AV232">
            <v>6.42</v>
          </cell>
          <cell r="AW232">
            <v>200852.52479999998</v>
          </cell>
          <cell r="AX232" t="str">
            <v>Seat Sharing with FRA</v>
          </cell>
          <cell r="AY232">
            <v>26</v>
          </cell>
          <cell r="BA232">
            <v>311</v>
          </cell>
          <cell r="BB232">
            <v>-8086</v>
          </cell>
          <cell r="BC232" t="str">
            <v>Charge for Extra seats</v>
          </cell>
          <cell r="BG232">
            <v>15183.279943878475</v>
          </cell>
        </row>
        <row r="233">
          <cell r="A233">
            <v>232</v>
          </cell>
          <cell r="B233" t="str">
            <v>2005-06 / EXP / 213</v>
          </cell>
          <cell r="C233">
            <v>38639</v>
          </cell>
          <cell r="D233" t="str">
            <v>Sep</v>
          </cell>
          <cell r="E233">
            <v>2005</v>
          </cell>
          <cell r="F233">
            <v>2</v>
          </cell>
          <cell r="G233" t="str">
            <v>First Revenue Assurance</v>
          </cell>
          <cell r="H233" t="str">
            <v>Shaun Griffin</v>
          </cell>
          <cell r="I233" t="str">
            <v>First Revenue Assurance</v>
          </cell>
          <cell r="J233" t="str">
            <v>4500,Cherry Creek Drive South</v>
          </cell>
          <cell r="K233" t="str">
            <v>Suite 450,Denver CO 80246</v>
          </cell>
          <cell r="N233" t="str">
            <v>FRA</v>
          </cell>
          <cell r="O233">
            <v>15</v>
          </cell>
          <cell r="P233" t="str">
            <v>Export</v>
          </cell>
          <cell r="Q233" t="str">
            <v>UK</v>
          </cell>
          <cell r="R233" t="str">
            <v>NA</v>
          </cell>
          <cell r="S233" t="str">
            <v>NA</v>
          </cell>
          <cell r="T233" t="str">
            <v>$</v>
          </cell>
          <cell r="V233">
            <v>95776.488142857139</v>
          </cell>
          <cell r="W233">
            <v>0</v>
          </cell>
          <cell r="X233">
            <v>95776.488142857139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I233" t="str">
            <v>Billing for FRA for Sep, 2005</v>
          </cell>
          <cell r="AN233" t="str">
            <v>Billable Hours</v>
          </cell>
          <cell r="AS233" t="str">
            <v xml:space="preserve">Billlable hrs </v>
          </cell>
          <cell r="AT233">
            <v>8035.7142857142862</v>
          </cell>
          <cell r="AV233">
            <v>11</v>
          </cell>
          <cell r="AW233">
            <v>88392.857142857145</v>
          </cell>
          <cell r="AX233" t="str">
            <v>Incentives - $369181.55 (Collection)  @ 2.0%</v>
          </cell>
          <cell r="BB233">
            <v>7383.6310000000003</v>
          </cell>
          <cell r="BG233">
            <v>0</v>
          </cell>
          <cell r="BL233">
            <v>0</v>
          </cell>
          <cell r="BV233">
            <v>0</v>
          </cell>
          <cell r="CA233">
            <v>0</v>
          </cell>
          <cell r="CF233">
            <v>0</v>
          </cell>
          <cell r="CK233">
            <v>0</v>
          </cell>
        </row>
        <row r="234">
          <cell r="A234">
            <v>233</v>
          </cell>
          <cell r="B234" t="str">
            <v>2005-06 / EXP / 214</v>
          </cell>
          <cell r="C234">
            <v>38639</v>
          </cell>
          <cell r="D234" t="str">
            <v>Sep</v>
          </cell>
          <cell r="E234">
            <v>2005</v>
          </cell>
          <cell r="F234">
            <v>2</v>
          </cell>
          <cell r="G234" t="str">
            <v>Vertex Data Science Limited</v>
          </cell>
          <cell r="H234" t="str">
            <v>Rachel Dixon</v>
          </cell>
          <cell r="I234" t="str">
            <v>Vertex House. Green Courts Business Park</v>
          </cell>
          <cell r="J234" t="str">
            <v>333 Styal Road,</v>
          </cell>
          <cell r="K234" t="str">
            <v>Manchaster, M22 5TX,</v>
          </cell>
          <cell r="M234" t="str">
            <v>England, UK</v>
          </cell>
          <cell r="N234" t="str">
            <v>Business Intelligence</v>
          </cell>
          <cell r="O234">
            <v>15</v>
          </cell>
          <cell r="P234" t="str">
            <v>Export</v>
          </cell>
          <cell r="Q234" t="str">
            <v>UK</v>
          </cell>
          <cell r="R234" t="str">
            <v>NA</v>
          </cell>
          <cell r="S234" t="str">
            <v>NA</v>
          </cell>
          <cell r="T234" t="str">
            <v>£</v>
          </cell>
          <cell r="V234">
            <v>5000</v>
          </cell>
          <cell r="W234">
            <v>0</v>
          </cell>
          <cell r="X234">
            <v>5000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I234" t="str">
            <v>Billing for Business Intelligence for Sep-05</v>
          </cell>
          <cell r="AN234" t="str">
            <v>Charges for Services for Sep-05</v>
          </cell>
          <cell r="AW234">
            <v>5000</v>
          </cell>
        </row>
        <row r="235">
          <cell r="A235">
            <v>234</v>
          </cell>
          <cell r="B235" t="str">
            <v>2005-06 / EXP / 215</v>
          </cell>
          <cell r="C235">
            <v>38639</v>
          </cell>
          <cell r="D235" t="str">
            <v>Sep</v>
          </cell>
          <cell r="E235">
            <v>2005</v>
          </cell>
          <cell r="F235">
            <v>2</v>
          </cell>
          <cell r="G235" t="str">
            <v>Vertex Data Science Limited</v>
          </cell>
          <cell r="H235" t="str">
            <v xml:space="preserve"> Paul Ravenhill</v>
          </cell>
          <cell r="I235" t="str">
            <v>Vertex House. Green Courts Business Park</v>
          </cell>
          <cell r="J235" t="str">
            <v>333 Styal Road,</v>
          </cell>
          <cell r="K235" t="str">
            <v>Manchaster, M22 5TX,</v>
          </cell>
          <cell r="M235" t="str">
            <v>England, UK</v>
          </cell>
          <cell r="N235" t="str">
            <v>Orange</v>
          </cell>
          <cell r="O235">
            <v>15</v>
          </cell>
          <cell r="P235" t="str">
            <v>Export</v>
          </cell>
          <cell r="Q235" t="str">
            <v>UK</v>
          </cell>
          <cell r="R235" t="str">
            <v>NA</v>
          </cell>
          <cell r="S235" t="str">
            <v>NA</v>
          </cell>
          <cell r="T235" t="str">
            <v>£</v>
          </cell>
          <cell r="V235">
            <v>145553.22580645158</v>
          </cell>
          <cell r="W235">
            <v>0</v>
          </cell>
          <cell r="X235">
            <v>145553.22580645158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I235" t="str">
            <v>Billing for Orange for Sep-05</v>
          </cell>
          <cell r="AN235" t="str">
            <v>Charges for Services (as per Details enclosed)</v>
          </cell>
          <cell r="AW235">
            <v>145553.22580645158</v>
          </cell>
        </row>
        <row r="236">
          <cell r="A236">
            <v>235</v>
          </cell>
          <cell r="B236" t="str">
            <v>2005-06 / EXP / 216</v>
          </cell>
          <cell r="C236">
            <v>38653</v>
          </cell>
          <cell r="D236" t="str">
            <v>Sep</v>
          </cell>
          <cell r="E236">
            <v>2005</v>
          </cell>
          <cell r="F236">
            <v>2</v>
          </cell>
          <cell r="G236" t="str">
            <v>Vertex Data Science Limited</v>
          </cell>
          <cell r="H236" t="str">
            <v>Alexander Menzies</v>
          </cell>
          <cell r="I236" t="str">
            <v>Vertex House. Green Courts Business Park</v>
          </cell>
          <cell r="J236" t="str">
            <v>333 Styal Road,</v>
          </cell>
          <cell r="K236" t="str">
            <v>Manchaster, M22 5TX,</v>
          </cell>
          <cell r="M236" t="str">
            <v>England, UK</v>
          </cell>
          <cell r="N236" t="str">
            <v>Trainline</v>
          </cell>
          <cell r="O236">
            <v>15</v>
          </cell>
          <cell r="P236" t="str">
            <v>Export</v>
          </cell>
          <cell r="Q236" t="str">
            <v>UK</v>
          </cell>
          <cell r="R236" t="str">
            <v>NA</v>
          </cell>
          <cell r="S236" t="str">
            <v>NA</v>
          </cell>
          <cell r="T236" t="str">
            <v>£</v>
          </cell>
          <cell r="V236">
            <v>127500</v>
          </cell>
          <cell r="W236">
            <v>0</v>
          </cell>
          <cell r="X236">
            <v>127500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I236" t="str">
            <v>Billing for Trainline from 21st Aug-05 till 17th Sep,2005</v>
          </cell>
          <cell r="AN236" t="str">
            <v>Billable Hours</v>
          </cell>
          <cell r="AS236" t="str">
            <v xml:space="preserve">Billable Hours </v>
          </cell>
          <cell r="AT236">
            <v>12750</v>
          </cell>
          <cell r="AV236">
            <v>10</v>
          </cell>
          <cell r="AW236">
            <v>127500</v>
          </cell>
          <cell r="BA236">
            <v>0</v>
          </cell>
        </row>
        <row r="237">
          <cell r="A237">
            <v>236</v>
          </cell>
          <cell r="B237" t="str">
            <v>2005-06 / EXP / 217</v>
          </cell>
          <cell r="C237">
            <v>38639</v>
          </cell>
          <cell r="D237" t="str">
            <v>Sep</v>
          </cell>
          <cell r="E237">
            <v>2005</v>
          </cell>
          <cell r="F237">
            <v>2</v>
          </cell>
          <cell r="G237" t="str">
            <v>Vertex Data Science Limited</v>
          </cell>
          <cell r="H237" t="str">
            <v>Martin Connolly</v>
          </cell>
          <cell r="I237" t="str">
            <v>Vertex House. Green Courts Business Park</v>
          </cell>
          <cell r="J237" t="str">
            <v>333 Styal Road,</v>
          </cell>
          <cell r="K237" t="str">
            <v>Manchaster, M22 5TX,</v>
          </cell>
          <cell r="M237" t="str">
            <v>England, UK</v>
          </cell>
          <cell r="N237" t="str">
            <v>Staywarm</v>
          </cell>
          <cell r="O237">
            <v>15</v>
          </cell>
          <cell r="P237" t="str">
            <v>Export</v>
          </cell>
          <cell r="Q237" t="str">
            <v>UK</v>
          </cell>
          <cell r="R237" t="str">
            <v>NA</v>
          </cell>
          <cell r="S237" t="str">
            <v>NA</v>
          </cell>
          <cell r="T237" t="str">
            <v>£</v>
          </cell>
          <cell r="V237">
            <v>10329.491249999999</v>
          </cell>
          <cell r="W237">
            <v>0</v>
          </cell>
          <cell r="X237">
            <v>10329.491249999999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I237" t="str">
            <v>Billing for Staywarm  for Sep, 2005</v>
          </cell>
          <cell r="AN237" t="str">
            <v xml:space="preserve">Billable Hours </v>
          </cell>
          <cell r="AR237">
            <v>0</v>
          </cell>
          <cell r="AT237">
            <v>1589.1524999999999</v>
          </cell>
          <cell r="AV237">
            <v>6.5</v>
          </cell>
          <cell r="AW237">
            <v>10329.491249999999</v>
          </cell>
          <cell r="BV237">
            <v>0</v>
          </cell>
          <cell r="CA237">
            <v>0</v>
          </cell>
          <cell r="CF237">
            <v>0</v>
          </cell>
          <cell r="CK237">
            <v>0</v>
          </cell>
        </row>
        <row r="238">
          <cell r="A238">
            <v>237</v>
          </cell>
          <cell r="B238" t="str">
            <v>2005-06 / EXP / 218</v>
          </cell>
          <cell r="C238">
            <v>38639</v>
          </cell>
          <cell r="D238" t="str">
            <v>Sep</v>
          </cell>
          <cell r="E238">
            <v>2005</v>
          </cell>
          <cell r="F238">
            <v>2</v>
          </cell>
          <cell r="G238" t="str">
            <v>Vertex Data Science Limited</v>
          </cell>
          <cell r="H238" t="str">
            <v xml:space="preserve"> Paul Ravenhill</v>
          </cell>
          <cell r="I238" t="str">
            <v>Vertex House. Green Courts Business Park</v>
          </cell>
          <cell r="J238" t="str">
            <v>333 Styal Road,</v>
          </cell>
          <cell r="K238" t="str">
            <v>Manchaster, M22 5TX,</v>
          </cell>
          <cell r="M238" t="str">
            <v>England, UK</v>
          </cell>
          <cell r="N238" t="str">
            <v>Orange</v>
          </cell>
          <cell r="O238">
            <v>15</v>
          </cell>
          <cell r="P238" t="str">
            <v>Export</v>
          </cell>
          <cell r="Q238" t="str">
            <v>UK</v>
          </cell>
          <cell r="R238" t="str">
            <v>NA</v>
          </cell>
          <cell r="S238" t="str">
            <v>NA</v>
          </cell>
          <cell r="T238" t="str">
            <v>£</v>
          </cell>
          <cell r="V238">
            <v>40260</v>
          </cell>
          <cell r="W238">
            <v>0</v>
          </cell>
          <cell r="X238">
            <v>40260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I238" t="str">
            <v>Set-up Costs - 'KVM Switches'</v>
          </cell>
          <cell r="AN238" t="str">
            <v xml:space="preserve">Capex Cost for 14 KVM switches </v>
          </cell>
          <cell r="AP238">
            <v>14</v>
          </cell>
          <cell r="AQ238">
            <v>714</v>
          </cell>
          <cell r="AR238">
            <v>9996</v>
          </cell>
          <cell r="AS238" t="str">
            <v xml:space="preserve">Opex Cost for 13 KVM switches </v>
          </cell>
          <cell r="AT238">
            <v>13</v>
          </cell>
          <cell r="AV238">
            <v>2328</v>
          </cell>
          <cell r="AW238">
            <v>30264</v>
          </cell>
        </row>
      </sheetData>
      <sheetData sheetId="12"/>
      <sheetData sheetId="13">
        <row r="2">
          <cell r="A2" t="str">
            <v>HNS</v>
          </cell>
          <cell r="C2" t="str">
            <v>USA</v>
          </cell>
          <cell r="E2" t="str">
            <v>ENS001</v>
          </cell>
        </row>
        <row r="3">
          <cell r="A3" t="str">
            <v>Services</v>
          </cell>
          <cell r="C3" t="str">
            <v>Europe</v>
          </cell>
          <cell r="E3" t="str">
            <v>ENS002</v>
          </cell>
        </row>
        <row r="4">
          <cell r="A4" t="str">
            <v>Products</v>
          </cell>
          <cell r="C4" t="str">
            <v>ROW</v>
          </cell>
          <cell r="E4" t="str">
            <v>ENS003</v>
          </cell>
        </row>
        <row r="5">
          <cell r="A5" t="str">
            <v>PRS</v>
          </cell>
          <cell r="E5" t="str">
            <v>ENS004</v>
          </cell>
        </row>
        <row r="6">
          <cell r="E6" t="str">
            <v>ENS005</v>
          </cell>
        </row>
        <row r="7">
          <cell r="E7" t="str">
            <v>ENS006</v>
          </cell>
        </row>
        <row r="8">
          <cell r="E8" t="str">
            <v>ENS007</v>
          </cell>
        </row>
        <row r="9">
          <cell r="E9" t="str">
            <v>ENS008</v>
          </cell>
        </row>
        <row r="10">
          <cell r="E10" t="str">
            <v>ENS009</v>
          </cell>
        </row>
        <row r="11">
          <cell r="E11" t="str">
            <v>ENS010</v>
          </cell>
        </row>
        <row r="12">
          <cell r="E12" t="str">
            <v>ENS011</v>
          </cell>
        </row>
        <row r="13">
          <cell r="E13" t="str">
            <v>ENS020</v>
          </cell>
        </row>
        <row r="14">
          <cell r="E14" t="str">
            <v>ENS021</v>
          </cell>
        </row>
        <row r="15">
          <cell r="E15" t="str">
            <v>ENS022</v>
          </cell>
        </row>
        <row r="16">
          <cell r="E16" t="str">
            <v>ENS023</v>
          </cell>
        </row>
        <row r="17">
          <cell r="E17" t="str">
            <v>ENS024</v>
          </cell>
        </row>
        <row r="18">
          <cell r="E18" t="str">
            <v>ENS025</v>
          </cell>
        </row>
        <row r="19">
          <cell r="E19" t="str">
            <v>ENS026</v>
          </cell>
        </row>
        <row r="20">
          <cell r="E20" t="str">
            <v>ENS031</v>
          </cell>
        </row>
        <row r="21">
          <cell r="E21" t="str">
            <v>ENS032</v>
          </cell>
        </row>
        <row r="22">
          <cell r="E22" t="str">
            <v>ENS033</v>
          </cell>
        </row>
        <row r="23">
          <cell r="E23" t="str">
            <v>WND001</v>
          </cell>
        </row>
        <row r="24">
          <cell r="E24" t="str">
            <v>WND002</v>
          </cell>
        </row>
        <row r="25">
          <cell r="E25" t="str">
            <v>WND003</v>
          </cell>
        </row>
        <row r="26">
          <cell r="E26" t="str">
            <v>WND004</v>
          </cell>
        </row>
        <row r="27">
          <cell r="E27" t="str">
            <v>WND005</v>
          </cell>
        </row>
        <row r="28">
          <cell r="E28" t="str">
            <v>WND006</v>
          </cell>
        </row>
        <row r="29">
          <cell r="E29" t="str">
            <v>WND007</v>
          </cell>
        </row>
        <row r="30">
          <cell r="E30" t="str">
            <v>WND011</v>
          </cell>
        </row>
        <row r="31">
          <cell r="E31" t="str">
            <v>WND012</v>
          </cell>
        </row>
        <row r="32">
          <cell r="E32" t="str">
            <v>WND013</v>
          </cell>
        </row>
        <row r="33">
          <cell r="E33" t="str">
            <v>WND014</v>
          </cell>
        </row>
        <row r="34">
          <cell r="E34" t="str">
            <v>WND015</v>
          </cell>
        </row>
        <row r="35">
          <cell r="E35" t="str">
            <v>WND016</v>
          </cell>
        </row>
        <row r="36">
          <cell r="E36" t="str">
            <v>WND017</v>
          </cell>
        </row>
        <row r="37">
          <cell r="E37" t="str">
            <v>WND018</v>
          </cell>
        </row>
        <row r="38">
          <cell r="E38" t="str">
            <v>WND019</v>
          </cell>
        </row>
        <row r="39">
          <cell r="E39" t="str">
            <v>WND020</v>
          </cell>
        </row>
        <row r="40">
          <cell r="E40" t="str">
            <v>WND021</v>
          </cell>
        </row>
        <row r="41">
          <cell r="E41" t="str">
            <v>WND022</v>
          </cell>
        </row>
        <row r="42">
          <cell r="E42" t="str">
            <v>WND023</v>
          </cell>
        </row>
        <row r="43">
          <cell r="E43" t="str">
            <v>WND024</v>
          </cell>
        </row>
        <row r="44">
          <cell r="E44" t="str">
            <v>WND025</v>
          </cell>
        </row>
        <row r="45">
          <cell r="E45" t="str">
            <v>WND026</v>
          </cell>
        </row>
        <row r="46">
          <cell r="E46" t="str">
            <v>WND027</v>
          </cell>
        </row>
        <row r="47">
          <cell r="E47" t="str">
            <v>WND028</v>
          </cell>
        </row>
        <row r="48">
          <cell r="E48" t="str">
            <v>WND029</v>
          </cell>
        </row>
        <row r="49">
          <cell r="E49" t="str">
            <v>WND030</v>
          </cell>
        </row>
        <row r="50">
          <cell r="E50" t="str">
            <v>WND031</v>
          </cell>
        </row>
        <row r="51">
          <cell r="E51" t="str">
            <v>WND032</v>
          </cell>
        </row>
        <row r="52">
          <cell r="E52" t="str">
            <v>WND033</v>
          </cell>
        </row>
        <row r="53">
          <cell r="E53" t="str">
            <v>WND034</v>
          </cell>
        </row>
        <row r="54">
          <cell r="E54" t="str">
            <v>WND035</v>
          </cell>
        </row>
        <row r="55">
          <cell r="E55" t="str">
            <v>WND036</v>
          </cell>
        </row>
        <row r="56">
          <cell r="E56" t="str">
            <v>WND037</v>
          </cell>
        </row>
        <row r="57">
          <cell r="E57" t="str">
            <v>WND038</v>
          </cell>
        </row>
        <row r="58">
          <cell r="E58" t="str">
            <v>WND039</v>
          </cell>
        </row>
        <row r="59">
          <cell r="E59" t="str">
            <v>WND040</v>
          </cell>
        </row>
        <row r="60">
          <cell r="E60" t="str">
            <v>WND041</v>
          </cell>
        </row>
        <row r="61">
          <cell r="E61" t="str">
            <v>WND042</v>
          </cell>
        </row>
        <row r="62">
          <cell r="E62" t="str">
            <v>WND043</v>
          </cell>
        </row>
        <row r="63">
          <cell r="E63" t="str">
            <v>WND044</v>
          </cell>
        </row>
        <row r="64">
          <cell r="E64" t="str">
            <v>WND045</v>
          </cell>
        </row>
        <row r="65">
          <cell r="E65" t="str">
            <v>WND046</v>
          </cell>
        </row>
        <row r="66">
          <cell r="E66" t="str">
            <v>WND047</v>
          </cell>
        </row>
        <row r="67">
          <cell r="E67" t="str">
            <v>WND049</v>
          </cell>
        </row>
        <row r="68">
          <cell r="E68" t="str">
            <v>WND051</v>
          </cell>
        </row>
        <row r="69">
          <cell r="E69" t="str">
            <v>WND052</v>
          </cell>
        </row>
        <row r="70">
          <cell r="E70" t="str">
            <v>WND053</v>
          </cell>
        </row>
        <row r="71">
          <cell r="E71" t="str">
            <v>WND054</v>
          </cell>
        </row>
        <row r="72">
          <cell r="E72" t="str">
            <v>WND059</v>
          </cell>
        </row>
        <row r="73">
          <cell r="E73" t="str">
            <v>WND060</v>
          </cell>
        </row>
        <row r="74">
          <cell r="E74" t="str">
            <v>WND061</v>
          </cell>
        </row>
        <row r="75">
          <cell r="E75" t="str">
            <v>WND062</v>
          </cell>
        </row>
        <row r="76">
          <cell r="E76" t="str">
            <v>WND063</v>
          </cell>
        </row>
        <row r="77">
          <cell r="E77" t="str">
            <v>WND064</v>
          </cell>
        </row>
        <row r="78">
          <cell r="E78" t="str">
            <v>WND065</v>
          </cell>
        </row>
        <row r="79">
          <cell r="E79" t="str">
            <v>WND066</v>
          </cell>
        </row>
        <row r="80">
          <cell r="E80" t="str">
            <v>WND067</v>
          </cell>
        </row>
        <row r="81">
          <cell r="E81" t="str">
            <v>WND068</v>
          </cell>
        </row>
        <row r="82">
          <cell r="E82" t="str">
            <v>WND069</v>
          </cell>
        </row>
        <row r="83">
          <cell r="E83" t="str">
            <v>WND070</v>
          </cell>
        </row>
        <row r="84">
          <cell r="E84" t="str">
            <v>WND071</v>
          </cell>
        </row>
        <row r="85">
          <cell r="E85" t="str">
            <v>WND072</v>
          </cell>
        </row>
        <row r="86">
          <cell r="E86" t="str">
            <v>WND073</v>
          </cell>
        </row>
        <row r="87">
          <cell r="E87" t="str">
            <v>WND074</v>
          </cell>
        </row>
        <row r="88">
          <cell r="E88" t="str">
            <v>WND075</v>
          </cell>
        </row>
        <row r="89">
          <cell r="E89" t="str">
            <v>WND081</v>
          </cell>
        </row>
        <row r="90">
          <cell r="E90" t="str">
            <v>WND082</v>
          </cell>
        </row>
        <row r="91">
          <cell r="E91" t="str">
            <v>WND083</v>
          </cell>
        </row>
        <row r="92">
          <cell r="E92" t="str">
            <v>WND084</v>
          </cell>
        </row>
        <row r="93">
          <cell r="E93" t="str">
            <v>WND086</v>
          </cell>
        </row>
        <row r="94">
          <cell r="E94" t="str">
            <v>WND091</v>
          </cell>
        </row>
        <row r="95">
          <cell r="E95" t="str">
            <v>WND092</v>
          </cell>
        </row>
        <row r="96">
          <cell r="E96" t="str">
            <v>WND093</v>
          </cell>
        </row>
        <row r="97">
          <cell r="E97" t="str">
            <v>WND094</v>
          </cell>
        </row>
        <row r="98">
          <cell r="E98" t="str">
            <v>WND100</v>
          </cell>
        </row>
        <row r="99">
          <cell r="E99" t="str">
            <v>WND101</v>
          </cell>
        </row>
        <row r="100">
          <cell r="E100" t="str">
            <v>WND102</v>
          </cell>
        </row>
        <row r="101">
          <cell r="E101" t="str">
            <v>WND103</v>
          </cell>
        </row>
        <row r="102">
          <cell r="E102" t="str">
            <v>WND111</v>
          </cell>
        </row>
        <row r="103">
          <cell r="E103" t="str">
            <v>WND112</v>
          </cell>
        </row>
        <row r="104">
          <cell r="E104" t="str">
            <v>WND121</v>
          </cell>
        </row>
        <row r="105">
          <cell r="E105" t="str">
            <v>WND122</v>
          </cell>
        </row>
        <row r="106">
          <cell r="E106" t="str">
            <v>WND130</v>
          </cell>
        </row>
        <row r="107">
          <cell r="E107" t="str">
            <v>SAHC01</v>
          </cell>
        </row>
        <row r="108">
          <cell r="E108" t="str">
            <v>SAHC02</v>
          </cell>
        </row>
        <row r="109">
          <cell r="E109" t="str">
            <v>SAHC03</v>
          </cell>
        </row>
        <row r="110">
          <cell r="E110" t="str">
            <v>SART01</v>
          </cell>
        </row>
        <row r="111">
          <cell r="E111" t="str">
            <v>NOT ALLOTED</v>
          </cell>
        </row>
        <row r="112">
          <cell r="E112" t="str">
            <v>SND001</v>
          </cell>
        </row>
        <row r="113">
          <cell r="E113" t="str">
            <v>SND002</v>
          </cell>
        </row>
        <row r="114">
          <cell r="E114" t="str">
            <v>SND003</v>
          </cell>
        </row>
        <row r="115">
          <cell r="E115" t="str">
            <v>SND004</v>
          </cell>
        </row>
        <row r="116">
          <cell r="E116" t="str">
            <v>SND005</v>
          </cell>
        </row>
        <row r="117">
          <cell r="E117" t="str">
            <v>SND006</v>
          </cell>
        </row>
        <row r="118">
          <cell r="E118" t="str">
            <v>SND007</v>
          </cell>
        </row>
        <row r="119">
          <cell r="E119" t="str">
            <v>SND008</v>
          </cell>
        </row>
        <row r="120">
          <cell r="E120" t="str">
            <v>SND010</v>
          </cell>
        </row>
        <row r="121">
          <cell r="E121" t="str">
            <v>SND011</v>
          </cell>
        </row>
        <row r="122">
          <cell r="E122" t="str">
            <v>SND012</v>
          </cell>
        </row>
        <row r="123">
          <cell r="E123" t="str">
            <v>SND013</v>
          </cell>
        </row>
        <row r="124">
          <cell r="E124" t="str">
            <v>SND014</v>
          </cell>
        </row>
        <row r="125">
          <cell r="E125" t="str">
            <v>SND015</v>
          </cell>
        </row>
        <row r="126">
          <cell r="E126" t="str">
            <v>SND016</v>
          </cell>
        </row>
        <row r="127">
          <cell r="E127" t="str">
            <v>SND017</v>
          </cell>
        </row>
        <row r="128">
          <cell r="E128" t="str">
            <v>SND018</v>
          </cell>
        </row>
        <row r="129">
          <cell r="E129" t="str">
            <v>SND019</v>
          </cell>
        </row>
        <row r="130">
          <cell r="E130" t="str">
            <v>SND020</v>
          </cell>
        </row>
        <row r="131">
          <cell r="E131" t="str">
            <v>SND021</v>
          </cell>
        </row>
        <row r="132">
          <cell r="E132" t="str">
            <v>SND022</v>
          </cell>
        </row>
        <row r="133">
          <cell r="E133" t="str">
            <v>SND023</v>
          </cell>
        </row>
        <row r="134">
          <cell r="E134" t="str">
            <v>SND024</v>
          </cell>
        </row>
        <row r="135">
          <cell r="E135" t="str">
            <v>SND025</v>
          </cell>
        </row>
        <row r="136">
          <cell r="E136" t="str">
            <v>SND026</v>
          </cell>
        </row>
        <row r="137">
          <cell r="E137" t="str">
            <v>SND027</v>
          </cell>
        </row>
        <row r="138">
          <cell r="E138" t="str">
            <v>SND028</v>
          </cell>
        </row>
        <row r="139">
          <cell r="E139" t="str">
            <v>SND029</v>
          </cell>
        </row>
        <row r="140">
          <cell r="E140" t="str">
            <v>SND030</v>
          </cell>
        </row>
        <row r="141">
          <cell r="E141" t="str">
            <v>SND031</v>
          </cell>
        </row>
        <row r="142">
          <cell r="E142" t="str">
            <v>SND032</v>
          </cell>
        </row>
        <row r="143">
          <cell r="E143" t="str">
            <v>SND033</v>
          </cell>
        </row>
        <row r="144">
          <cell r="E144" t="str">
            <v>SND034</v>
          </cell>
        </row>
        <row r="145">
          <cell r="E145" t="str">
            <v>SND035</v>
          </cell>
        </row>
        <row r="146">
          <cell r="E146" t="str">
            <v>SND036</v>
          </cell>
        </row>
        <row r="147">
          <cell r="E147" t="str">
            <v>SND037</v>
          </cell>
        </row>
        <row r="148">
          <cell r="E148" t="str">
            <v>SND038</v>
          </cell>
        </row>
        <row r="149">
          <cell r="E149" t="str">
            <v>SND039</v>
          </cell>
        </row>
        <row r="150">
          <cell r="E150" t="str">
            <v>SND040</v>
          </cell>
        </row>
        <row r="151">
          <cell r="E151" t="str">
            <v>SND041</v>
          </cell>
        </row>
        <row r="152">
          <cell r="E152" t="str">
            <v>SND042</v>
          </cell>
        </row>
        <row r="153">
          <cell r="E153" t="str">
            <v>SND043</v>
          </cell>
        </row>
        <row r="154">
          <cell r="E154" t="str">
            <v>SND044</v>
          </cell>
        </row>
        <row r="155">
          <cell r="E155" t="str">
            <v>SND045</v>
          </cell>
        </row>
        <row r="156">
          <cell r="E156" t="str">
            <v>SND046</v>
          </cell>
        </row>
        <row r="157">
          <cell r="E157" t="str">
            <v>SND047</v>
          </cell>
        </row>
        <row r="158">
          <cell r="E158" t="str">
            <v>SND048</v>
          </cell>
        </row>
        <row r="159">
          <cell r="E159" t="str">
            <v>SND049</v>
          </cell>
        </row>
        <row r="160">
          <cell r="E160" t="str">
            <v>SND050</v>
          </cell>
        </row>
        <row r="161">
          <cell r="E161" t="str">
            <v>SND051</v>
          </cell>
        </row>
        <row r="162">
          <cell r="E162" t="str">
            <v>SND052</v>
          </cell>
        </row>
        <row r="163">
          <cell r="E163" t="str">
            <v>SND053</v>
          </cell>
        </row>
        <row r="164">
          <cell r="E164" t="str">
            <v>SND054</v>
          </cell>
        </row>
        <row r="165">
          <cell r="E165" t="str">
            <v>SND056</v>
          </cell>
        </row>
        <row r="166">
          <cell r="E166" t="str">
            <v>SND057</v>
          </cell>
        </row>
        <row r="167">
          <cell r="E167" t="str">
            <v>SND061</v>
          </cell>
        </row>
        <row r="168">
          <cell r="E168" t="str">
            <v>SND062</v>
          </cell>
        </row>
        <row r="169">
          <cell r="E169" t="str">
            <v>SND063</v>
          </cell>
        </row>
        <row r="170">
          <cell r="E170" t="str">
            <v>SND064</v>
          </cell>
        </row>
        <row r="171">
          <cell r="E171" t="str">
            <v>SND071</v>
          </cell>
        </row>
        <row r="172">
          <cell r="E172" t="str">
            <v>SND072</v>
          </cell>
        </row>
        <row r="173">
          <cell r="E173" t="str">
            <v>SND073</v>
          </cell>
        </row>
        <row r="174">
          <cell r="E174" t="str">
            <v>SND074</v>
          </cell>
        </row>
        <row r="175">
          <cell r="E175" t="str">
            <v>SND075</v>
          </cell>
        </row>
        <row r="176">
          <cell r="E176" t="str">
            <v>SND076</v>
          </cell>
        </row>
        <row r="177">
          <cell r="E177" t="str">
            <v>SND080</v>
          </cell>
        </row>
        <row r="178">
          <cell r="E178" t="str">
            <v>SND081</v>
          </cell>
        </row>
        <row r="179">
          <cell r="E179" t="str">
            <v>SND082</v>
          </cell>
        </row>
        <row r="180">
          <cell r="E180" t="str">
            <v>SND083</v>
          </cell>
        </row>
        <row r="181">
          <cell r="E181" t="str">
            <v>SND084</v>
          </cell>
        </row>
        <row r="182">
          <cell r="E182" t="str">
            <v>SND085</v>
          </cell>
        </row>
        <row r="183">
          <cell r="E183" t="str">
            <v>SND086</v>
          </cell>
        </row>
        <row r="184">
          <cell r="E184" t="str">
            <v>SND087</v>
          </cell>
        </row>
        <row r="185">
          <cell r="E185" t="str">
            <v>SND088</v>
          </cell>
        </row>
        <row r="186">
          <cell r="E186" t="str">
            <v>XTSP11</v>
          </cell>
        </row>
        <row r="187">
          <cell r="E187" t="str">
            <v>SADC01</v>
          </cell>
        </row>
        <row r="188">
          <cell r="E188" t="str">
            <v>SCIS01</v>
          </cell>
        </row>
        <row r="189">
          <cell r="E189" t="str">
            <v>SCIS02</v>
          </cell>
        </row>
        <row r="190">
          <cell r="E190" t="str">
            <v>XCON02</v>
          </cell>
        </row>
        <row r="191">
          <cell r="E191" t="str">
            <v>SND089</v>
          </cell>
        </row>
        <row r="192">
          <cell r="E192" t="str">
            <v>SND090</v>
          </cell>
        </row>
        <row r="193">
          <cell r="E193" t="str">
            <v>SND091</v>
          </cell>
        </row>
        <row r="194">
          <cell r="E194" t="str">
            <v>SND092</v>
          </cell>
        </row>
        <row r="195">
          <cell r="E195" t="str">
            <v>SND093</v>
          </cell>
        </row>
        <row r="196">
          <cell r="E196" t="str">
            <v>SND094</v>
          </cell>
        </row>
        <row r="197">
          <cell r="E197" t="str">
            <v>SNS001</v>
          </cell>
        </row>
        <row r="198">
          <cell r="E198" t="str">
            <v>SNS095</v>
          </cell>
        </row>
        <row r="199">
          <cell r="E199" t="str">
            <v>SNS096</v>
          </cell>
        </row>
        <row r="200">
          <cell r="E200" t="str">
            <v>SNS097</v>
          </cell>
        </row>
        <row r="201">
          <cell r="E201" t="str">
            <v>SNS098</v>
          </cell>
        </row>
        <row r="202">
          <cell r="E202" t="str">
            <v>SND100</v>
          </cell>
        </row>
        <row r="203">
          <cell r="E203" t="str">
            <v>SND101</v>
          </cell>
        </row>
        <row r="204">
          <cell r="E204" t="str">
            <v>SND102</v>
          </cell>
        </row>
        <row r="205">
          <cell r="E205" t="str">
            <v>SND103</v>
          </cell>
        </row>
        <row r="206">
          <cell r="E206" t="str">
            <v>SND104</v>
          </cell>
        </row>
        <row r="207">
          <cell r="E207" t="str">
            <v>SND105</v>
          </cell>
        </row>
        <row r="208">
          <cell r="E208" t="str">
            <v>SND106</v>
          </cell>
        </row>
        <row r="209">
          <cell r="E209" t="str">
            <v>SND110</v>
          </cell>
        </row>
        <row r="210">
          <cell r="E210" t="str">
            <v>SND116</v>
          </cell>
        </row>
        <row r="211">
          <cell r="E211" t="str">
            <v>SND120</v>
          </cell>
        </row>
        <row r="212">
          <cell r="E212" t="str">
            <v>SND121</v>
          </cell>
        </row>
        <row r="213">
          <cell r="E213" t="str">
            <v>SND122</v>
          </cell>
        </row>
        <row r="214">
          <cell r="E214" t="str">
            <v>SND123</v>
          </cell>
        </row>
        <row r="215">
          <cell r="E215" t="str">
            <v>SND124</v>
          </cell>
        </row>
        <row r="216">
          <cell r="E216" t="str">
            <v>SND125</v>
          </cell>
        </row>
        <row r="217">
          <cell r="E217" t="str">
            <v>SND126</v>
          </cell>
        </row>
        <row r="218">
          <cell r="E218" t="str">
            <v>SND130</v>
          </cell>
        </row>
        <row r="219">
          <cell r="E219" t="str">
            <v>SASC01</v>
          </cell>
        </row>
        <row r="220">
          <cell r="E220" t="str">
            <v>SNP001</v>
          </cell>
        </row>
        <row r="221">
          <cell r="E221" t="str">
            <v>SNP002</v>
          </cell>
        </row>
        <row r="222">
          <cell r="E222" t="str">
            <v>SNP003</v>
          </cell>
        </row>
        <row r="223">
          <cell r="E223" t="str">
            <v>SNP095</v>
          </cell>
        </row>
        <row r="224">
          <cell r="E224" t="str">
            <v>SNP096</v>
          </cell>
        </row>
        <row r="225">
          <cell r="E225" t="str">
            <v>SNP097</v>
          </cell>
        </row>
        <row r="226">
          <cell r="E226" t="str">
            <v>SNP098</v>
          </cell>
        </row>
        <row r="227">
          <cell r="E227" t="str">
            <v>ERD001</v>
          </cell>
        </row>
        <row r="228">
          <cell r="E228" t="str">
            <v>ERD002</v>
          </cell>
        </row>
        <row r="229">
          <cell r="E229" t="str">
            <v>ERD003</v>
          </cell>
        </row>
        <row r="230">
          <cell r="E230" t="str">
            <v>ERD004</v>
          </cell>
        </row>
        <row r="231">
          <cell r="E231" t="str">
            <v>ERD005</v>
          </cell>
        </row>
        <row r="232">
          <cell r="E232" t="str">
            <v>ERD006</v>
          </cell>
        </row>
        <row r="233">
          <cell r="E233" t="str">
            <v>ERD007</v>
          </cell>
        </row>
        <row r="234">
          <cell r="E234" t="str">
            <v>ERD008</v>
          </cell>
        </row>
        <row r="235">
          <cell r="E235" t="str">
            <v>ERD009</v>
          </cell>
        </row>
        <row r="236">
          <cell r="E236" t="str">
            <v>ERD010</v>
          </cell>
        </row>
        <row r="237">
          <cell r="E237" t="str">
            <v>ERD011</v>
          </cell>
        </row>
        <row r="238">
          <cell r="E238" t="str">
            <v>DINT01</v>
          </cell>
        </row>
        <row r="239">
          <cell r="E239" t="str">
            <v>DINT02</v>
          </cell>
        </row>
        <row r="240">
          <cell r="E240" t="str">
            <v>DINT03</v>
          </cell>
        </row>
        <row r="241">
          <cell r="E241" t="str">
            <v>DINT04</v>
          </cell>
        </row>
        <row r="242">
          <cell r="E242" t="str">
            <v>DINT05</v>
          </cell>
        </row>
        <row r="243">
          <cell r="E243" t="str">
            <v>DINT06</v>
          </cell>
        </row>
        <row r="244">
          <cell r="E244" t="str">
            <v>DINT07</v>
          </cell>
        </row>
        <row r="245">
          <cell r="E245" t="str">
            <v>DINT08</v>
          </cell>
        </row>
        <row r="246">
          <cell r="E246" t="str">
            <v>DINT09</v>
          </cell>
        </row>
        <row r="247">
          <cell r="E247" t="str">
            <v>DINT10</v>
          </cell>
        </row>
        <row r="248">
          <cell r="E248" t="str">
            <v>DINT11</v>
          </cell>
        </row>
        <row r="249">
          <cell r="E249" t="str">
            <v>DINT12</v>
          </cell>
        </row>
        <row r="250">
          <cell r="E250" t="str">
            <v>DINT13</v>
          </cell>
        </row>
        <row r="251">
          <cell r="E251" t="str">
            <v>DINT14</v>
          </cell>
        </row>
        <row r="252">
          <cell r="E252" t="str">
            <v>DINT38</v>
          </cell>
        </row>
        <row r="253">
          <cell r="E253" t="str">
            <v>DINT42</v>
          </cell>
        </row>
        <row r="254">
          <cell r="E254" t="str">
            <v>DINT43</v>
          </cell>
        </row>
        <row r="255">
          <cell r="E255" t="str">
            <v>DINT44</v>
          </cell>
        </row>
        <row r="256">
          <cell r="E256" t="str">
            <v>DINT45</v>
          </cell>
        </row>
        <row r="257">
          <cell r="E257" t="str">
            <v>DINT47</v>
          </cell>
        </row>
        <row r="258">
          <cell r="E258" t="str">
            <v>DINT48</v>
          </cell>
        </row>
        <row r="259">
          <cell r="E259" t="str">
            <v>DINT49</v>
          </cell>
        </row>
        <row r="260">
          <cell r="E260" t="str">
            <v>DINT50</v>
          </cell>
        </row>
        <row r="261">
          <cell r="E261" t="str">
            <v>DINT51</v>
          </cell>
        </row>
        <row r="262">
          <cell r="E262" t="str">
            <v>DINT52</v>
          </cell>
        </row>
        <row r="263">
          <cell r="E263" t="str">
            <v>DINT53</v>
          </cell>
        </row>
        <row r="264">
          <cell r="E264" t="str">
            <v>DINT58</v>
          </cell>
        </row>
        <row r="265">
          <cell r="E265" t="str">
            <v>DINT59</v>
          </cell>
        </row>
        <row r="266">
          <cell r="E266" t="str">
            <v>PHNS01</v>
          </cell>
        </row>
        <row r="267">
          <cell r="E267" t="str">
            <v>PCBD01</v>
          </cell>
        </row>
        <row r="268">
          <cell r="E268" t="str">
            <v>PHUK01</v>
          </cell>
        </row>
        <row r="269">
          <cell r="E269" t="str">
            <v>PADI01</v>
          </cell>
        </row>
        <row r="270">
          <cell r="E270" t="str">
            <v>PDTI01</v>
          </cell>
        </row>
        <row r="271">
          <cell r="E271" t="str">
            <v>PALC01</v>
          </cell>
        </row>
        <row r="272">
          <cell r="E272" t="str">
            <v>PBAT01</v>
          </cell>
        </row>
        <row r="273">
          <cell r="E273" t="str">
            <v>PAFC01</v>
          </cell>
        </row>
        <row r="274">
          <cell r="E274" t="str">
            <v>PPRO01</v>
          </cell>
        </row>
        <row r="275">
          <cell r="E275" t="str">
            <v>PTEK01</v>
          </cell>
        </row>
        <row r="276">
          <cell r="E276" t="str">
            <v>PTSP02</v>
          </cell>
        </row>
        <row r="277">
          <cell r="E277" t="str">
            <v>PTSP03</v>
          </cell>
        </row>
        <row r="278">
          <cell r="E278" t="str">
            <v>PVAY01</v>
          </cell>
        </row>
        <row r="279">
          <cell r="E279" t="str">
            <v>PLUC01</v>
          </cell>
        </row>
        <row r="280">
          <cell r="E280" t="str">
            <v>PHNS02</v>
          </cell>
        </row>
        <row r="281">
          <cell r="E281" t="str">
            <v>PZAR01</v>
          </cell>
        </row>
        <row r="282">
          <cell r="E282" t="str">
            <v>PPRE01</v>
          </cell>
        </row>
        <row r="283">
          <cell r="E283" t="str">
            <v>PSEV01</v>
          </cell>
        </row>
        <row r="284">
          <cell r="E284" t="str">
            <v>PKAP01</v>
          </cell>
        </row>
        <row r="285">
          <cell r="E285" t="str">
            <v>PINA01</v>
          </cell>
        </row>
        <row r="286">
          <cell r="E286" t="str">
            <v>PINA02</v>
          </cell>
        </row>
        <row r="287">
          <cell r="E287" t="str">
            <v>PHAR01</v>
          </cell>
        </row>
        <row r="288">
          <cell r="E288" t="str">
            <v>PEXI01</v>
          </cell>
        </row>
        <row r="289">
          <cell r="E289" t="str">
            <v>PWTL01</v>
          </cell>
        </row>
        <row r="290">
          <cell r="E290" t="str">
            <v>PWTL02</v>
          </cell>
        </row>
        <row r="291">
          <cell r="E291" t="str">
            <v>PZET01</v>
          </cell>
        </row>
        <row r="292">
          <cell r="E292" t="str">
            <v>PTEK02</v>
          </cell>
        </row>
        <row r="293">
          <cell r="E293" t="str">
            <v>PGNP01</v>
          </cell>
        </row>
        <row r="294">
          <cell r="E294" t="str">
            <v>PHFC01</v>
          </cell>
        </row>
        <row r="295">
          <cell r="E295" t="str">
            <v>PURM01</v>
          </cell>
        </row>
        <row r="296">
          <cell r="E296" t="str">
            <v>PCOP01</v>
          </cell>
        </row>
        <row r="297">
          <cell r="E297" t="str">
            <v>PARB01</v>
          </cell>
        </row>
        <row r="298">
          <cell r="E298" t="str">
            <v>PADX01</v>
          </cell>
        </row>
        <row r="299">
          <cell r="E299" t="str">
            <v>XALC01</v>
          </cell>
        </row>
        <row r="300">
          <cell r="E300" t="str">
            <v>XTEK01</v>
          </cell>
        </row>
        <row r="301">
          <cell r="E301" t="str">
            <v>XTEK02</v>
          </cell>
        </row>
        <row r="302">
          <cell r="E302" t="str">
            <v>XHUK01</v>
          </cell>
        </row>
        <row r="303">
          <cell r="E303" t="str">
            <v>XAFC01</v>
          </cell>
        </row>
        <row r="304">
          <cell r="E304" t="str">
            <v>XPRO01</v>
          </cell>
        </row>
        <row r="305">
          <cell r="E305" t="str">
            <v>XVAY01</v>
          </cell>
        </row>
        <row r="306">
          <cell r="E306" t="str">
            <v>XLUC01</v>
          </cell>
        </row>
        <row r="307">
          <cell r="E307" t="str">
            <v>XHJF01</v>
          </cell>
        </row>
        <row r="308">
          <cell r="E308" t="str">
            <v>XTEL01</v>
          </cell>
        </row>
        <row r="309">
          <cell r="E309" t="str">
            <v>XCOM02</v>
          </cell>
        </row>
        <row r="310">
          <cell r="E310" t="str">
            <v>XCOM01</v>
          </cell>
        </row>
        <row r="311">
          <cell r="E311" t="str">
            <v>XSEV01</v>
          </cell>
        </row>
        <row r="312">
          <cell r="E312" t="str">
            <v>SVXT01</v>
          </cell>
        </row>
        <row r="313">
          <cell r="E313" t="str">
            <v>STOS01</v>
          </cell>
        </row>
        <row r="314">
          <cell r="E314" t="str">
            <v>SCIS02</v>
          </cell>
        </row>
        <row r="315">
          <cell r="E315" t="str">
            <v>99RP02</v>
          </cell>
        </row>
        <row r="316">
          <cell r="E316" t="str">
            <v>99RP04</v>
          </cell>
        </row>
        <row r="317">
          <cell r="E317" t="str">
            <v>99GS04</v>
          </cell>
        </row>
        <row r="318">
          <cell r="E318" t="str">
            <v>99BD04</v>
          </cell>
        </row>
        <row r="319">
          <cell r="E319" t="str">
            <v>99GE04</v>
          </cell>
        </row>
        <row r="320">
          <cell r="E320" t="str">
            <v>RINT52</v>
          </cell>
        </row>
        <row r="321">
          <cell r="E321" t="str">
            <v>DINT15</v>
          </cell>
        </row>
        <row r="322">
          <cell r="E322" t="str">
            <v>DINT16</v>
          </cell>
        </row>
        <row r="323">
          <cell r="E323" t="str">
            <v>DINT17</v>
          </cell>
        </row>
        <row r="324">
          <cell r="E324" t="str">
            <v>DINT18</v>
          </cell>
        </row>
        <row r="325">
          <cell r="E325" t="str">
            <v>DINT19</v>
          </cell>
        </row>
        <row r="326">
          <cell r="E326" t="str">
            <v>DINT20</v>
          </cell>
        </row>
        <row r="327">
          <cell r="E327" t="str">
            <v>DINT21</v>
          </cell>
        </row>
        <row r="328">
          <cell r="E328" t="str">
            <v>DINT22</v>
          </cell>
        </row>
        <row r="329">
          <cell r="E329" t="str">
            <v>DINT46</v>
          </cell>
        </row>
        <row r="330">
          <cell r="E330" t="str">
            <v>DINT72</v>
          </cell>
        </row>
        <row r="331">
          <cell r="E331" t="str">
            <v>DINT73</v>
          </cell>
        </row>
        <row r="332">
          <cell r="E332" t="str">
            <v>DINT74</v>
          </cell>
        </row>
        <row r="333">
          <cell r="E333" t="str">
            <v>PTSP01</v>
          </cell>
        </row>
        <row r="334">
          <cell r="E334" t="str">
            <v>PNEC01</v>
          </cell>
        </row>
        <row r="335">
          <cell r="E335" t="str">
            <v>PNEC02</v>
          </cell>
        </row>
        <row r="336">
          <cell r="E336" t="str">
            <v>PNEC03</v>
          </cell>
        </row>
        <row r="337">
          <cell r="E337" t="str">
            <v>PNEC04</v>
          </cell>
        </row>
        <row r="338">
          <cell r="E338" t="str">
            <v>PNEC05</v>
          </cell>
        </row>
        <row r="339">
          <cell r="E339" t="str">
            <v>PS3N01</v>
          </cell>
        </row>
        <row r="340">
          <cell r="E340" t="str">
            <v>PESC01</v>
          </cell>
        </row>
        <row r="341">
          <cell r="E341" t="str">
            <v>PTLS01</v>
          </cell>
        </row>
        <row r="342">
          <cell r="E342" t="str">
            <v>PTLS02</v>
          </cell>
        </row>
        <row r="343">
          <cell r="E343" t="str">
            <v>PTOS02</v>
          </cell>
        </row>
        <row r="344">
          <cell r="E344" t="str">
            <v>XTSP01</v>
          </cell>
        </row>
        <row r="345">
          <cell r="E345" t="str">
            <v>XTSP02</v>
          </cell>
        </row>
        <row r="346">
          <cell r="E346" t="str">
            <v>XTLS01</v>
          </cell>
        </row>
        <row r="347">
          <cell r="E347" t="str">
            <v>SHAR01</v>
          </cell>
        </row>
        <row r="348">
          <cell r="E348" t="str">
            <v>SHAR02</v>
          </cell>
        </row>
        <row r="349">
          <cell r="E349" t="str">
            <v>SHAR03</v>
          </cell>
        </row>
        <row r="350">
          <cell r="E350" t="str">
            <v>SHAR04</v>
          </cell>
        </row>
        <row r="351">
          <cell r="E351" t="str">
            <v>SHAR05</v>
          </cell>
        </row>
        <row r="352">
          <cell r="E352" t="str">
            <v>SHAR06</v>
          </cell>
        </row>
        <row r="353">
          <cell r="E353" t="str">
            <v>SHAR07</v>
          </cell>
        </row>
        <row r="354">
          <cell r="E354" t="str">
            <v>SHAR08</v>
          </cell>
        </row>
        <row r="355">
          <cell r="E355" t="str">
            <v>SDIA01</v>
          </cell>
        </row>
        <row r="356">
          <cell r="E356" t="str">
            <v>STSP01</v>
          </cell>
        </row>
        <row r="357">
          <cell r="E357" t="str">
            <v>STSP02</v>
          </cell>
        </row>
        <row r="358">
          <cell r="E358" t="str">
            <v>STSP03</v>
          </cell>
        </row>
        <row r="359">
          <cell r="E359" t="str">
            <v>STSP04</v>
          </cell>
        </row>
        <row r="360">
          <cell r="E360" t="str">
            <v>STSP05</v>
          </cell>
        </row>
        <row r="361">
          <cell r="E361" t="str">
            <v>STSP06</v>
          </cell>
        </row>
        <row r="362">
          <cell r="E362" t="str">
            <v>STSP07</v>
          </cell>
        </row>
        <row r="363">
          <cell r="E363" t="str">
            <v>STSP08</v>
          </cell>
        </row>
        <row r="364">
          <cell r="E364" t="str">
            <v>STSP09</v>
          </cell>
        </row>
        <row r="365">
          <cell r="E365" t="str">
            <v>STSP10</v>
          </cell>
        </row>
        <row r="366">
          <cell r="E366" t="str">
            <v>STSP11</v>
          </cell>
        </row>
        <row r="367">
          <cell r="E367" t="str">
            <v>STSP12</v>
          </cell>
        </row>
        <row r="368">
          <cell r="E368" t="str">
            <v>STSP13</v>
          </cell>
        </row>
        <row r="369">
          <cell r="E369" t="str">
            <v>STSP14</v>
          </cell>
        </row>
        <row r="370">
          <cell r="E370" t="str">
            <v>SCOM01</v>
          </cell>
        </row>
        <row r="371">
          <cell r="E371" t="str">
            <v>SARB01</v>
          </cell>
        </row>
        <row r="372">
          <cell r="E372" t="str">
            <v>SCOM02</v>
          </cell>
        </row>
        <row r="373">
          <cell r="E373" t="str">
            <v>STOS02</v>
          </cell>
        </row>
        <row r="374">
          <cell r="E374" t="str">
            <v>SMOB01</v>
          </cell>
        </row>
        <row r="375">
          <cell r="E375" t="str">
            <v>SALC03</v>
          </cell>
        </row>
        <row r="376">
          <cell r="E376" t="str">
            <v>SALC04</v>
          </cell>
        </row>
        <row r="377">
          <cell r="E377" t="str">
            <v>99RP05</v>
          </cell>
        </row>
        <row r="378">
          <cell r="E378" t="str">
            <v>99GS05</v>
          </cell>
        </row>
        <row r="379">
          <cell r="E379" t="str">
            <v>99BD05</v>
          </cell>
        </row>
        <row r="380">
          <cell r="E380" t="str">
            <v>99GE05</v>
          </cell>
        </row>
        <row r="381">
          <cell r="E381" t="str">
            <v>99NP05</v>
          </cell>
        </row>
        <row r="382">
          <cell r="E382" t="str">
            <v>RINT52</v>
          </cell>
        </row>
        <row r="383">
          <cell r="E383" t="str">
            <v>DINT54</v>
          </cell>
        </row>
        <row r="384">
          <cell r="E384" t="str">
            <v>DINT55</v>
          </cell>
        </row>
        <row r="385">
          <cell r="E385" t="str">
            <v>DINT56</v>
          </cell>
        </row>
        <row r="386">
          <cell r="E386" t="str">
            <v>RINT01</v>
          </cell>
        </row>
        <row r="387">
          <cell r="E387" t="str">
            <v>RINT13</v>
          </cell>
        </row>
        <row r="388">
          <cell r="E388" t="str">
            <v>RINT50</v>
          </cell>
        </row>
        <row r="389">
          <cell r="E389" t="str">
            <v>RINT51</v>
          </cell>
        </row>
        <row r="390">
          <cell r="E390" t="str">
            <v>DINT39</v>
          </cell>
        </row>
        <row r="391">
          <cell r="E391" t="str">
            <v>DINT40</v>
          </cell>
        </row>
        <row r="392">
          <cell r="E392" t="str">
            <v>DINT41</v>
          </cell>
        </row>
        <row r="393">
          <cell r="E393" t="str">
            <v>DINT57</v>
          </cell>
        </row>
        <row r="394">
          <cell r="E394" t="str">
            <v>DINT60</v>
          </cell>
        </row>
        <row r="395">
          <cell r="E395" t="str">
            <v>DINT61</v>
          </cell>
        </row>
        <row r="396">
          <cell r="E396" t="str">
            <v>DINT62</v>
          </cell>
        </row>
        <row r="397">
          <cell r="E397" t="str">
            <v>DINT63</v>
          </cell>
        </row>
        <row r="398">
          <cell r="E398" t="str">
            <v>DINT64</v>
          </cell>
        </row>
        <row r="399">
          <cell r="E399" t="str">
            <v>DINT65</v>
          </cell>
        </row>
        <row r="400">
          <cell r="E400" t="str">
            <v>DINT66</v>
          </cell>
        </row>
        <row r="401">
          <cell r="E401" t="str">
            <v>DINT67</v>
          </cell>
        </row>
        <row r="402">
          <cell r="E402" t="str">
            <v>DINT68</v>
          </cell>
        </row>
        <row r="403">
          <cell r="E403" t="str">
            <v>DINT69</v>
          </cell>
        </row>
        <row r="404">
          <cell r="E404" t="str">
            <v>DINT70</v>
          </cell>
        </row>
        <row r="405">
          <cell r="E405" t="str">
            <v>DINT71</v>
          </cell>
        </row>
        <row r="406">
          <cell r="E406" t="str">
            <v>PRAD01</v>
          </cell>
        </row>
        <row r="407">
          <cell r="E407" t="str">
            <v>PHUA01</v>
          </cell>
        </row>
        <row r="408">
          <cell r="E408" t="str">
            <v>PHUA02</v>
          </cell>
        </row>
        <row r="409">
          <cell r="E409" t="str">
            <v>PACC01</v>
          </cell>
        </row>
        <row r="410">
          <cell r="E410" t="str">
            <v>PZHO01</v>
          </cell>
        </row>
        <row r="411">
          <cell r="E411" t="str">
            <v>PGNP01</v>
          </cell>
        </row>
        <row r="412">
          <cell r="E412" t="str">
            <v>PVIR01</v>
          </cell>
        </row>
        <row r="413">
          <cell r="E413" t="str">
            <v>PINT01</v>
          </cell>
        </row>
        <row r="414">
          <cell r="E414" t="str">
            <v>PINT02</v>
          </cell>
        </row>
        <row r="415">
          <cell r="E415" t="str">
            <v>SHEC01</v>
          </cell>
        </row>
        <row r="416">
          <cell r="E416" t="str">
            <v>SNEC01</v>
          </cell>
        </row>
        <row r="417">
          <cell r="E417" t="str">
            <v>SLUC01</v>
          </cell>
        </row>
        <row r="418">
          <cell r="E418" t="str">
            <v>SART01</v>
          </cell>
        </row>
        <row r="419">
          <cell r="E419" t="str">
            <v>SRAD01</v>
          </cell>
        </row>
        <row r="420">
          <cell r="E420" t="str">
            <v>SRAD02</v>
          </cell>
        </row>
        <row r="421">
          <cell r="E421" t="str">
            <v>SLUC02</v>
          </cell>
        </row>
        <row r="422">
          <cell r="E422" t="str">
            <v>SROC01</v>
          </cell>
        </row>
        <row r="423">
          <cell r="E423" t="str">
            <v>SGNP01</v>
          </cell>
        </row>
        <row r="424">
          <cell r="E424" t="str">
            <v>SLAR01</v>
          </cell>
        </row>
        <row r="425">
          <cell r="E425" t="str">
            <v>SALC02</v>
          </cell>
        </row>
        <row r="426">
          <cell r="E426" t="str">
            <v>SASC02</v>
          </cell>
        </row>
        <row r="427">
          <cell r="E427" t="str">
            <v>SCNX01</v>
          </cell>
        </row>
        <row r="428">
          <cell r="E428" t="str">
            <v>SCNX02</v>
          </cell>
        </row>
        <row r="429">
          <cell r="E429" t="str">
            <v>STLM02</v>
          </cell>
        </row>
        <row r="430">
          <cell r="E430" t="str">
            <v>SGIG01</v>
          </cell>
        </row>
        <row r="431">
          <cell r="E431" t="str">
            <v>SCIS01</v>
          </cell>
        </row>
        <row r="432">
          <cell r="E432" t="str">
            <v>99RP06</v>
          </cell>
        </row>
        <row r="433">
          <cell r="E433" t="str">
            <v>99GS06</v>
          </cell>
        </row>
        <row r="434">
          <cell r="E434" t="str">
            <v>99BD06</v>
          </cell>
        </row>
        <row r="435">
          <cell r="E435" t="str">
            <v>99GE06</v>
          </cell>
        </row>
        <row r="436">
          <cell r="E436" t="str">
            <v>DINT23</v>
          </cell>
        </row>
        <row r="437">
          <cell r="E437" t="str">
            <v>DINT24</v>
          </cell>
        </row>
        <row r="438">
          <cell r="E438" t="str">
            <v>DINT25</v>
          </cell>
        </row>
        <row r="439">
          <cell r="E439" t="str">
            <v>DINT26</v>
          </cell>
        </row>
        <row r="440">
          <cell r="E440" t="str">
            <v>PHNS03</v>
          </cell>
        </row>
        <row r="441">
          <cell r="E441" t="str">
            <v>SNEC02</v>
          </cell>
        </row>
        <row r="442">
          <cell r="E442" t="str">
            <v>SNEC03</v>
          </cell>
        </row>
        <row r="443">
          <cell r="E443" t="str">
            <v>SNEC04</v>
          </cell>
        </row>
        <row r="444">
          <cell r="E444" t="str">
            <v>SNEC05</v>
          </cell>
        </row>
        <row r="445">
          <cell r="E445" t="str">
            <v>SNEC06</v>
          </cell>
        </row>
        <row r="446">
          <cell r="E446" t="str">
            <v>SNEC07</v>
          </cell>
        </row>
        <row r="447">
          <cell r="E447" t="str">
            <v>SHIL01</v>
          </cell>
        </row>
        <row r="448">
          <cell r="E448" t="str">
            <v>SNEC08</v>
          </cell>
        </row>
        <row r="449">
          <cell r="E449" t="str">
            <v>STDL01</v>
          </cell>
        </row>
        <row r="450">
          <cell r="E450" t="str">
            <v>SHNI01</v>
          </cell>
        </row>
        <row r="451">
          <cell r="E451" t="str">
            <v>SHNI02</v>
          </cell>
        </row>
        <row r="452">
          <cell r="E452" t="str">
            <v>99RP07</v>
          </cell>
        </row>
        <row r="453">
          <cell r="E453" t="str">
            <v>99GS07</v>
          </cell>
        </row>
        <row r="454">
          <cell r="E454" t="str">
            <v>99BD07</v>
          </cell>
        </row>
        <row r="455">
          <cell r="E455" t="str">
            <v>99GE07</v>
          </cell>
        </row>
        <row r="456">
          <cell r="E456" t="str">
            <v>RINT02</v>
          </cell>
        </row>
        <row r="457">
          <cell r="E457" t="str">
            <v>RINT03</v>
          </cell>
        </row>
        <row r="458">
          <cell r="E458" t="str">
            <v>RINT04</v>
          </cell>
        </row>
        <row r="459">
          <cell r="E459" t="str">
            <v>RINT05</v>
          </cell>
        </row>
        <row r="460">
          <cell r="E460" t="str">
            <v>RINT06</v>
          </cell>
        </row>
        <row r="461">
          <cell r="E461" t="str">
            <v>RINT07</v>
          </cell>
        </row>
        <row r="462">
          <cell r="E462" t="str">
            <v>RINT08</v>
          </cell>
        </row>
        <row r="463">
          <cell r="E463" t="str">
            <v>RINT09</v>
          </cell>
        </row>
        <row r="464">
          <cell r="E464" t="str">
            <v>RINT10</v>
          </cell>
        </row>
        <row r="465">
          <cell r="E465" t="str">
            <v>RINT11</v>
          </cell>
        </row>
        <row r="466">
          <cell r="E466" t="str">
            <v>RINT12</v>
          </cell>
        </row>
        <row r="467">
          <cell r="E467" t="str">
            <v>DINT27</v>
          </cell>
        </row>
        <row r="468">
          <cell r="E468" t="str">
            <v>DINT28</v>
          </cell>
        </row>
        <row r="469">
          <cell r="E469" t="str">
            <v>DINT29</v>
          </cell>
        </row>
        <row r="470">
          <cell r="E470" t="str">
            <v>DINT30</v>
          </cell>
        </row>
        <row r="471">
          <cell r="E471" t="str">
            <v>DINT31</v>
          </cell>
        </row>
        <row r="472">
          <cell r="E472" t="str">
            <v>DINT32</v>
          </cell>
        </row>
        <row r="473">
          <cell r="E473" t="str">
            <v>99GS02</v>
          </cell>
        </row>
        <row r="474">
          <cell r="E474" t="str">
            <v>99GS03</v>
          </cell>
        </row>
        <row r="475">
          <cell r="E475" t="str">
            <v>99RP03</v>
          </cell>
        </row>
        <row r="476">
          <cell r="E476" t="str">
            <v>99OA03</v>
          </cell>
        </row>
        <row r="477">
          <cell r="E477" t="str">
            <v>99BD03</v>
          </cell>
        </row>
        <row r="478">
          <cell r="E478" t="str">
            <v>99GE03</v>
          </cell>
        </row>
        <row r="479">
          <cell r="E479" t="str">
            <v>DINT33</v>
          </cell>
        </row>
        <row r="480">
          <cell r="E480" t="str">
            <v>DINT34</v>
          </cell>
        </row>
        <row r="481">
          <cell r="E481" t="str">
            <v>DINT35</v>
          </cell>
        </row>
        <row r="482">
          <cell r="E482" t="str">
            <v>DINT36</v>
          </cell>
        </row>
        <row r="483">
          <cell r="E483" t="str">
            <v>DINT37</v>
          </cell>
        </row>
        <row r="484">
          <cell r="E484" t="str">
            <v>PBCL01</v>
          </cell>
        </row>
        <row r="485">
          <cell r="E485" t="str">
            <v>PCIN01</v>
          </cell>
        </row>
        <row r="486">
          <cell r="E486" t="str">
            <v>STLM01</v>
          </cell>
        </row>
        <row r="487">
          <cell r="E487" t="str">
            <v>STTC01</v>
          </cell>
        </row>
        <row r="488">
          <cell r="E488" t="str">
            <v>SHUK01</v>
          </cell>
        </row>
        <row r="489">
          <cell r="E489" t="str">
            <v>SALC01</v>
          </cell>
        </row>
        <row r="490">
          <cell r="E490" t="str">
            <v>SGNP02</v>
          </cell>
        </row>
        <row r="491">
          <cell r="E491" t="str">
            <v>SCHR01</v>
          </cell>
        </row>
        <row r="492">
          <cell r="E492" t="str">
            <v>99RP08</v>
          </cell>
        </row>
        <row r="493">
          <cell r="E493" t="str">
            <v>99GS08</v>
          </cell>
        </row>
        <row r="494">
          <cell r="E494" t="str">
            <v>99BD08</v>
          </cell>
        </row>
        <row r="495">
          <cell r="E495" t="str">
            <v>99GE08</v>
          </cell>
        </row>
      </sheetData>
      <sheetData sheetId="14"/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ic Project Data"/>
      <sheetName val="India Setup"/>
      <sheetName val="India Operations"/>
      <sheetName val="India Annual P&amp;Ls"/>
      <sheetName val="India Annual Cash Flows"/>
      <sheetName val="UK Setup"/>
      <sheetName val="UK Operations"/>
      <sheetName val="UK Annual P&amp;Ls"/>
      <sheetName val="UK Annual Cash Flows"/>
      <sheetName val="Consolidation"/>
      <sheetName val="Inflation"/>
      <sheetName val="Fixed (Seat based) Costs"/>
      <sheetName val="Variable (FTE based) Costs"/>
      <sheetName val="Shrinkage parameters"/>
      <sheetName val="Volume rates"/>
      <sheetName val="FTE's &amp; Hourly Rates"/>
    </sheetNames>
    <sheetDataSet>
      <sheetData sheetId="0" refreshError="1"/>
      <sheetData sheetId="1" refreshError="1"/>
      <sheetData sheetId="2" refreshError="1"/>
      <sheetData sheetId="3" refreshError="1">
        <row r="62">
          <cell r="E62">
            <v>48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55">
          <cell r="E55">
            <v>1.0432752997521977</v>
          </cell>
        </row>
        <row r="56">
          <cell r="C56">
            <v>1</v>
          </cell>
          <cell r="D56">
            <v>1</v>
          </cell>
          <cell r="E56">
            <v>1.0249999999999999</v>
          </cell>
          <cell r="F56">
            <v>1.0506249999999999</v>
          </cell>
          <cell r="G56">
            <v>1.0768906249999999</v>
          </cell>
          <cell r="H56">
            <v>1.1038128906249998</v>
          </cell>
          <cell r="I56">
            <v>1.1314082128906247</v>
          </cell>
          <cell r="J56">
            <v>1.1596934182128902</v>
          </cell>
          <cell r="K56">
            <v>1.1886857536682123</v>
          </cell>
          <cell r="L56">
            <v>1.2184028975099175</v>
          </cell>
          <cell r="M56">
            <v>1.2488629699476652</v>
          </cell>
        </row>
        <row r="57"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reco"/>
      <sheetName val="W.CAP.REV"/>
      <sheetName val="DISCOUNTING"/>
      <sheetName val="TGT"/>
      <sheetName val="P&amp;L"/>
      <sheetName val="CWISE SALE"/>
      <sheetName val="CWISE RMC"/>
      <sheetName val="SALES"/>
      <sheetName val="SCH6"/>
      <sheetName val="RMC"/>
      <sheetName val="M.V."/>
      <sheetName val="PER COST"/>
      <sheetName val="SCH14 W"/>
      <sheetName val="SCH14 S"/>
      <sheetName val="OVERHD"/>
      <sheetName val="S&amp;D"/>
      <sheetName val="FINCOST"/>
      <sheetName val="SCH13"/>
      <sheetName val="SCH15(2)"/>
      <sheetName val="SCH15(14)"/>
      <sheetName val="SCH15(15)"/>
      <sheetName val="SCH15(17)"/>
      <sheetName val="SCH16"/>
      <sheetName val="BUD1"/>
      <sheetName val="India Operations"/>
      <sheetName val="Inf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L Account"/>
      <sheetName val="Provision Control Sheet"/>
      <sheetName val="Empl Code"/>
      <sheetName val="Cost Center"/>
      <sheetName val="Back Up"/>
    </sheetNames>
    <sheetDataSet>
      <sheetData sheetId="0" refreshError="1"/>
      <sheetData sheetId="1">
        <row r="1">
          <cell r="A1" t="str">
            <v>Additional Allowance</v>
          </cell>
        </row>
        <row r="2">
          <cell r="A2" t="str">
            <v>Advertisement &amp; Publicity</v>
          </cell>
        </row>
        <row r="3">
          <cell r="A3" t="str">
            <v>Audit Fees</v>
          </cell>
        </row>
        <row r="4">
          <cell r="A4" t="str">
            <v>Audit Remuneration - Tax Audit</v>
          </cell>
        </row>
        <row r="5">
          <cell r="A5" t="str">
            <v>Auditors - Out of Pocket Expenses</v>
          </cell>
        </row>
        <row r="6">
          <cell r="A6" t="str">
            <v>Bad Debts</v>
          </cell>
        </row>
        <row r="7">
          <cell r="A7" t="str">
            <v>Bank Charges</v>
          </cell>
        </row>
        <row r="8">
          <cell r="A8" t="str">
            <v>Books &amp; Periodicals</v>
          </cell>
        </row>
        <row r="9">
          <cell r="A9" t="str">
            <v>Brokerage Exp</v>
          </cell>
        </row>
        <row r="10">
          <cell r="A10" t="str">
            <v>Clearing Agent Charges</v>
          </cell>
        </row>
        <row r="11">
          <cell r="A11" t="str">
            <v>Client Visit Expenses</v>
          </cell>
        </row>
        <row r="12">
          <cell r="A12" t="str">
            <v>Club Membership Fees</v>
          </cell>
        </row>
        <row r="13">
          <cell r="A13" t="str">
            <v>Communication Expenses Landline</v>
          </cell>
        </row>
        <row r="14">
          <cell r="A14" t="str">
            <v>Communication Expenses Mobile</v>
          </cell>
        </row>
        <row r="15">
          <cell r="A15" t="str">
            <v>Communication Expenses Wireless Airtime</v>
          </cell>
        </row>
        <row r="16">
          <cell r="A16" t="str">
            <v>Consultancy Expenses</v>
          </cell>
        </row>
        <row r="17">
          <cell r="A17" t="str">
            <v>Contractual Penalties</v>
          </cell>
        </row>
        <row r="18">
          <cell r="A18" t="str">
            <v>Conveyance Expenses</v>
          </cell>
        </row>
        <row r="19">
          <cell r="A19" t="str">
            <v>Courier Expenses</v>
          </cell>
        </row>
        <row r="20">
          <cell r="A20" t="str">
            <v>Credit Card Fees</v>
          </cell>
        </row>
        <row r="21">
          <cell r="A21" t="str">
            <v>Decoration Expenses</v>
          </cell>
        </row>
        <row r="22">
          <cell r="A22" t="str">
            <v>Depreciation A/c</v>
          </cell>
        </row>
        <row r="23">
          <cell r="A23" t="str">
            <v>Domestic Travel Expense</v>
          </cell>
        </row>
        <row r="24">
          <cell r="A24" t="str">
            <v>Donation</v>
          </cell>
        </row>
        <row r="25">
          <cell r="A25" t="str">
            <v>Education Cess</v>
          </cell>
        </row>
        <row r="26">
          <cell r="A26" t="str">
            <v>Electricity</v>
          </cell>
        </row>
        <row r="27">
          <cell r="A27" t="str">
            <v>Employee Entertainment</v>
          </cell>
        </row>
        <row r="28">
          <cell r="A28" t="str">
            <v>Employee Gifts</v>
          </cell>
        </row>
        <row r="29">
          <cell r="A29" t="str">
            <v>Employee Insurance Expenses</v>
          </cell>
        </row>
        <row r="30">
          <cell r="A30" t="str">
            <v>Employee Medical facility Expenses</v>
          </cell>
        </row>
        <row r="31">
          <cell r="A31" t="str">
            <v>Employee Transport Expenses</v>
          </cell>
        </row>
        <row r="32">
          <cell r="A32" t="str">
            <v>EPF-Administration Charges</v>
          </cell>
        </row>
        <row r="33">
          <cell r="A33" t="str">
            <v>EPF-Company's Contributions</v>
          </cell>
        </row>
        <row r="34">
          <cell r="A34" t="str">
            <v>Event Expenses</v>
          </cell>
        </row>
        <row r="35">
          <cell r="A35" t="str">
            <v>Executive Pension Company Contribution</v>
          </cell>
        </row>
        <row r="36">
          <cell r="A36" t="str">
            <v>Executive Reimbursement</v>
          </cell>
        </row>
        <row r="37">
          <cell r="A37" t="str">
            <v>Ex-Gratia</v>
          </cell>
        </row>
        <row r="38">
          <cell r="A38" t="str">
            <v>Facility Management Expenses</v>
          </cell>
        </row>
        <row r="39">
          <cell r="A39" t="str">
            <v>Facility Supplies</v>
          </cell>
        </row>
        <row r="40">
          <cell r="A40" t="str">
            <v>Filling Fees</v>
          </cell>
        </row>
        <row r="41">
          <cell r="A41" t="str">
            <v>Foreign Travel - Accommodation</v>
          </cell>
        </row>
        <row r="42">
          <cell r="A42" t="str">
            <v>Foreign Travel - Air Fare</v>
          </cell>
        </row>
        <row r="43">
          <cell r="A43" t="str">
            <v>Foreign Travel - Other</v>
          </cell>
        </row>
        <row r="44">
          <cell r="A44" t="str">
            <v>Fringe Benefit Tax</v>
          </cell>
        </row>
        <row r="45">
          <cell r="A45" t="str">
            <v>Gratuity</v>
          </cell>
        </row>
        <row r="46">
          <cell r="A46" t="str">
            <v>Hiring Charges - IT Equipment</v>
          </cell>
        </row>
        <row r="47">
          <cell r="A47" t="str">
            <v>Incentive</v>
          </cell>
        </row>
        <row r="48">
          <cell r="A48" t="str">
            <v>Income Tax Born by Employer(Non Monetay Perk)</v>
          </cell>
        </row>
        <row r="49">
          <cell r="A49" t="str">
            <v>Income Tax Expenses</v>
          </cell>
        </row>
        <row r="50">
          <cell r="A50" t="str">
            <v>Insurance Expenses</v>
          </cell>
        </row>
        <row r="51">
          <cell r="A51" t="str">
            <v>Internet Charges</v>
          </cell>
        </row>
        <row r="52">
          <cell r="A52" t="str">
            <v>IT Consumables</v>
          </cell>
        </row>
        <row r="53">
          <cell r="A53" t="str">
            <v>Lease Rent Car</v>
          </cell>
        </row>
        <row r="54">
          <cell r="A54" t="str">
            <v>Leave Encashment</v>
          </cell>
        </row>
        <row r="55">
          <cell r="A55" t="str">
            <v>Legal and Professional Charges</v>
          </cell>
        </row>
        <row r="56">
          <cell r="A56" t="str">
            <v>Local Area Development Tax</v>
          </cell>
        </row>
        <row r="57">
          <cell r="A57" t="str">
            <v>Loss on sale of Fixed Assets</v>
          </cell>
        </row>
        <row r="58">
          <cell r="A58" t="str">
            <v>Misc. Deduction</v>
          </cell>
        </row>
        <row r="59">
          <cell r="A59" t="str">
            <v>MPLS Expenses Domestic</v>
          </cell>
        </row>
        <row r="60">
          <cell r="A60" t="str">
            <v>Notice Pay</v>
          </cell>
        </row>
        <row r="61">
          <cell r="A61" t="str">
            <v>Notice Pay Recovery</v>
          </cell>
        </row>
        <row r="62">
          <cell r="A62" t="str">
            <v>Office Supplies</v>
          </cell>
        </row>
        <row r="63">
          <cell r="A63" t="str">
            <v>Offsite Expenses</v>
          </cell>
        </row>
        <row r="64">
          <cell r="A64" t="str">
            <v>Pension Fund - Company's Contribution</v>
          </cell>
        </row>
        <row r="65">
          <cell r="A65" t="str">
            <v>Performance Bonus</v>
          </cell>
        </row>
        <row r="66">
          <cell r="A66" t="str">
            <v>Printing and Stationery Expenses</v>
          </cell>
        </row>
        <row r="67">
          <cell r="A67" t="str">
            <v>Prior Period Expenses</v>
          </cell>
        </row>
        <row r="68">
          <cell r="A68" t="str">
            <v>R &amp; R Allowance</v>
          </cell>
        </row>
        <row r="69">
          <cell r="A69" t="str">
            <v>Recharges for Corporate Overhead</v>
          </cell>
        </row>
        <row r="70">
          <cell r="A70" t="str">
            <v>Recharges From Vertex-UK</v>
          </cell>
        </row>
        <row r="71">
          <cell r="A71" t="str">
            <v>Recruitment Advertisement Expenses</v>
          </cell>
        </row>
        <row r="72">
          <cell r="A72" t="str">
            <v>Recruitment Agency Fees</v>
          </cell>
        </row>
        <row r="73">
          <cell r="A73" t="str">
            <v>Referral Allowance</v>
          </cell>
        </row>
        <row r="74">
          <cell r="A74" t="str">
            <v>Relocation Expenses</v>
          </cell>
        </row>
        <row r="75">
          <cell r="A75" t="str">
            <v>Rent Employee Accomodation</v>
          </cell>
        </row>
        <row r="76">
          <cell r="A76" t="str">
            <v>Rent Office Building</v>
          </cell>
        </row>
        <row r="77">
          <cell r="A77" t="str">
            <v>Repair &amp; Maintenance - P&amp;M</v>
          </cell>
        </row>
        <row r="78">
          <cell r="A78" t="str">
            <v>Repair &amp; Maintenances - Building</v>
          </cell>
        </row>
        <row r="79">
          <cell r="A79" t="str">
            <v>Repair &amp; Maintenances - Others</v>
          </cell>
        </row>
        <row r="80">
          <cell r="A80" t="str">
            <v>Salary</v>
          </cell>
        </row>
        <row r="81">
          <cell r="A81" t="str">
            <v>Seminar &amp; Workshop Fees</v>
          </cell>
        </row>
        <row r="82">
          <cell r="A82" t="str">
            <v>Staff Welfare Meal expenses</v>
          </cell>
        </row>
        <row r="83">
          <cell r="A83" t="str">
            <v>Stipend</v>
          </cell>
        </row>
        <row r="84">
          <cell r="A84" t="str">
            <v>Telephone Reimbursemnt</v>
          </cell>
        </row>
        <row r="85">
          <cell r="A85" t="str">
            <v>Trade Association Membership Fees</v>
          </cell>
        </row>
        <row r="86">
          <cell r="A86" t="str">
            <v>Training Expenses</v>
          </cell>
        </row>
        <row r="87">
          <cell r="A87" t="str">
            <v>Vehicle Expenses -Running &amp; Maintenance</v>
          </cell>
        </row>
        <row r="88">
          <cell r="A88" t="str">
            <v>Vehicle Insurance Expenses</v>
          </cell>
        </row>
        <row r="89">
          <cell r="A89" t="str">
            <v>Welfare Fund - Haryana</v>
          </cell>
        </row>
      </sheetData>
      <sheetData sheetId="2" refreshError="1"/>
      <sheetData sheetId="3">
        <row r="2">
          <cell r="E2" t="str">
            <v>247 LEARNING SOLUTIONS PV</v>
          </cell>
        </row>
        <row r="3">
          <cell r="E3" t="str">
            <v>32 MILESTONE</v>
          </cell>
          <cell r="I3" t="str">
            <v>Corporate</v>
          </cell>
        </row>
        <row r="4">
          <cell r="E4" t="str">
            <v>3-D NETWORK PTE LTD.</v>
          </cell>
          <cell r="I4" t="str">
            <v>Center Court</v>
          </cell>
        </row>
        <row r="5">
          <cell r="E5" t="str">
            <v>3D NETWORKS PTE LTD</v>
          </cell>
          <cell r="I5" t="str">
            <v>Unitech World</v>
          </cell>
        </row>
        <row r="6">
          <cell r="E6" t="str">
            <v>AAKAAR INTERIORS</v>
          </cell>
        </row>
        <row r="7">
          <cell r="E7" t="str">
            <v>AAKRISHT ARTS</v>
          </cell>
        </row>
        <row r="8">
          <cell r="E8" t="str">
            <v>AAKRISHT GRAPHICS PVT. LT</v>
          </cell>
        </row>
        <row r="9">
          <cell r="E9" t="str">
            <v>AAR &amp; AAR ENTERPRISES</v>
          </cell>
        </row>
        <row r="10">
          <cell r="E10" t="str">
            <v>AARISTA CAREER CONSULTANT</v>
          </cell>
        </row>
        <row r="11">
          <cell r="E11" t="str">
            <v>ABC CONSULTANTS PRIVATE L</v>
          </cell>
        </row>
        <row r="12">
          <cell r="E12" t="str">
            <v>ABCS (INDIA)</v>
          </cell>
        </row>
        <row r="13">
          <cell r="E13" t="str">
            <v>ABL EXECUTIVE SEARCH</v>
          </cell>
        </row>
        <row r="14">
          <cell r="E14" t="str">
            <v>ABL FINANCIAL SERVICES</v>
          </cell>
        </row>
        <row r="15">
          <cell r="E15" t="str">
            <v>ACCESSIONS</v>
          </cell>
        </row>
        <row r="16">
          <cell r="E16" t="str">
            <v>ACCURIS CONSULTANTS</v>
          </cell>
        </row>
        <row r="17">
          <cell r="E17" t="str">
            <v>ACE CONSULTANT</v>
          </cell>
        </row>
        <row r="18">
          <cell r="E18" t="str">
            <v>ACHIEVERS CONSULTANCY</v>
          </cell>
        </row>
        <row r="19">
          <cell r="E19" t="str">
            <v>ACUTHERM L.P.</v>
          </cell>
        </row>
        <row r="20">
          <cell r="E20" t="str">
            <v>ADDWISER CORPORATE SERVIC</v>
          </cell>
        </row>
        <row r="21">
          <cell r="E21" t="str">
            <v>ADRIANSE INDIA PVT LTD</v>
          </cell>
        </row>
        <row r="22">
          <cell r="E22" t="str">
            <v>ADVAIT DIKSHIT</v>
          </cell>
        </row>
        <row r="23">
          <cell r="E23" t="str">
            <v>ADVAIT DKSHIT</v>
          </cell>
        </row>
        <row r="24">
          <cell r="E24" t="str">
            <v>AEB LTD BTA A/C NO.3769 1</v>
          </cell>
        </row>
        <row r="25">
          <cell r="E25" t="str">
            <v>AGARWAL PACKERS &amp; MOVERS</v>
          </cell>
        </row>
        <row r="26">
          <cell r="E26" t="str">
            <v>AGRANI CONVERGENCE LTD</v>
          </cell>
        </row>
        <row r="27">
          <cell r="E27" t="str">
            <v>AHAAR FOODS</v>
          </cell>
        </row>
        <row r="28">
          <cell r="E28" t="str">
            <v>AHM ADVERTISING &amp; MARKETI</v>
          </cell>
        </row>
        <row r="29">
          <cell r="E29" t="str">
            <v>AIESEC DI ALUMNI CONGRESS</v>
          </cell>
        </row>
        <row r="30">
          <cell r="E30" t="str">
            <v>AIIRCONNECT</v>
          </cell>
        </row>
        <row r="31">
          <cell r="E31" t="str">
            <v>AJAY TENT HOUSE</v>
          </cell>
        </row>
        <row r="32">
          <cell r="E32" t="str">
            <v>AKAASH GLASS CO.</v>
          </cell>
        </row>
        <row r="33">
          <cell r="E33" t="str">
            <v>AKRITI PRINTERS</v>
          </cell>
        </row>
        <row r="34">
          <cell r="E34" t="str">
            <v>AKSHAR'S DESIGN</v>
          </cell>
        </row>
        <row r="35">
          <cell r="E35" t="str">
            <v>ALPHA STARS TAP NEW AGE</v>
          </cell>
        </row>
        <row r="36">
          <cell r="E36" t="str">
            <v>ALPINE HOLIDAYS 'N ADVENT</v>
          </cell>
        </row>
        <row r="37">
          <cell r="E37" t="str">
            <v>ALPINE MODULAR INTERIORS</v>
          </cell>
        </row>
        <row r="38">
          <cell r="E38" t="str">
            <v>AMALGAMATED BEAN COFFEE T</v>
          </cell>
        </row>
        <row r="39">
          <cell r="E39" t="str">
            <v>AMERICAN EXPRESS BANK LTD</v>
          </cell>
        </row>
        <row r="40">
          <cell r="E40" t="str">
            <v>AMERICAN POWER CONVERSION</v>
          </cell>
        </row>
        <row r="41">
          <cell r="E41" t="str">
            <v>AMIT KAUL</v>
          </cell>
        </row>
        <row r="42">
          <cell r="E42" t="str">
            <v>AMPLE CONSULTANTS</v>
          </cell>
        </row>
        <row r="43">
          <cell r="E43" t="str">
            <v>ANAND CONTROL SYSTEMS PVT</v>
          </cell>
        </row>
        <row r="44">
          <cell r="E44" t="str">
            <v>ANAND POWER LIMITED</v>
          </cell>
        </row>
        <row r="45">
          <cell r="E45" t="str">
            <v>ANANDA IN THE HIMALAYAS</v>
          </cell>
        </row>
        <row r="46">
          <cell r="E46" t="str">
            <v>ANIL SACHDEVA &amp; ASSOCIATE</v>
          </cell>
        </row>
        <row r="47">
          <cell r="E47" t="str">
            <v>ANINDYA CHAKRAVORTY</v>
          </cell>
        </row>
        <row r="48">
          <cell r="E48" t="str">
            <v>ANITA REILLY</v>
          </cell>
        </row>
        <row r="49">
          <cell r="E49" t="str">
            <v>ANSHUMAN SEN</v>
          </cell>
        </row>
        <row r="50">
          <cell r="E50" t="str">
            <v>ANTARES SERVICES (P) LTD.</v>
          </cell>
        </row>
        <row r="51">
          <cell r="E51" t="str">
            <v>ANTELEC LIMITED</v>
          </cell>
        </row>
        <row r="52">
          <cell r="E52" t="str">
            <v>ANUJ GUPTA</v>
          </cell>
        </row>
        <row r="53">
          <cell r="E53" t="str">
            <v>ANURADHA NIRWAN</v>
          </cell>
        </row>
        <row r="54">
          <cell r="E54" t="str">
            <v>AO (CASH) BSNL GMTD</v>
          </cell>
        </row>
        <row r="55">
          <cell r="E55" t="str">
            <v>AOS SERVICES</v>
          </cell>
        </row>
        <row r="56">
          <cell r="E56" t="str">
            <v>APEE ESKAY ENTERPRISES (I</v>
          </cell>
        </row>
        <row r="57">
          <cell r="E57" t="str">
            <v>APL INDIA PVT. LTD.</v>
          </cell>
        </row>
        <row r="58">
          <cell r="E58" t="str">
            <v>APRA AUTO (INDIA) PVT LTD</v>
          </cell>
        </row>
        <row r="59">
          <cell r="E59" t="str">
            <v>APRA MOTELS</v>
          </cell>
        </row>
        <row r="60">
          <cell r="E60" t="str">
            <v>AQUA LINK SERVICES</v>
          </cell>
        </row>
        <row r="61">
          <cell r="E61" t="str">
            <v>ARIJIT BASU</v>
          </cell>
        </row>
        <row r="62">
          <cell r="E62" t="str">
            <v>ASC TELECOM LTD.</v>
          </cell>
        </row>
        <row r="63">
          <cell r="E63" t="str">
            <v>ASHOK K BHARDWAJ</v>
          </cell>
        </row>
        <row r="64">
          <cell r="E64" t="str">
            <v>ASHOK KUMAR JAISWAL</v>
          </cell>
        </row>
        <row r="65">
          <cell r="E65" t="str">
            <v>ASSOCHAM</v>
          </cell>
        </row>
        <row r="66">
          <cell r="E66" t="str">
            <v>ASSOCHAM</v>
          </cell>
        </row>
        <row r="67">
          <cell r="E67" t="str">
            <v>ASTHA ENTERPRISES</v>
          </cell>
        </row>
        <row r="68">
          <cell r="E68" t="str">
            <v>ASVATTH CONSULTANCY SERVI</v>
          </cell>
        </row>
        <row r="69">
          <cell r="E69" t="str">
            <v>AT &amp; T COMMUNICATION SERV</v>
          </cell>
        </row>
        <row r="70">
          <cell r="E70" t="str">
            <v>AT WORK DESIGNS</v>
          </cell>
        </row>
        <row r="71">
          <cell r="E71" t="str">
            <v>AUDIO VOICE INDIA PVT . L</v>
          </cell>
        </row>
        <row r="72">
          <cell r="E72" t="str">
            <v>AUTO ID SYSTEMS</v>
          </cell>
        </row>
        <row r="73">
          <cell r="E73" t="str">
            <v>AVAYA GLOBAL CONNECT LTD</v>
          </cell>
        </row>
        <row r="74">
          <cell r="E74" t="str">
            <v>AVAYA GLOBAL CONNECT LTD.</v>
          </cell>
        </row>
        <row r="75">
          <cell r="E75" t="str">
            <v>B2B CONNECTIONS</v>
          </cell>
        </row>
        <row r="76">
          <cell r="E76" t="str">
            <v>BAAN INFO SYSTEMS PVT. LT</v>
          </cell>
        </row>
        <row r="77">
          <cell r="E77" t="str">
            <v>BAGAI CONSTRUCTION</v>
          </cell>
        </row>
        <row r="78">
          <cell r="E78" t="str">
            <v>BAKSHI TRANSPORT CO.</v>
          </cell>
        </row>
        <row r="79">
          <cell r="E79" t="str">
            <v>BAR CODE INDIA LTD.</v>
          </cell>
        </row>
        <row r="80">
          <cell r="E80" t="str">
            <v>BATRA BROTHERS PRIVATE LI</v>
          </cell>
        </row>
        <row r="81">
          <cell r="E81" t="str">
            <v>BATTERY CENTER</v>
          </cell>
        </row>
        <row r="82">
          <cell r="E82" t="str">
            <v>BECKON TOURS PVT. LTD.</v>
          </cell>
        </row>
        <row r="83">
          <cell r="E83" t="str">
            <v>BEHURA &amp; CO.</v>
          </cell>
        </row>
        <row r="84">
          <cell r="E84" t="str">
            <v>BELOW THE LINE</v>
          </cell>
        </row>
        <row r="85">
          <cell r="E85" t="str">
            <v>BENNETT COLEMAN &amp; CO LTD</v>
          </cell>
        </row>
        <row r="86">
          <cell r="E86" t="str">
            <v>BENNETT COLEMAN &amp; CO. LTD</v>
          </cell>
        </row>
        <row r="87">
          <cell r="E87" t="str">
            <v>BHARAT S RAUT &amp; CO.</v>
          </cell>
        </row>
        <row r="88">
          <cell r="E88" t="str">
            <v>BHARTI CELLULAR LIMITED</v>
          </cell>
        </row>
        <row r="89">
          <cell r="E89" t="str">
            <v>BHARTI INFOTEL LTD</v>
          </cell>
        </row>
        <row r="90">
          <cell r="E90" t="str">
            <v>BHARTI TELE VENTURES LTD.</v>
          </cell>
        </row>
        <row r="91">
          <cell r="E91" t="str">
            <v>BHARTI TELETECH LTD.</v>
          </cell>
        </row>
        <row r="92">
          <cell r="E92" t="str">
            <v>BIG BASE</v>
          </cell>
        </row>
        <row r="93">
          <cell r="E93" t="str">
            <v>BINARY SEMNATICS LIMITED</v>
          </cell>
        </row>
        <row r="94">
          <cell r="E94" t="str">
            <v>BLOW PLAST ERGONOMICS LTD</v>
          </cell>
        </row>
        <row r="95">
          <cell r="E95" t="str">
            <v>BLUE MANGO FILMS</v>
          </cell>
        </row>
        <row r="96">
          <cell r="E96" t="str">
            <v>BORDERS</v>
          </cell>
        </row>
        <row r="97">
          <cell r="E97" t="str">
            <v>BOSE CORPORATION</v>
          </cell>
        </row>
        <row r="98">
          <cell r="E98" t="str">
            <v>BOSE CORPORATION INDIA PV</v>
          </cell>
        </row>
        <row r="99">
          <cell r="E99" t="str">
            <v>BRAND CURRY COMMUNICATION</v>
          </cell>
        </row>
        <row r="100">
          <cell r="E100" t="str">
            <v>BRAND CURRY INC</v>
          </cell>
        </row>
        <row r="101">
          <cell r="E101" t="str">
            <v>BRIDGE MIND CONSLUTING PT</v>
          </cell>
        </row>
        <row r="102">
          <cell r="E102" t="str">
            <v>BRIGHT STAR HOTELS PRIVAT</v>
          </cell>
        </row>
        <row r="103">
          <cell r="E103" t="str">
            <v>BT SINGAPORE PTE LTD.</v>
          </cell>
        </row>
        <row r="104">
          <cell r="E104" t="str">
            <v>BTVL-B&amp;TS, HARYANA</v>
          </cell>
        </row>
        <row r="105">
          <cell r="E105" t="str">
            <v>C R INFOTECH (P) LIMITED</v>
          </cell>
        </row>
        <row r="106">
          <cell r="E106" t="str">
            <v>CAFE GALLERIA</v>
          </cell>
        </row>
        <row r="107">
          <cell r="E107" t="str">
            <v>CANDOR SERVICES</v>
          </cell>
        </row>
        <row r="108">
          <cell r="E108" t="str">
            <v>CAPITAL CONSULTANT</v>
          </cell>
        </row>
        <row r="109">
          <cell r="E109" t="str">
            <v>CAREER CRUISE.COM</v>
          </cell>
        </row>
        <row r="110">
          <cell r="E110" t="str">
            <v>CAREER DIMENSION</v>
          </cell>
        </row>
        <row r="111">
          <cell r="E111" t="str">
            <v>CAREERMATRICS</v>
          </cell>
        </row>
        <row r="112">
          <cell r="E112" t="str">
            <v>CARROT COMMUNICATIONS</v>
          </cell>
        </row>
        <row r="113">
          <cell r="E113" t="str">
            <v>CATER SOURCE</v>
          </cell>
        </row>
        <row r="114">
          <cell r="E114" t="str">
            <v>CB RICHARD ELLIS SOUTH AS</v>
          </cell>
        </row>
        <row r="115">
          <cell r="E115" t="str">
            <v>CE INFO SYSTEMS PRIVATE L</v>
          </cell>
        </row>
        <row r="116">
          <cell r="E116" t="str">
            <v>CEASE FIRE INDUSTRIES LTD</v>
          </cell>
        </row>
        <row r="117">
          <cell r="E117" t="str">
            <v>CEHP</v>
          </cell>
        </row>
        <row r="118">
          <cell r="E118" t="str">
            <v>CENTRE FOR BUSINESS STUDI</v>
          </cell>
        </row>
        <row r="119">
          <cell r="E119" t="str">
            <v>CHALLEN INTERNATIONAL IND</v>
          </cell>
        </row>
        <row r="120">
          <cell r="E120" t="str">
            <v>CHANDRIKA BHUDIRAJA</v>
          </cell>
        </row>
        <row r="121">
          <cell r="E121" t="str">
            <v>CHARAN GUPTA CONSULTANTS</v>
          </cell>
        </row>
        <row r="122">
          <cell r="E122" t="str">
            <v>CHAUDHRY PARTY SETTER</v>
          </cell>
        </row>
        <row r="123">
          <cell r="E123" t="str">
            <v>CHEIRO CONSULTANTS</v>
          </cell>
        </row>
        <row r="124">
          <cell r="E124" t="str">
            <v>CHETNA CONSULTANCY SERVIC</v>
          </cell>
        </row>
        <row r="125">
          <cell r="E125" t="str">
            <v>CHITRA PAT AUDIT VISUAL</v>
          </cell>
        </row>
        <row r="126">
          <cell r="E126" t="str">
            <v>CHOPRA CONTRACTORS</v>
          </cell>
        </row>
        <row r="127">
          <cell r="E127" t="str">
            <v>CHP SERVICE PROVIDERS &amp; H</v>
          </cell>
        </row>
        <row r="128">
          <cell r="E128" t="str">
            <v>CISCO TRAINING CENTER</v>
          </cell>
        </row>
        <row r="129">
          <cell r="E129" t="str">
            <v>CITI BANK N.A. A/C NO.910</v>
          </cell>
        </row>
        <row r="130">
          <cell r="E130" t="str">
            <v>CITI CHOICE</v>
          </cell>
        </row>
        <row r="131">
          <cell r="E131" t="str">
            <v>CLASSE</v>
          </cell>
        </row>
        <row r="132">
          <cell r="E132" t="str">
            <v>CLAUDE NEON SIGNS PVT LTD</v>
          </cell>
        </row>
        <row r="133">
          <cell r="E133" t="str">
            <v>COFEEDAY EXPRESS</v>
          </cell>
        </row>
        <row r="134">
          <cell r="E134" t="str">
            <v>COMFORT HVAC SYSTEMS</v>
          </cell>
        </row>
        <row r="135">
          <cell r="E135" t="str">
            <v>COMPAQ COMPUTER INDIA PRI</v>
          </cell>
        </row>
        <row r="136">
          <cell r="E136" t="str">
            <v>COMPUTER ASSOCIATES INDIA</v>
          </cell>
        </row>
        <row r="137">
          <cell r="E137" t="str">
            <v>CONCEPT CATERERS</v>
          </cell>
        </row>
        <row r="138">
          <cell r="E138" t="str">
            <v>CONCEPTS</v>
          </cell>
        </row>
        <row r="139">
          <cell r="E139" t="str">
            <v>CONTAINER MOVEMENT TRANSP</v>
          </cell>
        </row>
        <row r="140">
          <cell r="E140" t="str">
            <v>CORETECH SYSTEMS PVT LTD</v>
          </cell>
        </row>
        <row r="141">
          <cell r="E141" t="str">
            <v>CORPORATE CALIBRE INDIA C</v>
          </cell>
        </row>
        <row r="142">
          <cell r="E142" t="str">
            <v>CORPORATE CATALYST</v>
          </cell>
        </row>
        <row r="143">
          <cell r="E143" t="str">
            <v>CREST</v>
          </cell>
        </row>
        <row r="144">
          <cell r="E144" t="str">
            <v>CULT CLOTHING COMPANY</v>
          </cell>
        </row>
        <row r="145">
          <cell r="E145" t="str">
            <v>CVM SERVICCES</v>
          </cell>
        </row>
        <row r="146">
          <cell r="E146" t="str">
            <v>D S MARKETING</v>
          </cell>
        </row>
        <row r="147">
          <cell r="E147" t="str">
            <v>DAIKIN INDUSTRIES LTD.</v>
          </cell>
        </row>
        <row r="148">
          <cell r="E148" t="str">
            <v>DAIKIN SHRIRAM AIRCONDITI</v>
          </cell>
        </row>
        <row r="149">
          <cell r="E149" t="str">
            <v>DATA CRAFT INDIALIMITED</v>
          </cell>
        </row>
        <row r="150">
          <cell r="E150" t="str">
            <v>DEEPIKA SARIN</v>
          </cell>
        </row>
        <row r="151">
          <cell r="E151" t="str">
            <v>DELOITTE HASKINS &amp; SELLS</v>
          </cell>
        </row>
        <row r="152">
          <cell r="E152" t="str">
            <v>DESIGN IMPRINTS</v>
          </cell>
        </row>
        <row r="153">
          <cell r="E153" t="str">
            <v>DESTINY</v>
          </cell>
        </row>
        <row r="154">
          <cell r="E154" t="str">
            <v>DIVYA CATERERS</v>
          </cell>
        </row>
        <row r="155">
          <cell r="E155" t="str">
            <v>DLF COMMERCIAL ENTERPRISE</v>
          </cell>
        </row>
        <row r="156">
          <cell r="E156" t="str">
            <v>DLF GOLF RESORT LTD</v>
          </cell>
        </row>
        <row r="157">
          <cell r="E157" t="str">
            <v>DLF SERVICES LTD.</v>
          </cell>
        </row>
        <row r="158">
          <cell r="E158" t="str">
            <v>DOLPHIN SPACE SYSTEMS</v>
          </cell>
        </row>
        <row r="159">
          <cell r="E159" t="str">
            <v>DOOR TRAINING &amp; CONSULTIN</v>
          </cell>
        </row>
        <row r="160">
          <cell r="E160" t="str">
            <v>DOVE EXPRESS</v>
          </cell>
        </row>
        <row r="161">
          <cell r="E161" t="str">
            <v>DRISHTI INDUSTRIAL TRADER</v>
          </cell>
        </row>
        <row r="162">
          <cell r="E162" t="str">
            <v>DYNA AIRCON PVT. LTD.</v>
          </cell>
        </row>
        <row r="163">
          <cell r="E163" t="str">
            <v>E MEDLIFE HEALTH SERVICES</v>
          </cell>
        </row>
        <row r="164">
          <cell r="E164" t="str">
            <v>EAGLE ENTERPRISE</v>
          </cell>
        </row>
        <row r="165">
          <cell r="E165" t="str">
            <v>EAST 101</v>
          </cell>
        </row>
        <row r="166">
          <cell r="E166" t="str">
            <v>EBIZ SYSTEMS LTD.</v>
          </cell>
        </row>
        <row r="167">
          <cell r="E167" t="str">
            <v>EDP AIDS PVT LTD</v>
          </cell>
        </row>
        <row r="168">
          <cell r="E168" t="str">
            <v>EDUCOM SOFTWARE PVT. LTD.</v>
          </cell>
        </row>
        <row r="169">
          <cell r="E169" t="str">
            <v>EFFICIENT EQUIPMENT</v>
          </cell>
        </row>
        <row r="170">
          <cell r="E170" t="str">
            <v>ELANCE GROUP</v>
          </cell>
        </row>
        <row r="171">
          <cell r="E171" t="str">
            <v>ELEGANT COMMUNICATION</v>
          </cell>
        </row>
        <row r="172">
          <cell r="E172" t="str">
            <v>ELEMENTS MANPOWER SOLUTIO</v>
          </cell>
        </row>
        <row r="173">
          <cell r="E173" t="str">
            <v>ELIXIR WEB SOLUTIONS</v>
          </cell>
        </row>
        <row r="174">
          <cell r="E174" t="str">
            <v>EMERSON NETWORK POWER IND</v>
          </cell>
        </row>
        <row r="175">
          <cell r="E175" t="str">
            <v>ENTERTAINMENT NETWORK (IN</v>
          </cell>
        </row>
        <row r="176">
          <cell r="E176" t="str">
            <v>ENVIRONMENTAL PROTECTION</v>
          </cell>
        </row>
        <row r="177">
          <cell r="E177" t="str">
            <v>ESCAPADE ADVENTURES</v>
          </cell>
        </row>
        <row r="178">
          <cell r="E178" t="str">
            <v>ESS EMM ADS</v>
          </cell>
        </row>
        <row r="179">
          <cell r="E179" t="str">
            <v>ESSEX FARMS PVT LIMITED</v>
          </cell>
        </row>
        <row r="180">
          <cell r="E180" t="str">
            <v>ET ADVERTISING &amp; MARKETIN</v>
          </cell>
        </row>
        <row r="181">
          <cell r="E181" t="str">
            <v>ETERNITY PLACEMENT SERVIC</v>
          </cell>
        </row>
        <row r="182">
          <cell r="E182" t="str">
            <v>EVENTUS</v>
          </cell>
        </row>
        <row r="183">
          <cell r="E183" t="str">
            <v>EXCEL CONSULTING (A UNIT</v>
          </cell>
        </row>
        <row r="184">
          <cell r="E184" t="str">
            <v>EXCEL NET SOLUTIONS PVT.</v>
          </cell>
        </row>
        <row r="185">
          <cell r="E185" t="str">
            <v>EXECUTIVE SOLUTIONS PVT.</v>
          </cell>
        </row>
        <row r="186">
          <cell r="E186" t="str">
            <v>EXPRESS HOUSE KEEPER PRIV</v>
          </cell>
        </row>
        <row r="187">
          <cell r="E187" t="str">
            <v>F S ADVERTISING LTD.</v>
          </cell>
        </row>
        <row r="188">
          <cell r="E188" t="str">
            <v>FABTEX INTERNATIONAL</v>
          </cell>
        </row>
        <row r="189">
          <cell r="E189" t="str">
            <v>FACTORIAL SOLUTIONS</v>
          </cell>
        </row>
        <row r="190">
          <cell r="E190" t="str">
            <v>FALCON ENTERPRISES</v>
          </cell>
        </row>
        <row r="191">
          <cell r="E191" t="str">
            <v>FEDERATION OF INDIAN CHAM</v>
          </cell>
        </row>
        <row r="192">
          <cell r="E192" t="str">
            <v>FIREBALL SECURITAS SYSTEM</v>
          </cell>
        </row>
        <row r="193">
          <cell r="E193" t="str">
            <v>FIRST ENTERPRISE</v>
          </cell>
        </row>
        <row r="194">
          <cell r="E194" t="str">
            <v>FIRST REVENUE ASSURANCE</v>
          </cell>
        </row>
        <row r="195">
          <cell r="E195" t="str">
            <v>FOOT PRINTS</v>
          </cell>
        </row>
        <row r="196">
          <cell r="E196" t="str">
            <v>FORE SCHOOL OF MANAGEMENT</v>
          </cell>
        </row>
        <row r="197">
          <cell r="E197" t="str">
            <v>FORTUNE SELECT GLOBAL</v>
          </cell>
        </row>
        <row r="198">
          <cell r="E198" t="str">
            <v>FRIENDS COLOR COPY CENTRE</v>
          </cell>
        </row>
        <row r="199">
          <cell r="E199" t="str">
            <v>FRIENDS COLOR IMAGES PVT</v>
          </cell>
        </row>
        <row r="200">
          <cell r="E200" t="str">
            <v>FUJITUS SERVICES</v>
          </cell>
        </row>
        <row r="201">
          <cell r="E201" t="str">
            <v>FUTURA INTERIOR CONCEPTS</v>
          </cell>
        </row>
        <row r="202">
          <cell r="E202" t="str">
            <v>FUTURE SOFT SOLUTIONS PVT</v>
          </cell>
        </row>
        <row r="203">
          <cell r="E203" t="str">
            <v>GANPATI LIGHTS</v>
          </cell>
        </row>
        <row r="204">
          <cell r="E204" t="str">
            <v>GAUTAM AUTO</v>
          </cell>
        </row>
        <row r="205">
          <cell r="E205" t="str">
            <v>GENESIS PUBLIC RELATIONS</v>
          </cell>
        </row>
        <row r="206">
          <cell r="E206" t="str">
            <v>GENIAL PRODUCTION &amp; INTEG</v>
          </cell>
        </row>
        <row r="207">
          <cell r="E207" t="str">
            <v>GENTIAN LEARNING SYSTEMS</v>
          </cell>
        </row>
        <row r="208">
          <cell r="E208" t="str">
            <v>GERMAN EXPRESS SHIPPING</v>
          </cell>
        </row>
        <row r="209">
          <cell r="E209" t="str">
            <v>GIFT A PLANT</v>
          </cell>
        </row>
        <row r="210">
          <cell r="E210" t="str">
            <v>GIFTWELL GIFTING CO.</v>
          </cell>
        </row>
        <row r="211">
          <cell r="E211" t="str">
            <v>GIZMO WORLD</v>
          </cell>
        </row>
        <row r="212">
          <cell r="E212" t="str">
            <v>GLENN RELOCATIONS</v>
          </cell>
        </row>
        <row r="213">
          <cell r="E213" t="str">
            <v>GLOBUS INFOCOM LTD.</v>
          </cell>
        </row>
        <row r="214">
          <cell r="E214" t="str">
            <v>GLOBUS INFOCOMM ASIA PTE</v>
          </cell>
        </row>
        <row r="215">
          <cell r="E215" t="str">
            <v>GODREJ &amp; BOYCE MFG. CO. L</v>
          </cell>
        </row>
        <row r="216">
          <cell r="E216" t="str">
            <v>GOODRICH MARITIME PRIVATE</v>
          </cell>
        </row>
        <row r="217">
          <cell r="E217" t="str">
            <v>GRAND CASTLE</v>
          </cell>
        </row>
        <row r="218">
          <cell r="E218" t="str">
            <v>GRAND MEDICOS</v>
          </cell>
        </row>
        <row r="219">
          <cell r="E219" t="str">
            <v>GRAPHIC SYSTEMS PVT. LTD.</v>
          </cell>
        </row>
        <row r="220">
          <cell r="E220" t="str">
            <v>GRASSIK CONSULTANT</v>
          </cell>
        </row>
        <row r="221">
          <cell r="E221" t="str">
            <v>GREENBACK FOREX SERVICES</v>
          </cell>
        </row>
        <row r="222">
          <cell r="E222" t="str">
            <v>GTL LIMITED</v>
          </cell>
        </row>
        <row r="223">
          <cell r="E223" t="str">
            <v>GTS EXPORTS (P) LTD.</v>
          </cell>
        </row>
        <row r="224">
          <cell r="E224" t="str">
            <v>GUARDIAN LIFECARE PVT LTD</v>
          </cell>
        </row>
        <row r="225">
          <cell r="E225" t="str">
            <v>GUAYANA FURNITURE COMPANY</v>
          </cell>
        </row>
        <row r="226">
          <cell r="E226" t="str">
            <v>GURU SOLUTIONS LIMITED</v>
          </cell>
        </row>
        <row r="227">
          <cell r="E227" t="str">
            <v>HANDS ON SUCCESS</v>
          </cell>
        </row>
        <row r="228">
          <cell r="E228" t="str">
            <v>HAWORTH SINGAPORE PTE LTD</v>
          </cell>
        </row>
        <row r="229">
          <cell r="E229" t="str">
            <v>HCL INFINET LTD.</v>
          </cell>
        </row>
        <row r="230">
          <cell r="E230" t="str">
            <v>HDFC STANDARD LIFE INSURA</v>
          </cell>
        </row>
        <row r="231">
          <cell r="E231" t="str">
            <v>HERO MINDMINE</v>
          </cell>
        </row>
        <row r="232">
          <cell r="E232" t="str">
            <v>HEWITT ASSOCIATES (INDIA)</v>
          </cell>
        </row>
        <row r="233">
          <cell r="E233" t="str">
            <v>HEWLETT PACKARD ASIA PACI</v>
          </cell>
        </row>
        <row r="234">
          <cell r="E234" t="str">
            <v>HEWLETT PACKARD INDIA PVT</v>
          </cell>
        </row>
        <row r="235">
          <cell r="E235" t="str">
            <v>HEWLETT PACKARD INDIA SAL</v>
          </cell>
        </row>
        <row r="236">
          <cell r="E236" t="str">
            <v>HEWLETT PACKARD SINGAPORE</v>
          </cell>
        </row>
        <row r="237">
          <cell r="E237" t="str">
            <v>HEWLETT-PACKARD AP (HONG</v>
          </cell>
        </row>
        <row r="238">
          <cell r="E238" t="str">
            <v>HI TECH ENGINEERS AND CON</v>
          </cell>
        </row>
        <row r="239">
          <cell r="E239" t="str">
            <v>HILL TOP TRAVELS</v>
          </cell>
        </row>
        <row r="240">
          <cell r="E240" t="str">
            <v>HITECH SERVICES</v>
          </cell>
        </row>
        <row r="241">
          <cell r="E241" t="str">
            <v>HOME MADE DELIGHT</v>
          </cell>
        </row>
        <row r="242">
          <cell r="E242" t="str">
            <v>HOTEL CHOKHI DHANI</v>
          </cell>
        </row>
        <row r="243">
          <cell r="E243" t="str">
            <v>HOTEL VIKRAM</v>
          </cell>
        </row>
        <row r="244">
          <cell r="E244" t="str">
            <v>HOUSE TO HOME</v>
          </cell>
        </row>
        <row r="245">
          <cell r="E245" t="str">
            <v>HRD CENTER</v>
          </cell>
        </row>
        <row r="246">
          <cell r="E246" t="str">
            <v>HT MEDIA LTD</v>
          </cell>
        </row>
        <row r="247">
          <cell r="E247" t="str">
            <v>HUMANLINKS SEARCH SERVICE</v>
          </cell>
        </row>
        <row r="248">
          <cell r="E248" t="str">
            <v>HUTCHISON ESSAR MOBILE SE</v>
          </cell>
        </row>
        <row r="249">
          <cell r="E249" t="str">
            <v>HYTES INTEGRATED MARKETIN</v>
          </cell>
        </row>
        <row r="250">
          <cell r="E250" t="str">
            <v>IDEAL ENTERPRISES</v>
          </cell>
        </row>
        <row r="251">
          <cell r="E251" t="str">
            <v>IDEAL MEMENTOES</v>
          </cell>
        </row>
        <row r="252">
          <cell r="E252" t="str">
            <v>IGTL SOLUTIONS PTE LTD.</v>
          </cell>
        </row>
        <row r="253">
          <cell r="E253" t="str">
            <v>IMAGE ONE SOURCES</v>
          </cell>
        </row>
        <row r="254">
          <cell r="E254" t="str">
            <v>IMAGEADS SERVICES PVT. LT</v>
          </cell>
        </row>
        <row r="255">
          <cell r="E255" t="str">
            <v>IMPETUS HR CONSULTANTS PR</v>
          </cell>
        </row>
        <row r="256">
          <cell r="E256" t="str">
            <v>INDAL KUMAR</v>
          </cell>
        </row>
        <row r="257">
          <cell r="E257" t="str">
            <v>INDIAN HOLIDAY PVT. LTD.</v>
          </cell>
        </row>
        <row r="258">
          <cell r="E258" t="str">
            <v>INDIAN SCHOOL OF BUSINESS</v>
          </cell>
        </row>
        <row r="259">
          <cell r="E259" t="str">
            <v>INDORAJ TOURS AND TRAVELS</v>
          </cell>
        </row>
        <row r="260">
          <cell r="E260" t="str">
            <v>INFINITY AUDIO VISUALS LT</v>
          </cell>
        </row>
        <row r="261">
          <cell r="E261" t="str">
            <v>INFINITY IT SOLUTIONS</v>
          </cell>
        </row>
        <row r="262">
          <cell r="E262" t="str">
            <v>INFO EDGE (INDIA) PVT LTD</v>
          </cell>
        </row>
        <row r="263">
          <cell r="E263" t="str">
            <v>INFO VISION MERCHANDISING</v>
          </cell>
        </row>
        <row r="264">
          <cell r="E264" t="str">
            <v>INFOSTAR SOLUTIONS (P) LT</v>
          </cell>
        </row>
        <row r="265">
          <cell r="E265" t="str">
            <v>INFRES METHODEX LTD.</v>
          </cell>
        </row>
        <row r="266">
          <cell r="E266" t="str">
            <v>INSTITUTE OF NETWORK TECH</v>
          </cell>
        </row>
        <row r="267">
          <cell r="E267" t="str">
            <v>INTELLIGROUP ASIA PRIVATE</v>
          </cell>
        </row>
        <row r="268">
          <cell r="E268" t="str">
            <v>INTER GLOBE HOLIDAYS</v>
          </cell>
        </row>
        <row r="269">
          <cell r="E269" t="str">
            <v>INTERGLOBE HOLIDAYS</v>
          </cell>
        </row>
        <row r="270">
          <cell r="E270" t="str">
            <v>ISCENT E-SERVICES PRIVATE</v>
          </cell>
        </row>
        <row r="271">
          <cell r="E271" t="str">
            <v>ITESS</v>
          </cell>
        </row>
        <row r="272">
          <cell r="E272" t="str">
            <v>J Q NETWORK PTE LTD.</v>
          </cell>
        </row>
        <row r="273">
          <cell r="E273" t="str">
            <v>JAGDISH PAHARIA &amp; CO.</v>
          </cell>
        </row>
        <row r="274">
          <cell r="E274" t="str">
            <v>JAGRITI JAISWAL</v>
          </cell>
        </row>
        <row r="275">
          <cell r="E275" t="str">
            <v>JAN MADHYAM</v>
          </cell>
        </row>
        <row r="276">
          <cell r="E276" t="str">
            <v>JANTA BOOK DEPOT</v>
          </cell>
        </row>
        <row r="277">
          <cell r="E277" t="str">
            <v>JANUS ENGINEERING (P) LTD</v>
          </cell>
        </row>
        <row r="278">
          <cell r="E278" t="str">
            <v>JANUS KONCEPTS</v>
          </cell>
        </row>
        <row r="279">
          <cell r="E279" t="str">
            <v>JAQUAR &amp; COMPANY LTD</v>
          </cell>
        </row>
        <row r="280">
          <cell r="E280" t="str">
            <v>JAYANT MUKHERJEE</v>
          </cell>
        </row>
        <row r="281">
          <cell r="E281" t="str">
            <v>JPM CAB SERVICES</v>
          </cell>
        </row>
        <row r="282">
          <cell r="E282" t="str">
            <v>JUSHNN ENTERPRISES</v>
          </cell>
        </row>
        <row r="283">
          <cell r="E283" t="str">
            <v>JYOTHI RATH ASSOCIATES</v>
          </cell>
        </row>
        <row r="284">
          <cell r="E284" t="str">
            <v>K. A. PANDIT</v>
          </cell>
        </row>
        <row r="285">
          <cell r="E285" t="str">
            <v>KAISER VITALS</v>
          </cell>
        </row>
        <row r="286">
          <cell r="E286" t="str">
            <v>KALAKRITI INC</v>
          </cell>
        </row>
        <row r="287">
          <cell r="E287" t="str">
            <v>KATHLEEN</v>
          </cell>
        </row>
        <row r="288">
          <cell r="E288" t="str">
            <v>KAUSHLESH JAISWAL</v>
          </cell>
        </row>
        <row r="289">
          <cell r="E289" t="str">
            <v>KELLY SERVICES INDIA PVT.</v>
          </cell>
        </row>
        <row r="290">
          <cell r="E290" t="str">
            <v>KHURANA STEELS</v>
          </cell>
        </row>
        <row r="291">
          <cell r="E291" t="str">
            <v>KHUSBOO WELFARE SOCIETY</v>
          </cell>
        </row>
        <row r="292">
          <cell r="E292" t="str">
            <v>KHUSHBOO FOODS PVT. LTD.</v>
          </cell>
        </row>
        <row r="293">
          <cell r="E293" t="str">
            <v>KIRAN SETHI</v>
          </cell>
        </row>
        <row r="294">
          <cell r="E294" t="str">
            <v>KISHOR SINGH</v>
          </cell>
        </row>
        <row r="295">
          <cell r="E295" t="str">
            <v>KITCHENETTE</v>
          </cell>
        </row>
        <row r="296">
          <cell r="E296" t="str">
            <v>KLG SYSTEL LIMITED</v>
          </cell>
        </row>
        <row r="297">
          <cell r="E297" t="str">
            <v>KOCHHAR AND CO.</v>
          </cell>
        </row>
        <row r="298">
          <cell r="E298" t="str">
            <v>KOTI RESORTS LIMITED</v>
          </cell>
        </row>
        <row r="299">
          <cell r="E299" t="str">
            <v>KPMG</v>
          </cell>
        </row>
        <row r="300">
          <cell r="E300" t="str">
            <v>KREATIVE MARKETING SERVIC</v>
          </cell>
        </row>
        <row r="301">
          <cell r="E301" t="str">
            <v>KRISHNA AUTO SALES</v>
          </cell>
        </row>
        <row r="302">
          <cell r="E302" t="str">
            <v>KUBER TRAVELS PVT. LTD.</v>
          </cell>
        </row>
        <row r="303">
          <cell r="E303" t="str">
            <v>KUONI ACADEMY OF TRAVEL</v>
          </cell>
        </row>
        <row r="304">
          <cell r="E304" t="str">
            <v>LANDBASE INDIA LIMITED</v>
          </cell>
        </row>
        <row r="305">
          <cell r="E305" t="str">
            <v>LASALLE PARTNERS INDIA PV</v>
          </cell>
        </row>
        <row r="306">
          <cell r="E306" t="str">
            <v>LATA SOFTEK CONSULTANTS</v>
          </cell>
        </row>
        <row r="307">
          <cell r="E307" t="str">
            <v>LAUNCH PAD RECRUITMENTS (</v>
          </cell>
        </row>
        <row r="308">
          <cell r="E308" t="str">
            <v>LAXMAN SINGH</v>
          </cell>
        </row>
        <row r="309">
          <cell r="E309" t="str">
            <v>LEADERSHIP KNOWLEDGE CONS</v>
          </cell>
        </row>
        <row r="310">
          <cell r="E310" t="str">
            <v>LEARNING CURVE</v>
          </cell>
        </row>
        <row r="311">
          <cell r="E311" t="str">
            <v>LEO BUSINESS SYSTEM</v>
          </cell>
        </row>
        <row r="312">
          <cell r="E312" t="str">
            <v>LES CONCIERGES</v>
          </cell>
        </row>
        <row r="313">
          <cell r="E313" t="str">
            <v>LIBERO</v>
          </cell>
        </row>
        <row r="314">
          <cell r="E314" t="str">
            <v>LIBRA ENTERPRISE</v>
          </cell>
        </row>
        <row r="315">
          <cell r="E315" t="str">
            <v>LIPI DATA SYSTEMS LIMITED</v>
          </cell>
        </row>
        <row r="316">
          <cell r="E316" t="str">
            <v>LKP FOREX LIMITED</v>
          </cell>
        </row>
        <row r="317">
          <cell r="E317" t="str">
            <v>LLOYDS REGISTER QUALITY A</v>
          </cell>
        </row>
        <row r="318">
          <cell r="E318" t="str">
            <v>LODHI SPORTS</v>
          </cell>
        </row>
        <row r="319">
          <cell r="E319" t="str">
            <v>LUCKY SPORTS</v>
          </cell>
        </row>
        <row r="320">
          <cell r="E320" t="str">
            <v>LUXRA ENTERPRISES PVT. LT</v>
          </cell>
        </row>
        <row r="321">
          <cell r="E321" t="str">
            <v>LWF FUND</v>
          </cell>
        </row>
        <row r="322">
          <cell r="E322" t="str">
            <v>MA FOI MANAGEMENT CONSULT</v>
          </cell>
        </row>
        <row r="323">
          <cell r="E323" t="str">
            <v>MAC DECOR LIMITED</v>
          </cell>
        </row>
        <row r="324">
          <cell r="E324" t="str">
            <v>MAC LIFE STYLE PRODUCTS P</v>
          </cell>
        </row>
        <row r="325">
          <cell r="E325" t="str">
            <v>MACH COMMUNICATIONS PVT.</v>
          </cell>
        </row>
        <row r="326">
          <cell r="E326" t="str">
            <v>MACH COMMUNICATIONS PVT.</v>
          </cell>
        </row>
        <row r="327">
          <cell r="E327" t="str">
            <v>MACH TRAVEL SERVICES</v>
          </cell>
        </row>
        <row r="328">
          <cell r="E328" t="str">
            <v>MADAN M KAUSHAL</v>
          </cell>
        </row>
        <row r="329">
          <cell r="E329" t="str">
            <v>MAGNUM CREATIVE COMMUNICA</v>
          </cell>
        </row>
        <row r="330">
          <cell r="E330" t="str">
            <v>MAHADEV ELECTRONICS</v>
          </cell>
        </row>
        <row r="331">
          <cell r="E331" t="str">
            <v>MAHALAKSHMI SALES</v>
          </cell>
        </row>
        <row r="332">
          <cell r="E332" t="str">
            <v>MAHALAXMI TRAVELS</v>
          </cell>
        </row>
        <row r="333">
          <cell r="E333" t="str">
            <v>MALHOTRA ENTERPRISES</v>
          </cell>
        </row>
        <row r="334">
          <cell r="E334" t="str">
            <v>MANAVEE ENTERPRISES</v>
          </cell>
        </row>
        <row r="335">
          <cell r="E335" t="str">
            <v>MANN TOURIST TRANSPORT SE</v>
          </cell>
        </row>
        <row r="336">
          <cell r="E336" t="str">
            <v>MANORANJAN CHOPRA</v>
          </cell>
        </row>
        <row r="337">
          <cell r="E337" t="str">
            <v>MARG</v>
          </cell>
        </row>
        <row r="338">
          <cell r="E338" t="str">
            <v>MARK TECHNICAL SERVICES</v>
          </cell>
        </row>
        <row r="339">
          <cell r="E339" t="str">
            <v>MARRIOT WELCOME HOTEL</v>
          </cell>
        </row>
        <row r="340">
          <cell r="E340" t="str">
            <v>MASTER MIND NETWORK</v>
          </cell>
        </row>
        <row r="341">
          <cell r="E341" t="str">
            <v>MAURYA SHERATON</v>
          </cell>
        </row>
        <row r="342">
          <cell r="E342" t="str">
            <v>MAVERICK ACHIEVERS FOUNDA</v>
          </cell>
        </row>
        <row r="343">
          <cell r="E343" t="str">
            <v>MEGA MIND</v>
          </cell>
        </row>
        <row r="344">
          <cell r="E344" t="str">
            <v>MEGHNA SEN</v>
          </cell>
        </row>
        <row r="345">
          <cell r="E345" t="str">
            <v>MEKHLA DEWAN</v>
          </cell>
        </row>
        <row r="346">
          <cell r="E346" t="str">
            <v>MELANGE</v>
          </cell>
        </row>
        <row r="347">
          <cell r="E347" t="str">
            <v>MELTING POT</v>
          </cell>
        </row>
        <row r="348">
          <cell r="E348" t="str">
            <v>MERCER HUMAN RESOURCE CON</v>
          </cell>
        </row>
        <row r="349">
          <cell r="E349" t="str">
            <v>MIRACLE CHARLE'S</v>
          </cell>
        </row>
        <row r="350">
          <cell r="E350" t="str">
            <v>MISHRA SPORTS</v>
          </cell>
        </row>
        <row r="351">
          <cell r="E351" t="str">
            <v>MKS CONSULTANT</v>
          </cell>
        </row>
        <row r="352">
          <cell r="E352" t="str">
            <v>MOBILE PHONES INDIA</v>
          </cell>
        </row>
        <row r="353">
          <cell r="E353" t="str">
            <v>MODI APOLLO INTERNATIONAL</v>
          </cell>
        </row>
        <row r="354">
          <cell r="E354" t="str">
            <v>MONICA OBEROI</v>
          </cell>
        </row>
        <row r="355">
          <cell r="E355" t="str">
            <v>MONSTER.COM INDIA</v>
          </cell>
        </row>
        <row r="356">
          <cell r="E356" t="str">
            <v>MOUNTAIN TRAIL HOLIDAYS (</v>
          </cell>
        </row>
        <row r="357">
          <cell r="E357" t="str">
            <v>MSD SECURITY PVT. LTD.</v>
          </cell>
        </row>
        <row r="358">
          <cell r="E358" t="str">
            <v>MUHAMMAD SUHAIL</v>
          </cell>
        </row>
        <row r="359">
          <cell r="E359" t="str">
            <v>MULTIMEDIA HRD PVT. LTD.</v>
          </cell>
        </row>
        <row r="360">
          <cell r="E360" t="str">
            <v>N.K.NAYAK CONTRACTOR</v>
          </cell>
        </row>
        <row r="361">
          <cell r="E361" t="str">
            <v>NASSCOM</v>
          </cell>
        </row>
        <row r="362">
          <cell r="E362" t="str">
            <v>NATIONAL INDUSTRIES</v>
          </cell>
        </row>
        <row r="363">
          <cell r="E363" t="str">
            <v>NATIONAL INSURANCE CO. LT</v>
          </cell>
        </row>
        <row r="364">
          <cell r="E364" t="str">
            <v>NAVIGATOR TRAVEL SERVICES</v>
          </cell>
        </row>
        <row r="365">
          <cell r="E365" t="str">
            <v>NAVKRITI</v>
          </cell>
        </row>
        <row r="366">
          <cell r="E366" t="str">
            <v>NAYAN RAWAL &amp; ASSOCIATES</v>
          </cell>
        </row>
        <row r="367">
          <cell r="E367" t="str">
            <v>NEEMRAMA HOTELS PRIVATE</v>
          </cell>
        </row>
        <row r="368">
          <cell r="E368" t="str">
            <v>NEOTERIC INFO-MATIQUE PVT</v>
          </cell>
        </row>
        <row r="369">
          <cell r="E369" t="str">
            <v>NESAR &amp; ASSOCIATES</v>
          </cell>
        </row>
        <row r="370">
          <cell r="E370" t="str">
            <v>NETPRO TECHNOLOGIES PVT L</v>
          </cell>
        </row>
        <row r="371">
          <cell r="E371" t="str">
            <v>NETPROPHETS CYBERWORKS PV</v>
          </cell>
        </row>
        <row r="372">
          <cell r="E372" t="str">
            <v>NEW VISTAS</v>
          </cell>
        </row>
        <row r="373">
          <cell r="E373" t="str">
            <v>NEXT LINK PRIVATE LIMITED</v>
          </cell>
        </row>
        <row r="374">
          <cell r="E374" t="str">
            <v>NEXUS SOURCING SOLUTIONS</v>
          </cell>
        </row>
        <row r="375">
          <cell r="E375" t="str">
            <v>NIIT LTD.</v>
          </cell>
        </row>
        <row r="376">
          <cell r="E376" t="str">
            <v>NIMBUS HARBOR FACILITIES</v>
          </cell>
        </row>
        <row r="377">
          <cell r="E377" t="str">
            <v>NIRC OF ICSI</v>
          </cell>
        </row>
        <row r="378">
          <cell r="E378" t="str">
            <v>NIRULAS CORNER HOUSE PRIV</v>
          </cell>
        </row>
        <row r="379">
          <cell r="E379" t="str">
            <v>NIS SPARTA LTD.</v>
          </cell>
        </row>
        <row r="380">
          <cell r="E380" t="str">
            <v>NISHA DHYANI</v>
          </cell>
        </row>
        <row r="381">
          <cell r="E381" t="str">
            <v>NOBLE MANHATTAN INDIA</v>
          </cell>
        </row>
        <row r="382">
          <cell r="E382" t="str">
            <v>NORTEL NETWORKS SINGAPORE</v>
          </cell>
        </row>
        <row r="383">
          <cell r="E383" t="str">
            <v>NSL INTERNATIONAL (REGD.)</v>
          </cell>
        </row>
        <row r="384">
          <cell r="E384" t="str">
            <v>OASIS</v>
          </cell>
        </row>
        <row r="385">
          <cell r="E385" t="str">
            <v>OCEANIC SALES CORPORATION</v>
          </cell>
        </row>
        <row r="386">
          <cell r="E386" t="str">
            <v>OPTIF</v>
          </cell>
        </row>
        <row r="387">
          <cell r="E387" t="str">
            <v>OPTIMAL MEDIA SOLUTIONS</v>
          </cell>
        </row>
        <row r="388">
          <cell r="E388" t="str">
            <v>ORIAN ART INDIA</v>
          </cell>
        </row>
        <row r="389">
          <cell r="E389" t="str">
            <v>ORIENTAL TRAVEL HOUSE</v>
          </cell>
        </row>
        <row r="390">
          <cell r="E390" t="str">
            <v>ORIX AUTO AND BUISNESS SO</v>
          </cell>
        </row>
        <row r="391">
          <cell r="E391" t="str">
            <v>OVIRA LOGISTICS PVT. LTD.</v>
          </cell>
        </row>
        <row r="392">
          <cell r="E392" t="str">
            <v>P&amp;A LAW OFFICES</v>
          </cell>
        </row>
        <row r="393">
          <cell r="E393" t="str">
            <v>PARK PLAZA</v>
          </cell>
        </row>
        <row r="394">
          <cell r="E394" t="str">
            <v>PATEL AUTO SERVICES PRVIA</v>
          </cell>
        </row>
        <row r="395">
          <cell r="E395" t="str">
            <v>PC DOCS</v>
          </cell>
        </row>
        <row r="396">
          <cell r="E396" t="str">
            <v>PELICANS CRICKET CLUB</v>
          </cell>
        </row>
        <row r="397">
          <cell r="E397" t="str">
            <v>PENDING SALARY OF EMPLOYE</v>
          </cell>
        </row>
        <row r="398">
          <cell r="E398" t="str">
            <v>PEOPLEONE AVENUES CONSULT</v>
          </cell>
        </row>
        <row r="399">
          <cell r="E399" t="str">
            <v>PEOPLEONE CONSULTING (IND</v>
          </cell>
        </row>
        <row r="400">
          <cell r="E400" t="str">
            <v>PERCEPT D' MARK INDIA PVT</v>
          </cell>
        </row>
        <row r="401">
          <cell r="E401" t="str">
            <v>PLANMAN CONSULTANT INDIA</v>
          </cell>
        </row>
        <row r="402">
          <cell r="E402" t="str">
            <v>POOJA GALGOTIA</v>
          </cell>
        </row>
        <row r="403">
          <cell r="E403" t="str">
            <v>POOJA SETHI</v>
          </cell>
        </row>
        <row r="404">
          <cell r="E404" t="str">
            <v>POWER MASTER INTERNATIONA</v>
          </cell>
        </row>
        <row r="405">
          <cell r="E405" t="str">
            <v>PRANAV CONTRACTOR</v>
          </cell>
        </row>
        <row r="406">
          <cell r="E406" t="str">
            <v>PRATEEK BAKSHI</v>
          </cell>
        </row>
        <row r="407">
          <cell r="E407" t="str">
            <v>PRATIBHA KHANDELWAL ADVAN</v>
          </cell>
        </row>
        <row r="408">
          <cell r="E408" t="str">
            <v>PRICE WATERHOUSE</v>
          </cell>
        </row>
        <row r="409">
          <cell r="E409" t="str">
            <v>PRICEWATERHOUSECOOPERS PV</v>
          </cell>
        </row>
        <row r="410">
          <cell r="E410" t="str">
            <v>PRIMEPATH COMMUNICATION P</v>
          </cell>
        </row>
        <row r="411">
          <cell r="E411" t="str">
            <v>PRINT PERFECT</v>
          </cell>
        </row>
        <row r="412">
          <cell r="E412" t="str">
            <v>PRINTLINE</v>
          </cell>
        </row>
        <row r="413">
          <cell r="E413" t="str">
            <v>PRIVAT HOSPITAL DR. SACHD</v>
          </cell>
        </row>
        <row r="414">
          <cell r="E414" t="str">
            <v>PROCALL LIMITED</v>
          </cell>
        </row>
        <row r="415">
          <cell r="E415" t="str">
            <v>PROFESSIONAL SUPPORT</v>
          </cell>
        </row>
        <row r="416">
          <cell r="E416" t="str">
            <v>PROMO POWER</v>
          </cell>
        </row>
        <row r="417">
          <cell r="E417" t="str">
            <v>PRUDENTIAL ELECTRONIC</v>
          </cell>
        </row>
        <row r="418">
          <cell r="E418" t="str">
            <v>PRUDENTIAL ELECTRONICS</v>
          </cell>
        </row>
        <row r="419">
          <cell r="E419" t="str">
            <v>PUNEET INDIA PRIVATE LIMI</v>
          </cell>
        </row>
        <row r="420">
          <cell r="E420" t="str">
            <v>PUSHPINDER KAUR KASHYAP</v>
          </cell>
        </row>
        <row r="421">
          <cell r="E421" t="str">
            <v>PVR LIMITED</v>
          </cell>
        </row>
        <row r="422">
          <cell r="E422" t="str">
            <v>PYROGUARD ENGINEERS PVT L</v>
          </cell>
        </row>
        <row r="423">
          <cell r="E423" t="str">
            <v>QAI INDIA LTD.</v>
          </cell>
        </row>
        <row r="424">
          <cell r="E424" t="str">
            <v>QUADRANGLE</v>
          </cell>
        </row>
        <row r="425">
          <cell r="E425" t="str">
            <v>QUALITY PLUS CALLSCAN LTD</v>
          </cell>
        </row>
        <row r="426">
          <cell r="E426" t="str">
            <v>QUICK ADVERTISING COMPANY</v>
          </cell>
        </row>
        <row r="427">
          <cell r="E427" t="str">
            <v>R J TRADE WINGS PVT LTD.</v>
          </cell>
        </row>
        <row r="428">
          <cell r="E428" t="str">
            <v>R K ASSOCIATES</v>
          </cell>
        </row>
        <row r="429">
          <cell r="E429" t="str">
            <v>R.E.D CORPORATE TRAINING</v>
          </cell>
        </row>
        <row r="430">
          <cell r="E430" t="str">
            <v>R.G VACATIONS PVT.LTD</v>
          </cell>
        </row>
        <row r="431">
          <cell r="E431" t="str">
            <v>R.P.INTERNATIONAL</v>
          </cell>
        </row>
        <row r="432">
          <cell r="E432" t="str">
            <v>RADISSION HOTEL DELHI</v>
          </cell>
        </row>
        <row r="433">
          <cell r="E433" t="str">
            <v>RAHUL GANGULY</v>
          </cell>
        </row>
        <row r="434">
          <cell r="E434" t="str">
            <v>RAJED RESORTS LIMITED</v>
          </cell>
        </row>
        <row r="435">
          <cell r="E435" t="str">
            <v>RAJIV NARANG</v>
          </cell>
        </row>
        <row r="436">
          <cell r="E436" t="str">
            <v>RAMEE RESOURCE</v>
          </cell>
        </row>
        <row r="437">
          <cell r="E437" t="str">
            <v>RAMESH NIGAM</v>
          </cell>
        </row>
        <row r="438">
          <cell r="E438" t="str">
            <v>RATH &amp; STRONG</v>
          </cell>
        </row>
        <row r="439">
          <cell r="E439" t="str">
            <v>REAL REELS</v>
          </cell>
        </row>
        <row r="440">
          <cell r="E440" t="str">
            <v>REGIMES CLOTHING</v>
          </cell>
        </row>
        <row r="441">
          <cell r="E441" t="str">
            <v>RENUKA SINGH</v>
          </cell>
        </row>
        <row r="442">
          <cell r="E442" t="str">
            <v>REXINE PALACE</v>
          </cell>
        </row>
        <row r="443">
          <cell r="E443" t="str">
            <v>RICHARD CAULDWELL</v>
          </cell>
        </row>
        <row r="444">
          <cell r="E444" t="str">
            <v>RIFE TECHNOLOGIES</v>
          </cell>
        </row>
        <row r="445">
          <cell r="E445" t="str">
            <v>RIMIKA ENTERPRISES PVT LT</v>
          </cell>
        </row>
        <row r="446">
          <cell r="E446" t="str">
            <v>ROLEX LOGISTICS PRIVATE L</v>
          </cell>
        </row>
        <row r="447">
          <cell r="E447" t="str">
            <v>ROUND TABLE INDIA TRUST</v>
          </cell>
        </row>
        <row r="448">
          <cell r="E448" t="str">
            <v>ROYAL RETREAT</v>
          </cell>
        </row>
        <row r="449">
          <cell r="E449" t="str">
            <v>ROYAL TOURS &amp; TRAVELS</v>
          </cell>
        </row>
        <row r="450">
          <cell r="E450" t="str">
            <v>RUBICON LEARNING SYSTEMS</v>
          </cell>
        </row>
        <row r="451">
          <cell r="E451" t="str">
            <v>RVW 720</v>
          </cell>
        </row>
        <row r="452">
          <cell r="E452" t="str">
            <v>S KAUSHAL</v>
          </cell>
        </row>
        <row r="453">
          <cell r="E453" t="str">
            <v>S.R CONSTRUCTIONS</v>
          </cell>
        </row>
        <row r="454">
          <cell r="E454" t="str">
            <v>SADGURU ART N FRAMES</v>
          </cell>
        </row>
        <row r="455">
          <cell r="E455" t="str">
            <v>SAGAR TRAVELS</v>
          </cell>
        </row>
        <row r="456">
          <cell r="E456" t="str">
            <v>SAI PRINTERS</v>
          </cell>
        </row>
        <row r="457">
          <cell r="E457" t="str">
            <v>SAI REGENCY</v>
          </cell>
        </row>
        <row r="458">
          <cell r="E458" t="str">
            <v>SAITRONICS AND SYSTEMS</v>
          </cell>
        </row>
        <row r="459">
          <cell r="E459" t="str">
            <v>SAMSUNG TECHWIN CO. LTD.</v>
          </cell>
        </row>
        <row r="460">
          <cell r="E460" t="str">
            <v>SANCHIT TECHNOLOGIES</v>
          </cell>
        </row>
        <row r="461">
          <cell r="E461" t="str">
            <v>SANDEEP KUMAR</v>
          </cell>
        </row>
        <row r="462">
          <cell r="E462" t="str">
            <v>SANDEEP PRINTERS</v>
          </cell>
        </row>
        <row r="463">
          <cell r="E463" t="str">
            <v>SANDWICHES ETC</v>
          </cell>
        </row>
        <row r="464">
          <cell r="E464" t="str">
            <v>SANGAM INTERNET</v>
          </cell>
        </row>
        <row r="465">
          <cell r="E465" t="str">
            <v>SANJAY RAI</v>
          </cell>
        </row>
        <row r="466">
          <cell r="E466" t="str">
            <v>SANJEEV KUMAR</v>
          </cell>
        </row>
        <row r="467">
          <cell r="E467" t="str">
            <v>SAPPHIRE DIGITAL PRINTERS</v>
          </cell>
        </row>
        <row r="468">
          <cell r="E468" t="str">
            <v>SBI A/C EPF FUND</v>
          </cell>
        </row>
        <row r="469">
          <cell r="E469" t="str">
            <v>SCORPIO CONSULTANCY</v>
          </cell>
        </row>
        <row r="470">
          <cell r="E470" t="str">
            <v>SEA HAWK TOURS AND TRAVEL</v>
          </cell>
        </row>
        <row r="471">
          <cell r="E471" t="str">
            <v>SEAN JOHN FERNANDEZ</v>
          </cell>
        </row>
        <row r="472">
          <cell r="E472" t="str">
            <v>SEARCH INTERNATIONAL</v>
          </cell>
        </row>
        <row r="473">
          <cell r="E473" t="str">
            <v>SEC COMMUNICATIONS PVT. L</v>
          </cell>
        </row>
        <row r="474">
          <cell r="E474" t="str">
            <v>SEKADO INDIA SPORTS</v>
          </cell>
        </row>
        <row r="475">
          <cell r="E475" t="str">
            <v>SGC SERVICES PVT. LTD.</v>
          </cell>
        </row>
        <row r="476">
          <cell r="E476" t="str">
            <v>SHAALFA LEISURE</v>
          </cell>
        </row>
        <row r="477">
          <cell r="E477" t="str">
            <v>SHAJA CHULLA</v>
          </cell>
        </row>
        <row r="478">
          <cell r="E478" t="str">
            <v>SHALINI KUNDAL</v>
          </cell>
        </row>
        <row r="479">
          <cell r="E479" t="str">
            <v>SHARMA NEWS AGENCY</v>
          </cell>
        </row>
        <row r="480">
          <cell r="E480" t="str">
            <v>SHAW INDUSTRIES INC</v>
          </cell>
        </row>
        <row r="481">
          <cell r="E481" t="str">
            <v>SHL (INDIA) PVT LTD</v>
          </cell>
        </row>
        <row r="482">
          <cell r="E482" t="str">
            <v>SHONEZI KUMAR TYAGI</v>
          </cell>
        </row>
        <row r="483">
          <cell r="E483" t="str">
            <v>SHREYA KITCHEN AND CATERE</v>
          </cell>
        </row>
        <row r="484">
          <cell r="E484" t="str">
            <v>SHRI BALAJI BOOK DEPOT</v>
          </cell>
        </row>
        <row r="485">
          <cell r="E485" t="str">
            <v>SIEMENS INFORMATION SYSTE</v>
          </cell>
        </row>
        <row r="486">
          <cell r="E486" t="str">
            <v>SILICON COMNET</v>
          </cell>
        </row>
        <row r="487">
          <cell r="E487" t="str">
            <v>SILICON COMNET PVT. LTD.</v>
          </cell>
        </row>
        <row r="488">
          <cell r="E488" t="str">
            <v>SMART SOURCE</v>
          </cell>
        </row>
        <row r="489">
          <cell r="E489" t="str">
            <v>SOFTWARE TECHNOLOGY PARKS</v>
          </cell>
        </row>
        <row r="490">
          <cell r="E490" t="str">
            <v>SOUTH INDIA WATCH INDUSTR</v>
          </cell>
        </row>
        <row r="491">
          <cell r="E491" t="str">
            <v>SPACE PLANNERS NETWORK</v>
          </cell>
        </row>
        <row r="492">
          <cell r="E492" t="str">
            <v>SPECTRA E BIOS CONSULTING</v>
          </cell>
        </row>
        <row r="493">
          <cell r="E493" t="str">
            <v>SPECTRA HOSPITALITY PVT.L</v>
          </cell>
        </row>
        <row r="494">
          <cell r="E494" t="str">
            <v>SPECTRAL CONSULTANTS</v>
          </cell>
        </row>
        <row r="495">
          <cell r="E495" t="str">
            <v>SPEECHINACTION</v>
          </cell>
        </row>
        <row r="496">
          <cell r="E496" t="str">
            <v>SSA GLOBAL TECHNOLOGIES (</v>
          </cell>
        </row>
        <row r="497">
          <cell r="E497" t="str">
            <v>STALLION FRIGHT SYSTEMS</v>
          </cell>
        </row>
        <row r="498">
          <cell r="E498" t="str">
            <v>STARTREK STRUCTURES</v>
          </cell>
        </row>
        <row r="499">
          <cell r="E499" t="str">
            <v>STENO HOUSE</v>
          </cell>
        </row>
        <row r="500">
          <cell r="E500" t="str">
            <v>STEP AHEAD ENTERPRISES (P</v>
          </cell>
        </row>
        <row r="501">
          <cell r="E501" t="str">
            <v>STG INTERNATIONAL LTD</v>
          </cell>
        </row>
        <row r="502">
          <cell r="E502" t="str">
            <v>STRATEGIC HR SERVICES PVT</v>
          </cell>
        </row>
        <row r="503">
          <cell r="E503" t="str">
            <v>STRUCTRE</v>
          </cell>
        </row>
        <row r="504">
          <cell r="E504" t="str">
            <v>STUDIO MEGNUS</v>
          </cell>
        </row>
        <row r="505">
          <cell r="E505" t="str">
            <v>STUDIO SOS</v>
          </cell>
        </row>
        <row r="506">
          <cell r="E506" t="str">
            <v>STULZ GMBH KLIMATECHNIK-U</v>
          </cell>
        </row>
        <row r="507">
          <cell r="E507" t="str">
            <v>SUBURBIA</v>
          </cell>
        </row>
        <row r="508">
          <cell r="E508" t="str">
            <v>SUDEEP BHUDIRAJA</v>
          </cell>
        </row>
        <row r="509">
          <cell r="E509" t="str">
            <v>SUDEEP BUDHIRAJA (HUF)</v>
          </cell>
        </row>
        <row r="510">
          <cell r="E510" t="str">
            <v>SUDHA VOLZ</v>
          </cell>
        </row>
        <row r="511">
          <cell r="E511" t="str">
            <v>SUJIT KUMAR SHRIVASTAVA</v>
          </cell>
        </row>
        <row r="512">
          <cell r="E512" t="str">
            <v>SUNAYANA COMMODITIES PVT.</v>
          </cell>
        </row>
        <row r="513">
          <cell r="E513" t="str">
            <v>SUNIL GOTAM</v>
          </cell>
        </row>
        <row r="514">
          <cell r="E514" t="str">
            <v>SUNTIME TRADERS PVT LTD</v>
          </cell>
        </row>
        <row r="515">
          <cell r="E515" t="str">
            <v>SUPREME COMMUNICATIONS</v>
          </cell>
        </row>
        <row r="516">
          <cell r="E516" t="str">
            <v>SURBHI TRADERS</v>
          </cell>
        </row>
        <row r="517">
          <cell r="E517" t="str">
            <v>SUSHMA CHOPRA</v>
          </cell>
        </row>
        <row r="518">
          <cell r="E518" t="str">
            <v>T &amp; T MOTORS LIMITED</v>
          </cell>
        </row>
        <row r="519">
          <cell r="E519" t="str">
            <v>TAARAK INDIA PVT. LTD.</v>
          </cell>
        </row>
        <row r="520">
          <cell r="E520" t="str">
            <v>TACK INNOVATION (I) PVT.</v>
          </cell>
        </row>
        <row r="521">
          <cell r="E521" t="str">
            <v>TAJ PALACE HOTEL</v>
          </cell>
        </row>
        <row r="522">
          <cell r="E522" t="str">
            <v>TALENT RESOUCES</v>
          </cell>
        </row>
        <row r="523">
          <cell r="E523" t="str">
            <v>TCP MEDIA PVT. LTD.</v>
          </cell>
        </row>
        <row r="524">
          <cell r="E524" t="str">
            <v>TDI INTERNATIONAL INDIA L</v>
          </cell>
        </row>
        <row r="525">
          <cell r="E525" t="str">
            <v>TEAM 4 ADVENTURE</v>
          </cell>
        </row>
        <row r="526">
          <cell r="E526" t="str">
            <v>TEAM MOMENTUM INFORMATICS</v>
          </cell>
        </row>
        <row r="527">
          <cell r="E527" t="str">
            <v>TEAMLEASE SERVICES PVT. L</v>
          </cell>
        </row>
        <row r="528">
          <cell r="E528" t="str">
            <v>TECH PACIFIC (INDIA) EXPO</v>
          </cell>
        </row>
        <row r="529">
          <cell r="E529" t="str">
            <v>TECH PACIFIC (INDIA) PTE</v>
          </cell>
        </row>
        <row r="530">
          <cell r="E530" t="str">
            <v>TECHNOMAN CONSULTANTS</v>
          </cell>
        </row>
        <row r="531">
          <cell r="E531" t="str">
            <v>TECHPARK INDIA PVT. LTD.</v>
          </cell>
        </row>
        <row r="532">
          <cell r="E532" t="str">
            <v>TECKINFO SOLUTIONS PVT LT</v>
          </cell>
        </row>
        <row r="533">
          <cell r="E533" t="str">
            <v>TECKSONS BOOKSHOP</v>
          </cell>
        </row>
        <row r="534">
          <cell r="E534" t="str">
            <v>TELEGENIX UK</v>
          </cell>
        </row>
        <row r="535">
          <cell r="E535" t="str">
            <v>TELEKONNECTORS LIMITED</v>
          </cell>
        </row>
        <row r="536">
          <cell r="E536" t="str">
            <v>TELEKONNECTORS LIMITED</v>
          </cell>
        </row>
        <row r="537">
          <cell r="E537" t="str">
            <v>TERI</v>
          </cell>
        </row>
        <row r="538">
          <cell r="E538" t="str">
            <v>THAPAR SALES CORPORATION</v>
          </cell>
        </row>
        <row r="539">
          <cell r="E539" t="str">
            <v>THE ADWORLD</v>
          </cell>
        </row>
        <row r="540">
          <cell r="E540" t="str">
            <v>THE CORBETT HIDEAWAY</v>
          </cell>
        </row>
        <row r="541">
          <cell r="E541" t="str">
            <v>THE DESERT RESORT</v>
          </cell>
        </row>
        <row r="542">
          <cell r="E542" t="str">
            <v>THE FLICK</v>
          </cell>
        </row>
        <row r="543">
          <cell r="E543" t="str">
            <v>THE INDIA INSTITUTE OF PL</v>
          </cell>
        </row>
        <row r="544">
          <cell r="E544" t="str">
            <v>THE INDUS ENTERPRENEURS</v>
          </cell>
        </row>
        <row r="545">
          <cell r="E545" t="str">
            <v>THE ODYSSEY</v>
          </cell>
        </row>
        <row r="546">
          <cell r="E546" t="str">
            <v>THE ORGANISERS</v>
          </cell>
        </row>
        <row r="547">
          <cell r="E547" t="str">
            <v>THE PARTY EXPRESS</v>
          </cell>
        </row>
        <row r="548">
          <cell r="E548" t="str">
            <v>THE PLACERS</v>
          </cell>
        </row>
        <row r="549">
          <cell r="E549" t="str">
            <v>THE RECRUITERS</v>
          </cell>
        </row>
        <row r="550">
          <cell r="E550" t="str">
            <v>THE RESIDENCIA</v>
          </cell>
        </row>
        <row r="551">
          <cell r="E551" t="str">
            <v>THE TRIAL BEATERS</v>
          </cell>
        </row>
        <row r="552">
          <cell r="E552" t="str">
            <v>THE UNIVERSITY OF READING</v>
          </cell>
        </row>
        <row r="553">
          <cell r="E553" t="str">
            <v>THIRTY SIX INTERNATIONAL</v>
          </cell>
        </row>
        <row r="554">
          <cell r="E554" t="str">
            <v>THOMAS ASSESSMENT PRIVATE</v>
          </cell>
        </row>
        <row r="555">
          <cell r="E555" t="str">
            <v>TMI ASSOCIATES PVT. LTD.</v>
          </cell>
        </row>
        <row r="556">
          <cell r="E556" t="str">
            <v>TMI CONSULTING</v>
          </cell>
        </row>
        <row r="557">
          <cell r="E557" t="str">
            <v>TOP WHEELS TOURS AND TRAV</v>
          </cell>
        </row>
        <row r="558">
          <cell r="E558" t="str">
            <v>TORQUE COMMUNICATIONS PVT</v>
          </cell>
        </row>
        <row r="559">
          <cell r="E559" t="str">
            <v>TOUR MY INDIA</v>
          </cell>
        </row>
        <row r="560">
          <cell r="E560" t="str">
            <v>TRADES INDIA</v>
          </cell>
        </row>
        <row r="561">
          <cell r="E561" t="str">
            <v>TRAINING ALTERNATIVES CON</v>
          </cell>
        </row>
        <row r="562">
          <cell r="E562" t="str">
            <v>TRANS MERIDIAN TRAVELS PV</v>
          </cell>
        </row>
        <row r="563">
          <cell r="E563" t="str">
            <v>TRANSEARCH INDIA</v>
          </cell>
        </row>
        <row r="564">
          <cell r="E564" t="str">
            <v>TRANSITION</v>
          </cell>
        </row>
        <row r="565">
          <cell r="E565" t="str">
            <v>TRAVELEX INDIA PRIVATE LT</v>
          </cell>
        </row>
        <row r="566">
          <cell r="E566" t="str">
            <v>TRIDENT HILTON GURGAON</v>
          </cell>
        </row>
        <row r="567">
          <cell r="E567" t="str">
            <v>TRIFIN INFORMATION TECHNO</v>
          </cell>
        </row>
        <row r="568">
          <cell r="E568" t="str">
            <v>TWENTY FIRST CENTURY</v>
          </cell>
        </row>
        <row r="569">
          <cell r="E569" t="str">
            <v>TWENTY TWENTY MEDIA PRIVA</v>
          </cell>
        </row>
        <row r="570">
          <cell r="E570" t="str">
            <v>TYBROS (INDIA) TOURS PVT.</v>
          </cell>
        </row>
        <row r="571">
          <cell r="E571" t="str">
            <v>TYBROS INDIA</v>
          </cell>
        </row>
        <row r="572">
          <cell r="E572" t="str">
            <v>TYCO ELECTRONICS CORPORAT</v>
          </cell>
        </row>
        <row r="573">
          <cell r="E573" t="str">
            <v>TYCO ELECTRONICS CORPORAT</v>
          </cell>
        </row>
        <row r="574">
          <cell r="E574" t="str">
            <v>TYCOON COMMUNICATIONS PVT</v>
          </cell>
        </row>
        <row r="575">
          <cell r="E575" t="str">
            <v>UB OFFICE SYSTEMS (HK) LT</v>
          </cell>
        </row>
        <row r="576">
          <cell r="E576" t="str">
            <v>ULTIMATE INDUSTRIES</v>
          </cell>
        </row>
        <row r="577">
          <cell r="E577" t="str">
            <v>UMKAL CHEMISTS</v>
          </cell>
        </row>
        <row r="578">
          <cell r="E578" t="str">
            <v>UMKAL HOSPITAL PVT. LTD.</v>
          </cell>
        </row>
        <row r="579">
          <cell r="E579" t="str">
            <v>UNI VOICE</v>
          </cell>
        </row>
        <row r="580">
          <cell r="E580" t="str">
            <v>UNICS ERGON</v>
          </cell>
        </row>
        <row r="581">
          <cell r="E581" t="str">
            <v>UNISING PROJECT PRIVATE L</v>
          </cell>
        </row>
        <row r="582">
          <cell r="E582" t="str">
            <v>UNISON HOTELS LTD.</v>
          </cell>
        </row>
        <row r="583">
          <cell r="E583" t="str">
            <v>UNITECH COUNTRY CLUB LTD.</v>
          </cell>
        </row>
        <row r="584">
          <cell r="E584" t="str">
            <v>UNITECH LTD.</v>
          </cell>
        </row>
        <row r="585">
          <cell r="E585" t="str">
            <v>UNITECH PIONEER RECREATIO</v>
          </cell>
        </row>
        <row r="586">
          <cell r="E586" t="str">
            <v>UNIVERSAL BUILDING PRODUC</v>
          </cell>
        </row>
        <row r="587">
          <cell r="E587" t="str">
            <v>UNTIELL INDIA</v>
          </cell>
        </row>
        <row r="588">
          <cell r="E588" t="str">
            <v>UPPAL'S ORCHID</v>
          </cell>
        </row>
        <row r="589">
          <cell r="E589" t="str">
            <v>UT WORLDWIDE (INDIA) PVT.</v>
          </cell>
        </row>
        <row r="590">
          <cell r="E590" t="str">
            <v>UTILITY FORMS PRIVATE LIM</v>
          </cell>
        </row>
        <row r="591">
          <cell r="E591" t="str">
            <v>V K EDUCATIONAL INSTITUTE</v>
          </cell>
        </row>
        <row r="592">
          <cell r="E592" t="str">
            <v>VAISH &amp; ASSOCIATES</v>
          </cell>
        </row>
        <row r="593">
          <cell r="E593" t="str">
            <v>VALUE ECONOMIC RESEARCH P</v>
          </cell>
        </row>
        <row r="594">
          <cell r="E594" t="str">
            <v>VALUE FIRST MESSAGING PRI</v>
          </cell>
        </row>
        <row r="595">
          <cell r="E595" t="str">
            <v>VAM PLACEMENT SOLUTIONS</v>
          </cell>
        </row>
        <row r="596">
          <cell r="E596" t="str">
            <v>VARUN CHOPRA</v>
          </cell>
        </row>
        <row r="597">
          <cell r="E597" t="str">
            <v>VASU RETAILS</v>
          </cell>
        </row>
        <row r="598">
          <cell r="E598" t="str">
            <v>VED FILMS</v>
          </cell>
        </row>
        <row r="599">
          <cell r="E599" t="str">
            <v>VEER BROTHERS AUTO'S (P)</v>
          </cell>
        </row>
        <row r="600">
          <cell r="E600" t="str">
            <v>VELOCITY</v>
          </cell>
        </row>
        <row r="601">
          <cell r="E601" t="str">
            <v>VENUS RENT-A-CAR</v>
          </cell>
        </row>
        <row r="602">
          <cell r="E602" t="str">
            <v>VERTEX CUSTOMER MANAGEMEN</v>
          </cell>
        </row>
        <row r="603">
          <cell r="E603" t="str">
            <v>VERTEX DATA SCIENCE LTD</v>
          </cell>
        </row>
        <row r="604">
          <cell r="E604" t="str">
            <v>VERTEX MEDIANET LTD.</v>
          </cell>
        </row>
        <row r="605">
          <cell r="E605" t="str">
            <v>VIA DESIGN</v>
          </cell>
        </row>
        <row r="606">
          <cell r="E606" t="str">
            <v>VIDESH SANCHAR NIGAM LIMI</v>
          </cell>
        </row>
        <row r="607">
          <cell r="E607" t="str">
            <v>VIJESH MARKETING PVT. LTD</v>
          </cell>
        </row>
        <row r="608">
          <cell r="E608" t="str">
            <v>VIKRAM SURI</v>
          </cell>
        </row>
        <row r="609">
          <cell r="E609" t="str">
            <v>VIRENDER KUMAR BHARDWAJ</v>
          </cell>
        </row>
        <row r="610">
          <cell r="E610" t="str">
            <v>VIRTUAL OVERSEAS PTE LTD.</v>
          </cell>
        </row>
        <row r="611">
          <cell r="E611" t="str">
            <v>VIRTUAL TRAVEL N TOURS</v>
          </cell>
        </row>
        <row r="612">
          <cell r="E612" t="str">
            <v>VISHAL PUNDIR</v>
          </cell>
        </row>
        <row r="613">
          <cell r="E613" t="str">
            <v>VISION DIS</v>
          </cell>
        </row>
        <row r="614">
          <cell r="E614" t="str">
            <v>VIVID CONSULTANTS</v>
          </cell>
        </row>
        <row r="615">
          <cell r="E615" t="str">
            <v>VIZINFOZ</v>
          </cell>
        </row>
        <row r="616">
          <cell r="E616" t="str">
            <v>VKALP SOURCING</v>
          </cell>
        </row>
        <row r="617">
          <cell r="E617" t="str">
            <v>VKGN &amp; ASSOCIATES</v>
          </cell>
        </row>
        <row r="618">
          <cell r="E618" t="str">
            <v>VNV CONSULTING</v>
          </cell>
        </row>
        <row r="619">
          <cell r="E619" t="str">
            <v>VYAKTITVA</v>
          </cell>
        </row>
        <row r="620">
          <cell r="E620" t="str">
            <v>WA SEARCH CONSULTANTS</v>
          </cell>
        </row>
        <row r="621">
          <cell r="E621" t="str">
            <v>WELGROW TRAVELS PVT LTD</v>
          </cell>
        </row>
        <row r="622">
          <cell r="E622" t="str">
            <v>WILDFLOWER HALL, MASHOBRA</v>
          </cell>
        </row>
        <row r="623">
          <cell r="E623" t="str">
            <v>WINDSOR CASTLE</v>
          </cell>
        </row>
        <row r="624">
          <cell r="E624" t="str">
            <v>WINGS CUSTOMER CARE PVT L</v>
          </cell>
        </row>
        <row r="625">
          <cell r="E625" t="str">
            <v>WIPRO INFOTECH LTD.</v>
          </cell>
        </row>
        <row r="626">
          <cell r="E626" t="str">
            <v>WIZCRAFT INTERNATIONAL EN</v>
          </cell>
        </row>
        <row r="627">
          <cell r="E627" t="str">
            <v>XEROX LTD</v>
          </cell>
        </row>
        <row r="628">
          <cell r="E628" t="str">
            <v>XEROX MOIDCORP LTD.</v>
          </cell>
        </row>
        <row r="629">
          <cell r="E629" t="str">
            <v>ZICE HOLIDAYS</v>
          </cell>
        </row>
        <row r="630">
          <cell r="E630" t="str">
            <v>ZIM N DELLA TRAVELS</v>
          </cell>
        </row>
        <row r="631">
          <cell r="E631" t="str">
            <v/>
          </cell>
        </row>
        <row r="632">
          <cell r="E632" t="str">
            <v>Voice and Accent Training</v>
          </cell>
        </row>
        <row r="633">
          <cell r="E633" t="str">
            <v>Staff Entertainment</v>
          </cell>
        </row>
        <row r="634">
          <cell r="E634" t="str">
            <v>Employee Incentive</v>
          </cell>
        </row>
        <row r="635">
          <cell r="E635" t="str">
            <v>The Lemon Tree Hotel</v>
          </cell>
        </row>
        <row r="636">
          <cell r="E636" t="str">
            <v>LADT Payable</v>
          </cell>
        </row>
        <row r="637">
          <cell r="E637" t="str">
            <v>Vipul</v>
          </cell>
        </row>
        <row r="638">
          <cell r="E638" t="str">
            <v>LE Security</v>
          </cell>
        </row>
        <row r="639">
          <cell r="E639" t="str">
            <v>JJ Service Provider</v>
          </cell>
        </row>
        <row r="640">
          <cell r="E640" t="str">
            <v>A-ID System</v>
          </cell>
        </row>
        <row r="641">
          <cell r="E641" t="str">
            <v>EPSCO</v>
          </cell>
        </row>
        <row r="642">
          <cell r="E642" t="str">
            <v>Kopal Engineering</v>
          </cell>
        </row>
        <row r="643">
          <cell r="E643" t="str">
            <v>Food World</v>
          </cell>
        </row>
        <row r="644">
          <cell r="E644" t="str">
            <v>Vertex UK</v>
          </cell>
        </row>
        <row r="645">
          <cell r="E645" t="str">
            <v/>
          </cell>
        </row>
        <row r="646">
          <cell r="E646" t="str">
            <v/>
          </cell>
        </row>
        <row r="647">
          <cell r="E647" t="str">
            <v/>
          </cell>
        </row>
        <row r="648">
          <cell r="E648" t="str">
            <v/>
          </cell>
        </row>
        <row r="649">
          <cell r="E649" t="str">
            <v/>
          </cell>
        </row>
        <row r="650">
          <cell r="E650" t="str">
            <v/>
          </cell>
        </row>
        <row r="651">
          <cell r="E651" t="str">
            <v/>
          </cell>
        </row>
        <row r="652">
          <cell r="E652" t="str">
            <v/>
          </cell>
        </row>
        <row r="653">
          <cell r="E653" t="str">
            <v/>
          </cell>
        </row>
        <row r="654">
          <cell r="E654" t="str">
            <v/>
          </cell>
        </row>
        <row r="655">
          <cell r="E655" t="str">
            <v/>
          </cell>
        </row>
        <row r="656">
          <cell r="E656" t="str">
            <v/>
          </cell>
        </row>
        <row r="657">
          <cell r="E657" t="str">
            <v/>
          </cell>
        </row>
        <row r="658">
          <cell r="E658" t="str">
            <v/>
          </cell>
        </row>
        <row r="659">
          <cell r="E659" t="str">
            <v/>
          </cell>
        </row>
        <row r="660">
          <cell r="E660" t="str">
            <v/>
          </cell>
        </row>
        <row r="661">
          <cell r="E661" t="str">
            <v/>
          </cell>
        </row>
        <row r="662">
          <cell r="E662" t="str">
            <v/>
          </cell>
        </row>
        <row r="663">
          <cell r="E663" t="str">
            <v/>
          </cell>
        </row>
        <row r="664">
          <cell r="E664" t="str">
            <v/>
          </cell>
        </row>
        <row r="665">
          <cell r="E665" t="str">
            <v/>
          </cell>
        </row>
        <row r="666">
          <cell r="E666" t="str">
            <v/>
          </cell>
        </row>
        <row r="667">
          <cell r="E667" t="str">
            <v/>
          </cell>
        </row>
        <row r="668">
          <cell r="E668" t="str">
            <v/>
          </cell>
        </row>
        <row r="669">
          <cell r="E669" t="str">
            <v/>
          </cell>
        </row>
        <row r="670">
          <cell r="E670" t="str">
            <v/>
          </cell>
        </row>
        <row r="671">
          <cell r="E671" t="str">
            <v/>
          </cell>
        </row>
        <row r="672">
          <cell r="E672" t="str">
            <v/>
          </cell>
        </row>
        <row r="673">
          <cell r="E673" t="str">
            <v/>
          </cell>
        </row>
        <row r="674">
          <cell r="E674" t="str">
            <v/>
          </cell>
        </row>
      </sheetData>
      <sheetData sheetId="4">
        <row r="2">
          <cell r="B2" t="str">
            <v>PG Domain 1-CC</v>
          </cell>
        </row>
        <row r="3">
          <cell r="B3" t="str">
            <v>Last Minute.Com-CC</v>
          </cell>
        </row>
        <row r="4">
          <cell r="B4" t="str">
            <v>PG Domain 2-CC</v>
          </cell>
        </row>
        <row r="5">
          <cell r="B5" t="str">
            <v>PG Domain 2-UW</v>
          </cell>
        </row>
        <row r="6">
          <cell r="B6" t="str">
            <v>UUCS-CC</v>
          </cell>
        </row>
        <row r="7">
          <cell r="B7" t="str">
            <v>Business Intell. UW</v>
          </cell>
        </row>
        <row r="8">
          <cell r="B8" t="str">
            <v>FRA-CC</v>
          </cell>
        </row>
        <row r="9">
          <cell r="B9" t="str">
            <v>Orange-CC</v>
          </cell>
        </row>
        <row r="10">
          <cell r="B10" t="str">
            <v>Trainline-UW</v>
          </cell>
        </row>
        <row r="11">
          <cell r="B11" t="str">
            <v>Infra. Management</v>
          </cell>
        </row>
        <row r="12">
          <cell r="B12" t="str">
            <v>Offshore Dev. Center</v>
          </cell>
        </row>
        <row r="13">
          <cell r="B13" t="str">
            <v>Site - CC</v>
          </cell>
        </row>
        <row r="14">
          <cell r="B14" t="str">
            <v>Site - UW</v>
          </cell>
        </row>
        <row r="15">
          <cell r="B15" t="str">
            <v>Connectivity-CC</v>
          </cell>
        </row>
        <row r="16">
          <cell r="B16" t="str">
            <v>Connectivity- UW</v>
          </cell>
        </row>
        <row r="17">
          <cell r="B17" t="str">
            <v>Operations-Corp</v>
          </cell>
        </row>
        <row r="18">
          <cell r="B18" t="str">
            <v>Operations-CC</v>
          </cell>
        </row>
        <row r="19">
          <cell r="B19" t="str">
            <v>Operations-UW</v>
          </cell>
        </row>
        <row r="20">
          <cell r="B20" t="str">
            <v>Ops Architecture</v>
          </cell>
        </row>
        <row r="21">
          <cell r="B21" t="str">
            <v>Training-Corp</v>
          </cell>
        </row>
        <row r="22">
          <cell r="B22" t="str">
            <v>Training OD-Corp</v>
          </cell>
        </row>
        <row r="23">
          <cell r="B23" t="str">
            <v>Training-CC</v>
          </cell>
        </row>
        <row r="24">
          <cell r="B24" t="str">
            <v>Training-UW</v>
          </cell>
        </row>
        <row r="25">
          <cell r="B25" t="str">
            <v>CEO Office-Corp</v>
          </cell>
        </row>
        <row r="26">
          <cell r="B26" t="str">
            <v>Exec Support</v>
          </cell>
        </row>
        <row r="27">
          <cell r="B27" t="str">
            <v>COO-Corp</v>
          </cell>
        </row>
        <row r="28">
          <cell r="B28" t="str">
            <v>Finance-Corp</v>
          </cell>
        </row>
        <row r="29">
          <cell r="B29" t="str">
            <v>Finance-CC</v>
          </cell>
        </row>
        <row r="30">
          <cell r="B30" t="str">
            <v>Finance-UW</v>
          </cell>
        </row>
        <row r="31">
          <cell r="B31" t="str">
            <v>HR-Corp</v>
          </cell>
        </row>
        <row r="32">
          <cell r="B32" t="str">
            <v>HR-CC</v>
          </cell>
        </row>
        <row r="33">
          <cell r="B33" t="str">
            <v>HR-UW</v>
          </cell>
        </row>
        <row r="34">
          <cell r="B34" t="str">
            <v>HR-OAA</v>
          </cell>
        </row>
        <row r="35">
          <cell r="B35" t="str">
            <v>Communications-Corp</v>
          </cell>
        </row>
        <row r="36">
          <cell r="B36" t="str">
            <v>Communications-CC</v>
          </cell>
        </row>
        <row r="37">
          <cell r="B37" t="str">
            <v>Communications-UW</v>
          </cell>
        </row>
        <row r="38">
          <cell r="B38" t="str">
            <v>Administration-Corp</v>
          </cell>
        </row>
        <row r="39">
          <cell r="B39" t="str">
            <v>Administration-CC</v>
          </cell>
        </row>
        <row r="40">
          <cell r="B40" t="str">
            <v>Administration-UW</v>
          </cell>
        </row>
        <row r="41">
          <cell r="B41" t="str">
            <v>IT. Corp</v>
          </cell>
        </row>
        <row r="42">
          <cell r="B42" t="str">
            <v>IT-CC</v>
          </cell>
        </row>
        <row r="43">
          <cell r="B43" t="str">
            <v>IT-UW</v>
          </cell>
        </row>
        <row r="44">
          <cell r="B44" t="str">
            <v>Project Mgmt-Corp</v>
          </cell>
        </row>
        <row r="45">
          <cell r="B45" t="str">
            <v>Project Mgmt-CC</v>
          </cell>
        </row>
        <row r="46">
          <cell r="B46" t="str">
            <v>Project Mgmt-UW</v>
          </cell>
        </row>
        <row r="47">
          <cell r="B47" t="str">
            <v>Project Mgt-Capacity</v>
          </cell>
        </row>
        <row r="48">
          <cell r="B48" t="str">
            <v>Enterprise Qlty-Corp</v>
          </cell>
        </row>
        <row r="49">
          <cell r="B49" t="str">
            <v>Common Cost</v>
          </cell>
        </row>
        <row r="50">
          <cell r="B50" t="str">
            <v>Vertex India Corp</v>
          </cell>
        </row>
        <row r="51">
          <cell r="B51" t="str">
            <v>Vertex UK Recharges</v>
          </cell>
        </row>
        <row r="52">
          <cell r="B52" t="str">
            <v>Unoccupied Capacity</v>
          </cell>
        </row>
        <row r="53">
          <cell r="B53" t="str">
            <v>XX</v>
          </cell>
        </row>
        <row r="54">
          <cell r="B54" t="str">
            <v>XX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reco"/>
      <sheetName val="TGT"/>
      <sheetName val="SCH4"/>
      <sheetName val="COMPARATIVE"/>
      <sheetName val="DEP"/>
      <sheetName val="W.CAP"/>
      <sheetName val="CONBS"/>
      <sheetName val="COMP"/>
      <sheetName val="MIS+H.O."/>
      <sheetName val="P&amp;LA DKT"/>
      <sheetName val="P&amp;LA H.O."/>
      <sheetName val="P&amp;L"/>
      <sheetName val="SALES"/>
      <sheetName val="SCH6"/>
      <sheetName val="RMC"/>
      <sheetName val="M.V."/>
      <sheetName val="PER COST"/>
      <sheetName val="SCH14 W"/>
      <sheetName val="SCH14 S"/>
      <sheetName val="OVERHD"/>
      <sheetName val="S&amp;D"/>
      <sheetName val="FINCOST"/>
      <sheetName val="SCH13"/>
      <sheetName val="CWISE RMC (I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SOE"/>
      <sheetName val="SUMM"/>
      <sheetName val="SALCOMP"/>
      <sheetName val="OPEX"/>
      <sheetName val="TB"/>
      <sheetName val="SALES"/>
      <sheetName val="VCAP"/>
      <sheetName val="EWAP"/>
      <sheetName val="EXP_AP"/>
      <sheetName val="CS"/>
      <sheetName val="COS"/>
      <sheetName val="0000000"/>
      <sheetName val="1000000"/>
      <sheetName val="2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llan"/>
      <sheetName val="Annexure"/>
    </sheetNames>
    <sheetDataSet>
      <sheetData sheetId="0">
        <row r="4">
          <cell r="L4">
            <v>42223</v>
          </cell>
        </row>
        <row r="5">
          <cell r="L5">
            <v>42223</v>
          </cell>
        </row>
        <row r="6">
          <cell r="L6">
            <v>42223</v>
          </cell>
        </row>
        <row r="7">
          <cell r="L7">
            <v>42275</v>
          </cell>
        </row>
        <row r="8">
          <cell r="L8">
            <v>42275</v>
          </cell>
        </row>
        <row r="9">
          <cell r="L9">
            <v>42290</v>
          </cell>
        </row>
        <row r="10">
          <cell r="L10">
            <v>42368</v>
          </cell>
        </row>
        <row r="11">
          <cell r="L11">
            <v>42368</v>
          </cell>
        </row>
        <row r="12">
          <cell r="L12">
            <v>42368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"/>
      <sheetName val="Samples"/>
      <sheetName val="furniture &amp; fixtures"/>
      <sheetName val="Office Eq"/>
      <sheetName val="software"/>
      <sheetName val="Vehicle"/>
      <sheetName val="Computer"/>
      <sheetName val="Computer."/>
      <sheetName val="Computer (stolen)"/>
      <sheetName val="Computer (Pune)"/>
      <sheetName val="Codes"/>
      <sheetName val="Tickmarks"/>
      <sheetName val="PBC-OE"/>
      <sheetName val="Emp Reward"/>
      <sheetName val="Purchase Order"/>
      <sheetName val="Saurabh's Entries"/>
      <sheetName val="WDV"/>
      <sheetName val="Summary"/>
      <sheetName val="FAR Scedule -Delhi- DHS-Mar-10"/>
      <sheetName val="FAR Bangalore -DHS-10"/>
      <sheetName val="Final FAR"/>
      <sheetName val="Com WDV-To be verify"/>
      <sheetName val="Transfer value"/>
      <sheetName val="PBC-Delhi"/>
      <sheetName val="PBC-Banglre"/>
      <sheetName val="FAR Scedule  (2)"/>
      <sheetName val="XREF"/>
      <sheetName val="#REF"/>
      <sheetName val="텍스트문자 엑셀변환 방법"/>
    </sheetNames>
    <sheetDataSet>
      <sheetData sheetId="0" refreshError="1"/>
      <sheetData sheetId="1" refreshError="1"/>
      <sheetData sheetId="2" refreshError="1"/>
      <sheetData sheetId="3"/>
      <sheetData sheetId="4" refreshError="1">
        <row r="38">
          <cell r="J38">
            <v>16640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ncellations and Ammends"/>
      <sheetName val="CS Losses"/>
      <sheetName val="Ticketing &amp; Compensation"/>
      <sheetName val="E-Vouchers"/>
      <sheetName val="TB, OTC &amp; T4L Sales Losses"/>
      <sheetName val="BAAWTs"/>
      <sheetName val="Relocations"/>
      <sheetName val="Supplier Recovery"/>
      <sheetName val="Valid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CS</v>
          </cell>
          <cell r="C2" t="str">
            <v>LMN</v>
          </cell>
        </row>
        <row r="3">
          <cell r="A3" t="str">
            <v>Ticketing</v>
          </cell>
          <cell r="C3" t="str">
            <v>TB</v>
          </cell>
        </row>
        <row r="4">
          <cell r="A4" t="str">
            <v>Hotels</v>
          </cell>
          <cell r="C4" t="str">
            <v>T4L</v>
          </cell>
        </row>
        <row r="5">
          <cell r="A5" t="str">
            <v>Lifestyle</v>
          </cell>
          <cell r="C5" t="str">
            <v>OTC</v>
          </cell>
        </row>
        <row r="6">
          <cell r="A6" t="str">
            <v>Flights</v>
          </cell>
          <cell r="C6" t="str">
            <v>Cust. Rel.</v>
          </cell>
        </row>
        <row r="7">
          <cell r="A7" t="str">
            <v>Holidays</v>
          </cell>
          <cell r="C7" t="str">
            <v>Globepost</v>
          </cell>
        </row>
        <row r="8">
          <cell r="A8" t="str">
            <v>Finance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"/>
      <sheetName val="BS"/>
      <sheetName val="PL"/>
      <sheetName val="BS Sch"/>
      <sheetName val="PL Sch"/>
      <sheetName val="FA"/>
      <sheetName val="Sub Sch"/>
      <sheetName val="RM"/>
      <sheetName val="Trial"/>
      <sheetName val="equity"/>
      <sheetName val="Fixed assets"/>
      <sheetName val="Tax Audit"/>
      <sheetName val="SCHEDULE_2"/>
      <sheetName val="Sheet2"/>
      <sheetName val="SCHEDULE_5"/>
      <sheetName val="SCHEDULE_10"/>
      <sheetName val="Tax Calculation employees "/>
      <sheetName val="Repair&amp;Maintenance "/>
      <sheetName val="PO.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DETAIL (2)"/>
      <sheetName val="Sheet3"/>
    </sheetNames>
    <sheetDataSet>
      <sheetData sheetId="0" refreshError="1"/>
      <sheetData sheetId="1" refreshError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V"/>
      <sheetName val="FA"/>
      <sheetName val="P&amp;L"/>
      <sheetName val="Schedules"/>
      <sheetName val="BS"/>
      <sheetName val="groupings Mar,02"/>
      <sheetName val="trial03"/>
      <sheetName val="Leadsheet"/>
      <sheetName val="Consolidated Mar'02"/>
      <sheetName val="Adjust Entry"/>
      <sheetName val="FA Adjustment Entry"/>
      <sheetName val="consolidated"/>
      <sheetName val="consolidated (2)"/>
      <sheetName val="Lead sheet"/>
      <sheetName val="Lead Sheet (2)"/>
      <sheetName val="Adjust _x0000__x0000__x0000__x0000_y"/>
      <sheetName val="Details"/>
      <sheetName val="Adjust _x005f_x0000__x005f_x0000__x005f_x0000__x0"/>
      <sheetName val="Adjust ????y"/>
      <sheetName val="Trial Mar 06"/>
      <sheetName val="PERH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V"/>
      <sheetName val="Schdule-D"/>
      <sheetName val="trfinall"/>
      <sheetName val="trialck"/>
      <sheetName val="Schedules"/>
      <sheetName val="BS"/>
      <sheetName val="FA"/>
      <sheetName val="P&amp;L"/>
      <sheetName val="groupings sept01"/>
      <sheetName val="septrlfn"/>
      <sheetName val="septrial"/>
      <sheetName val="trial"/>
      <sheetName val="Adjustment Entries"/>
      <sheetName val="trial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eport63-64 to Narendra G"/>
      <sheetName val="#REF"/>
      <sheetName val="rentp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Depreciation"/>
      <sheetName val="4(ga)"/>
      <sheetName val="ANUSUCHI_KA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BROAD BAND NETWORK Bank "/>
      <sheetName val="Marg Data"/>
      <sheetName val="ACN Data"/>
      <sheetName val="IMR data"/>
      <sheetName val="SS data"/>
      <sheetName val="#REF"/>
      <sheetName val="details"/>
      <sheetName val="Steps"/>
      <sheetName val="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't Delete"/>
      <sheetName val="TOD (3)"/>
      <sheetName val="Final - Tod -60-61"/>
      <sheetName val="Sheet1"/>
      <sheetName val="Balance Sheet"/>
    </sheetNames>
    <sheetDataSet>
      <sheetData sheetId="0" refreshError="1">
        <row r="3">
          <cell r="A3" t="str">
            <v>A.G. Builders  &amp; Construction,Hetouda</v>
          </cell>
          <cell r="B3" t="str">
            <v>GC</v>
          </cell>
          <cell r="C3">
            <v>1730</v>
          </cell>
          <cell r="D3">
            <v>84240</v>
          </cell>
        </row>
        <row r="4">
          <cell r="A4" t="str">
            <v>Abhishekh Store,Ilam</v>
          </cell>
          <cell r="B4" t="str">
            <v>GC</v>
          </cell>
          <cell r="C4">
            <v>14840</v>
          </cell>
          <cell r="D4">
            <v>893616.08</v>
          </cell>
        </row>
        <row r="5">
          <cell r="A5" t="str">
            <v>Alied Chemical Ind.,Bhairhawa</v>
          </cell>
          <cell r="B5" t="str">
            <v>GC</v>
          </cell>
          <cell r="C5">
            <v>1340</v>
          </cell>
          <cell r="D5">
            <v>76584.69</v>
          </cell>
        </row>
        <row r="6">
          <cell r="A6" t="str">
            <v>Anand Trade Concern,Kathmandu</v>
          </cell>
          <cell r="B6" t="str">
            <v>GC</v>
          </cell>
          <cell r="C6">
            <v>76795</v>
          </cell>
          <cell r="D6">
            <v>3991458.57</v>
          </cell>
        </row>
        <row r="7">
          <cell r="A7" t="str">
            <v>Anjan Suppliers, Dhading</v>
          </cell>
          <cell r="B7" t="str">
            <v>GC</v>
          </cell>
          <cell r="C7">
            <v>20150</v>
          </cell>
          <cell r="D7">
            <v>1160922.8500000001</v>
          </cell>
        </row>
        <row r="8">
          <cell r="A8" t="str">
            <v>Argan Trading Concern,Ktm</v>
          </cell>
          <cell r="B8" t="str">
            <v>GC</v>
          </cell>
          <cell r="C8">
            <v>7800</v>
          </cell>
          <cell r="D8">
            <v>346804.5</v>
          </cell>
        </row>
        <row r="9">
          <cell r="A9" t="str">
            <v>Ashes Nirman Sewa &amp; Multi Suppliers,Pokhra</v>
          </cell>
          <cell r="B9" t="str">
            <v>GC</v>
          </cell>
          <cell r="C9">
            <v>1140</v>
          </cell>
          <cell r="D9">
            <v>59882.03</v>
          </cell>
        </row>
        <row r="10">
          <cell r="A10" t="str">
            <v>Ashish &amp; Aditya Traders,Bhairhwa</v>
          </cell>
          <cell r="B10" t="str">
            <v>GC</v>
          </cell>
          <cell r="C10">
            <v>3540</v>
          </cell>
          <cell r="D10">
            <v>188552.65</v>
          </cell>
        </row>
        <row r="11">
          <cell r="A11" t="str">
            <v>Ashoka Steel &amp; Tubes -Gorakhpur</v>
          </cell>
          <cell r="B11" t="str">
            <v>GC</v>
          </cell>
          <cell r="C11">
            <v>9120</v>
          </cell>
          <cell r="D11">
            <v>470592</v>
          </cell>
        </row>
        <row r="12">
          <cell r="A12" t="str">
            <v>Asian Hardware,Bhaktapur-Ktm</v>
          </cell>
          <cell r="B12" t="str">
            <v>GC</v>
          </cell>
          <cell r="C12">
            <v>3540</v>
          </cell>
          <cell r="D12">
            <v>191821.43</v>
          </cell>
        </row>
        <row r="13">
          <cell r="A13" t="str">
            <v>B.P.Adventure,Ktm.</v>
          </cell>
          <cell r="B13" t="str">
            <v>GC</v>
          </cell>
          <cell r="C13">
            <v>3840</v>
          </cell>
          <cell r="D13">
            <v>194679.45</v>
          </cell>
        </row>
        <row r="14">
          <cell r="A14" t="str">
            <v>B.S.P.L. India Pvt. Ltd. Guwahati</v>
          </cell>
          <cell r="B14" t="str">
            <v>GC</v>
          </cell>
          <cell r="C14">
            <v>2030290</v>
          </cell>
          <cell r="D14">
            <v>86601972.560000002</v>
          </cell>
        </row>
        <row r="15">
          <cell r="A15" t="str">
            <v>Badri Nirman Sewa,Kusma</v>
          </cell>
          <cell r="B15" t="str">
            <v>GC</v>
          </cell>
          <cell r="C15">
            <v>44140</v>
          </cell>
          <cell r="D15">
            <v>2389666.5499999998</v>
          </cell>
        </row>
        <row r="16">
          <cell r="A16" t="str">
            <v>Barun Udyog co.pvt.ltd.</v>
          </cell>
          <cell r="B16" t="str">
            <v>GC</v>
          </cell>
          <cell r="C16">
            <v>2895</v>
          </cell>
          <cell r="D16">
            <v>150696.45000000001</v>
          </cell>
        </row>
        <row r="17">
          <cell r="A17" t="str">
            <v>Basuling Suppliers Dhanghadi</v>
          </cell>
          <cell r="B17" t="str">
            <v>GC</v>
          </cell>
          <cell r="C17">
            <v>16970</v>
          </cell>
          <cell r="D17">
            <v>911409.44</v>
          </cell>
        </row>
        <row r="18">
          <cell r="A18" t="str">
            <v>Bhagwati Rolling  Mills  Pvt. Ltd. Nitanpur</v>
          </cell>
          <cell r="B18" t="str">
            <v>GC</v>
          </cell>
          <cell r="C18">
            <v>3300</v>
          </cell>
          <cell r="D18">
            <v>162308.23000000001</v>
          </cell>
        </row>
        <row r="19">
          <cell r="A19" t="str">
            <v>Bhanja Hardware,Sanichre</v>
          </cell>
          <cell r="B19" t="str">
            <v>GC</v>
          </cell>
          <cell r="C19">
            <v>11670</v>
          </cell>
          <cell r="D19">
            <v>663207.43000000005</v>
          </cell>
        </row>
        <row r="20">
          <cell r="A20" t="str">
            <v>Bhattarai Traders -Khimti</v>
          </cell>
          <cell r="B20" t="str">
            <v>GC</v>
          </cell>
          <cell r="C20">
            <v>5230</v>
          </cell>
          <cell r="D20">
            <v>264845.40000000002</v>
          </cell>
        </row>
        <row r="21">
          <cell r="A21" t="str">
            <v>Bhedikhola  Hardware,Bhedi</v>
          </cell>
          <cell r="B21" t="str">
            <v>GC</v>
          </cell>
          <cell r="C21">
            <v>10680</v>
          </cell>
          <cell r="D21">
            <v>649584.15</v>
          </cell>
        </row>
        <row r="22">
          <cell r="A22" t="str">
            <v>Bhrigu Construction, Ktm.</v>
          </cell>
          <cell r="B22" t="str">
            <v>GC</v>
          </cell>
          <cell r="C22">
            <v>3800</v>
          </cell>
          <cell r="D22">
            <v>225818.6</v>
          </cell>
        </row>
        <row r="23">
          <cell r="A23" t="str">
            <v>Bhusal Iron Store,Kawasati</v>
          </cell>
          <cell r="B23" t="str">
            <v>GC</v>
          </cell>
          <cell r="C23">
            <v>23370</v>
          </cell>
          <cell r="D23">
            <v>1296552.8</v>
          </cell>
        </row>
        <row r="24">
          <cell r="A24" t="str">
            <v>Bishnu Binod Body Udyog, Dang</v>
          </cell>
          <cell r="B24" t="str">
            <v>GC</v>
          </cell>
          <cell r="C24">
            <v>440</v>
          </cell>
          <cell r="D24">
            <v>23743.43</v>
          </cell>
        </row>
        <row r="25">
          <cell r="A25" t="str">
            <v>Bist Shree Traders, Pathri</v>
          </cell>
          <cell r="B25" t="str">
            <v>GC</v>
          </cell>
          <cell r="C25">
            <v>11955</v>
          </cell>
          <cell r="D25">
            <v>673145.73</v>
          </cell>
        </row>
        <row r="26">
          <cell r="A26" t="str">
            <v>Bohra Steel,Pachthar</v>
          </cell>
          <cell r="B26" t="str">
            <v>GC</v>
          </cell>
          <cell r="C26">
            <v>7780</v>
          </cell>
          <cell r="D26">
            <v>460407.78</v>
          </cell>
        </row>
        <row r="27">
          <cell r="A27" t="str">
            <v>Buddha Stores -Tapri</v>
          </cell>
          <cell r="B27" t="str">
            <v>GC</v>
          </cell>
          <cell r="C27">
            <v>5810</v>
          </cell>
          <cell r="D27">
            <v>300247.09999999998</v>
          </cell>
        </row>
        <row r="28">
          <cell r="A28" t="str">
            <v>C.E.Construction -Bhairawah</v>
          </cell>
          <cell r="B28" t="str">
            <v>GC</v>
          </cell>
          <cell r="C28">
            <v>9465</v>
          </cell>
          <cell r="D28">
            <v>460500.01</v>
          </cell>
        </row>
        <row r="29">
          <cell r="A29" t="str">
            <v>Chandrama Hardware, Atariya</v>
          </cell>
          <cell r="B29" t="str">
            <v>GC</v>
          </cell>
          <cell r="C29">
            <v>40330</v>
          </cell>
          <cell r="D29">
            <v>2370031.4500000002</v>
          </cell>
        </row>
        <row r="30">
          <cell r="A30" t="str">
            <v>Choudhary Traders,Ktm</v>
          </cell>
          <cell r="B30" t="str">
            <v>GC</v>
          </cell>
          <cell r="C30">
            <v>24320</v>
          </cell>
          <cell r="D30">
            <v>1045006.38</v>
          </cell>
        </row>
        <row r="31">
          <cell r="A31" t="str">
            <v>D.R.Top Traders -Dhading</v>
          </cell>
          <cell r="B31" t="str">
            <v>GC</v>
          </cell>
          <cell r="C31">
            <v>25420</v>
          </cell>
          <cell r="D31">
            <v>1441834.89</v>
          </cell>
        </row>
        <row r="32">
          <cell r="A32" t="str">
            <v>Deepak Trade Centre -Debrali</v>
          </cell>
          <cell r="B32" t="str">
            <v>GC</v>
          </cell>
          <cell r="C32">
            <v>4760</v>
          </cell>
          <cell r="D32">
            <v>237669.6</v>
          </cell>
        </row>
        <row r="33">
          <cell r="A33" t="str">
            <v>Department of Education (GP/GC Sheets 2060/2061)</v>
          </cell>
          <cell r="B33" t="str">
            <v>GC</v>
          </cell>
          <cell r="C33">
            <v>652333</v>
          </cell>
          <cell r="D33">
            <v>36641792</v>
          </cell>
        </row>
        <row r="34">
          <cell r="A34" t="str">
            <v>Dinesh Agro Pvt. Ltd. -Dhangadhi</v>
          </cell>
          <cell r="B34" t="str">
            <v>GC</v>
          </cell>
          <cell r="C34">
            <v>2000</v>
          </cell>
          <cell r="D34">
            <v>96254.5</v>
          </cell>
        </row>
        <row r="35">
          <cell r="A35" t="str">
            <v>Durga &amp; Sons -Birganj</v>
          </cell>
          <cell r="B35" t="str">
            <v>GC</v>
          </cell>
          <cell r="C35">
            <v>2940</v>
          </cell>
          <cell r="D35">
            <v>136667.25</v>
          </cell>
        </row>
        <row r="36">
          <cell r="A36" t="str">
            <v>Everest  Construction(P)Ltd,Ktm</v>
          </cell>
          <cell r="B36" t="str">
            <v>GC</v>
          </cell>
          <cell r="C36">
            <v>3820</v>
          </cell>
          <cell r="D36">
            <v>184350.85</v>
          </cell>
        </row>
        <row r="37">
          <cell r="A37" t="str">
            <v>Fedi Khola Hardware -Pokhra</v>
          </cell>
          <cell r="B37" t="str">
            <v>GC</v>
          </cell>
          <cell r="C37">
            <v>18880</v>
          </cell>
          <cell r="D37">
            <v>884939.73</v>
          </cell>
        </row>
        <row r="38">
          <cell r="A38" t="str">
            <v>G.S.Hardware -Ktm.</v>
          </cell>
          <cell r="B38" t="str">
            <v>GC</v>
          </cell>
          <cell r="C38">
            <v>7740</v>
          </cell>
          <cell r="D38">
            <v>388996.64</v>
          </cell>
        </row>
        <row r="39">
          <cell r="A39" t="str">
            <v>Gandaki Hardware &amp; Suppliers, Dulgawda</v>
          </cell>
          <cell r="B39" t="str">
            <v>GC</v>
          </cell>
          <cell r="C39">
            <v>7420</v>
          </cell>
          <cell r="D39">
            <v>357258.75</v>
          </cell>
        </row>
        <row r="40">
          <cell r="A40" t="str">
            <v>Ganesh Hardware , Palpa</v>
          </cell>
          <cell r="B40" t="str">
            <v>GC</v>
          </cell>
          <cell r="C40">
            <v>3660</v>
          </cell>
          <cell r="D40">
            <v>217796.45</v>
          </cell>
        </row>
        <row r="41">
          <cell r="A41" t="str">
            <v>Ganesh Hardware Store,Damak</v>
          </cell>
          <cell r="B41" t="str">
            <v>GC</v>
          </cell>
          <cell r="C41">
            <v>3840</v>
          </cell>
          <cell r="D41">
            <v>188316</v>
          </cell>
        </row>
        <row r="42">
          <cell r="A42" t="str">
            <v>Garima Store,Ilam</v>
          </cell>
          <cell r="B42" t="str">
            <v>GC</v>
          </cell>
          <cell r="C42">
            <v>7180</v>
          </cell>
          <cell r="D42">
            <v>424184.2</v>
          </cell>
        </row>
        <row r="43">
          <cell r="A43" t="str">
            <v>Gayatri Traders</v>
          </cell>
          <cell r="B43" t="str">
            <v>GC</v>
          </cell>
          <cell r="C43">
            <v>31260</v>
          </cell>
          <cell r="D43">
            <v>1668097.25</v>
          </cell>
        </row>
        <row r="44">
          <cell r="A44" t="str">
            <v>Ghimire Traders,Ravi</v>
          </cell>
          <cell r="B44" t="str">
            <v>GC</v>
          </cell>
          <cell r="C44">
            <v>10340</v>
          </cell>
          <cell r="D44">
            <v>657473.5</v>
          </cell>
        </row>
        <row r="45">
          <cell r="A45" t="str">
            <v>Girdhari Khadya Udyog,Kalyanpur</v>
          </cell>
          <cell r="B45" t="str">
            <v>GC</v>
          </cell>
          <cell r="C45">
            <v>2080</v>
          </cell>
          <cell r="D45">
            <v>93672.639999999999</v>
          </cell>
        </row>
        <row r="46">
          <cell r="A46" t="str">
            <v>Gouri Shankar Nirman Sewa,Siswa(PKR)</v>
          </cell>
          <cell r="B46" t="str">
            <v>GC</v>
          </cell>
          <cell r="C46">
            <v>10640</v>
          </cell>
          <cell r="D46">
            <v>523447.35</v>
          </cell>
        </row>
        <row r="47">
          <cell r="A47" t="str">
            <v>Goyal Trading,Dhangadhi</v>
          </cell>
          <cell r="B47" t="str">
            <v>GC</v>
          </cell>
          <cell r="C47">
            <v>5575</v>
          </cell>
          <cell r="D47">
            <v>276439.2</v>
          </cell>
        </row>
        <row r="48">
          <cell r="A48" t="str">
            <v>Gun Cinema Pvt Ltd,Ktm</v>
          </cell>
          <cell r="B48" t="str">
            <v>GC</v>
          </cell>
          <cell r="C48">
            <v>6570</v>
          </cell>
          <cell r="D48">
            <v>410946.2</v>
          </cell>
        </row>
        <row r="49">
          <cell r="A49" t="str">
            <v>Gurung Singh Bikri Bhandar, Sarand Dada</v>
          </cell>
          <cell r="B49" t="str">
            <v>GC</v>
          </cell>
          <cell r="C49">
            <v>20890</v>
          </cell>
          <cell r="D49">
            <v>1209775.1000000001</v>
          </cell>
        </row>
        <row r="50">
          <cell r="A50" t="str">
            <v>H.D.C.S.,Lalitapur-Jwalakhel,Ktm</v>
          </cell>
          <cell r="B50" t="str">
            <v>GC</v>
          </cell>
          <cell r="C50">
            <v>6770</v>
          </cell>
          <cell r="D50">
            <v>373876.8</v>
          </cell>
        </row>
        <row r="51">
          <cell r="A51" t="str">
            <v>Hanuman Hardware,Jhumka</v>
          </cell>
          <cell r="B51" t="str">
            <v>GC</v>
          </cell>
          <cell r="C51">
            <v>6500</v>
          </cell>
          <cell r="D51">
            <v>307229.7</v>
          </cell>
        </row>
        <row r="52">
          <cell r="A52" t="str">
            <v>Hanuman Metal, Nitanpur</v>
          </cell>
          <cell r="B52" t="str">
            <v>GC</v>
          </cell>
          <cell r="C52">
            <v>215</v>
          </cell>
          <cell r="D52">
            <v>10683.87</v>
          </cell>
        </row>
        <row r="53">
          <cell r="A53" t="str">
            <v>Hariyali Nirman Sewa,Kusma</v>
          </cell>
          <cell r="B53" t="str">
            <v>GC</v>
          </cell>
          <cell r="C53">
            <v>7590</v>
          </cell>
          <cell r="D53">
            <v>451454.6</v>
          </cell>
        </row>
        <row r="54">
          <cell r="A54" t="str">
            <v>Himal Iron &amp; Steel(P) Ltd,P.Pur(Parsa)</v>
          </cell>
          <cell r="B54" t="str">
            <v>GC</v>
          </cell>
          <cell r="C54">
            <v>865</v>
          </cell>
          <cell r="D54">
            <v>41448.25</v>
          </cell>
        </row>
        <row r="55">
          <cell r="A55" t="str">
            <v>Himal Trade Centre,Pokhara</v>
          </cell>
          <cell r="B55" t="str">
            <v>GC</v>
          </cell>
          <cell r="C55">
            <v>9110</v>
          </cell>
          <cell r="D55">
            <v>498444.14</v>
          </cell>
        </row>
        <row r="56">
          <cell r="A56" t="str">
            <v>Himal Wires(P)Ltd,P.Pur</v>
          </cell>
          <cell r="B56" t="str">
            <v>GC</v>
          </cell>
          <cell r="C56">
            <v>580</v>
          </cell>
          <cell r="D56">
            <v>30266.240000000002</v>
          </cell>
        </row>
        <row r="57">
          <cell r="A57" t="str">
            <v>Jagat Kalyan Traders,J.pur</v>
          </cell>
          <cell r="B57" t="str">
            <v>GC</v>
          </cell>
          <cell r="C57">
            <v>3020</v>
          </cell>
          <cell r="D57">
            <v>144603.54999999999</v>
          </cell>
        </row>
        <row r="58">
          <cell r="A58" t="str">
            <v>Jagatradevi Nirmaan Sewa -Palpa</v>
          </cell>
          <cell r="B58" t="str">
            <v>GC</v>
          </cell>
          <cell r="C58">
            <v>7420</v>
          </cell>
          <cell r="D58">
            <v>386082.25</v>
          </cell>
        </row>
        <row r="59">
          <cell r="A59" t="str">
            <v>Jangthapu Store,Pachthar</v>
          </cell>
          <cell r="B59" t="str">
            <v>GC</v>
          </cell>
          <cell r="C59">
            <v>7500</v>
          </cell>
          <cell r="D59">
            <v>451064</v>
          </cell>
        </row>
        <row r="60">
          <cell r="A60" t="str">
            <v>Jay Bhole Hardware</v>
          </cell>
          <cell r="B60" t="str">
            <v>GC</v>
          </cell>
          <cell r="C60">
            <v>31160</v>
          </cell>
          <cell r="D60">
            <v>1794200.94</v>
          </cell>
        </row>
        <row r="61">
          <cell r="A61" t="str">
            <v>Jay Hanuman Adhunik Dal Udyog -Nitanpur</v>
          </cell>
          <cell r="B61" t="str">
            <v>GC</v>
          </cell>
          <cell r="C61">
            <v>360</v>
          </cell>
          <cell r="D61">
            <v>17798.09</v>
          </cell>
        </row>
        <row r="62">
          <cell r="A62" t="str">
            <v>Jay Laxmi Traders Mahendranagar</v>
          </cell>
          <cell r="B62" t="str">
            <v>GC</v>
          </cell>
          <cell r="C62">
            <v>1400</v>
          </cell>
          <cell r="D62">
            <v>66305.75</v>
          </cell>
        </row>
        <row r="63">
          <cell r="A63" t="str">
            <v>Jay Shree Hardware,Damak</v>
          </cell>
          <cell r="B63" t="str">
            <v>GC</v>
          </cell>
          <cell r="C63">
            <v>4450</v>
          </cell>
          <cell r="D63">
            <v>230592.92</v>
          </cell>
        </row>
        <row r="64">
          <cell r="A64" t="str">
            <v>Jay Trade Centre, Nepalgunj</v>
          </cell>
          <cell r="B64" t="str">
            <v>GC</v>
          </cell>
          <cell r="C64">
            <v>46415</v>
          </cell>
          <cell r="D64">
            <v>2491678.5</v>
          </cell>
        </row>
        <row r="65">
          <cell r="A65" t="str">
            <v>Jay Vishawkarma Hardware Brj.</v>
          </cell>
          <cell r="B65" t="str">
            <v>GC</v>
          </cell>
          <cell r="C65">
            <v>22240</v>
          </cell>
          <cell r="D65">
            <v>1142023.8</v>
          </cell>
        </row>
        <row r="66">
          <cell r="A66" t="str">
            <v>Joshi Gyaviyan Wire Ind.,Jeetpur</v>
          </cell>
          <cell r="B66" t="str">
            <v>GC</v>
          </cell>
          <cell r="C66">
            <v>2000</v>
          </cell>
          <cell r="D66">
            <v>109090.91</v>
          </cell>
        </row>
        <row r="67">
          <cell r="A67" t="str">
            <v>K.B.Construction, Surkhet</v>
          </cell>
          <cell r="B67" t="str">
            <v>GC</v>
          </cell>
          <cell r="C67">
            <v>9500</v>
          </cell>
          <cell r="D67">
            <v>487514.5</v>
          </cell>
        </row>
        <row r="68">
          <cell r="A68" t="str">
            <v>K.C. Construction Firm, Pokhara</v>
          </cell>
          <cell r="B68" t="str">
            <v>GC</v>
          </cell>
          <cell r="C68">
            <v>2720</v>
          </cell>
          <cell r="D68">
            <v>120018</v>
          </cell>
        </row>
        <row r="69">
          <cell r="A69" t="str">
            <v>K.R. Traders Pvt. Ltd. Guwahati</v>
          </cell>
          <cell r="B69" t="str">
            <v>GC</v>
          </cell>
          <cell r="C69">
            <v>873800</v>
          </cell>
          <cell r="D69">
            <v>36730584.640000001</v>
          </cell>
        </row>
        <row r="70">
          <cell r="A70" t="str">
            <v>Kalika Traders,Janakpur</v>
          </cell>
          <cell r="B70" t="str">
            <v>GC</v>
          </cell>
          <cell r="C70">
            <v>2260</v>
          </cell>
          <cell r="D70">
            <v>126981.84</v>
          </cell>
        </row>
        <row r="71">
          <cell r="A71" t="str">
            <v>Kamal Hardware</v>
          </cell>
          <cell r="B71" t="str">
            <v>GC</v>
          </cell>
          <cell r="C71">
            <v>19775</v>
          </cell>
          <cell r="D71">
            <v>1082923.27</v>
          </cell>
        </row>
        <row r="72">
          <cell r="A72" t="str">
            <v>Kamal Sunuwar,Thabraha</v>
          </cell>
          <cell r="B72" t="str">
            <v>GC</v>
          </cell>
          <cell r="C72">
            <v>150</v>
          </cell>
          <cell r="D72">
            <v>8958.42</v>
          </cell>
        </row>
        <row r="73">
          <cell r="A73" t="str">
            <v>Khani Khole Enterprises, Ktm.</v>
          </cell>
          <cell r="B73" t="str">
            <v>GC</v>
          </cell>
          <cell r="C73">
            <v>191350</v>
          </cell>
          <cell r="D73">
            <v>10485269.109999999</v>
          </cell>
        </row>
        <row r="74">
          <cell r="A74" t="str">
            <v>Khanikhola Hardware, Narayanghat</v>
          </cell>
          <cell r="B74" t="str">
            <v>GC</v>
          </cell>
          <cell r="C74">
            <v>31850</v>
          </cell>
          <cell r="D74">
            <v>1651261.45</v>
          </cell>
        </row>
        <row r="75">
          <cell r="A75" t="str">
            <v>Khaptad Traders,Dhangadhi</v>
          </cell>
          <cell r="B75" t="str">
            <v>GC</v>
          </cell>
          <cell r="C75">
            <v>5020</v>
          </cell>
          <cell r="D75">
            <v>288654.8</v>
          </cell>
        </row>
        <row r="76">
          <cell r="A76" t="str">
            <v>Khatiwada Suppliers,Trishuli</v>
          </cell>
          <cell r="B76" t="str">
            <v>GC</v>
          </cell>
          <cell r="C76">
            <v>13080</v>
          </cell>
          <cell r="D76">
            <v>811396.4</v>
          </cell>
        </row>
        <row r="77">
          <cell r="A77" t="str">
            <v>Khem Construction,Pokhra</v>
          </cell>
          <cell r="B77" t="str">
            <v>GC</v>
          </cell>
          <cell r="C77">
            <v>1940</v>
          </cell>
          <cell r="D77">
            <v>95676.4</v>
          </cell>
        </row>
        <row r="78">
          <cell r="A78" t="str">
            <v>Khem Pasal,Tharpu-Pachthar</v>
          </cell>
          <cell r="B78" t="str">
            <v>GC</v>
          </cell>
          <cell r="C78">
            <v>17230</v>
          </cell>
          <cell r="D78">
            <v>1025053.63</v>
          </cell>
        </row>
        <row r="79">
          <cell r="A79" t="str">
            <v>Kripa Traders Banepa</v>
          </cell>
          <cell r="B79" t="str">
            <v>GC</v>
          </cell>
          <cell r="C79">
            <v>356030</v>
          </cell>
          <cell r="D79">
            <v>19399291.93</v>
          </cell>
        </row>
        <row r="80">
          <cell r="A80" t="str">
            <v>Kuwar Hardware,Pokhara</v>
          </cell>
          <cell r="B80" t="str">
            <v>GC</v>
          </cell>
          <cell r="C80">
            <v>39990</v>
          </cell>
          <cell r="D80">
            <v>2198851.2799999998</v>
          </cell>
        </row>
        <row r="81">
          <cell r="A81" t="str">
            <v>Laxmi Iron Pasal -Ilam</v>
          </cell>
          <cell r="B81" t="str">
            <v>GC</v>
          </cell>
          <cell r="C81">
            <v>9990</v>
          </cell>
          <cell r="D81">
            <v>559172.41</v>
          </cell>
        </row>
        <row r="82">
          <cell r="A82" t="str">
            <v>Laxmi Stores Tharpu</v>
          </cell>
          <cell r="B82" t="str">
            <v>GC</v>
          </cell>
          <cell r="C82">
            <v>12660</v>
          </cell>
          <cell r="D82">
            <v>646660.54</v>
          </cell>
        </row>
        <row r="83">
          <cell r="A83" t="str">
            <v>M.B.SafalR.M.Builder, Ktm.</v>
          </cell>
          <cell r="B83" t="str">
            <v>GC</v>
          </cell>
          <cell r="C83">
            <v>11560</v>
          </cell>
          <cell r="D83">
            <v>561065.94999999995</v>
          </cell>
        </row>
        <row r="84">
          <cell r="A84" t="str">
            <v>M.N.C. Store,Ilam</v>
          </cell>
          <cell r="B84" t="str">
            <v>GC</v>
          </cell>
          <cell r="C84">
            <v>4320</v>
          </cell>
          <cell r="D84">
            <v>237458.38</v>
          </cell>
        </row>
        <row r="85">
          <cell r="A85" t="str">
            <v>Maa Jagdamba Traders, Dhangadi</v>
          </cell>
          <cell r="B85" t="str">
            <v>GC</v>
          </cell>
          <cell r="C85">
            <v>10660</v>
          </cell>
          <cell r="D85">
            <v>664364.25</v>
          </cell>
        </row>
        <row r="86">
          <cell r="A86" t="str">
            <v>Machhendra &amp; Brothers E.P.,Ktm</v>
          </cell>
          <cell r="B86" t="str">
            <v>GC</v>
          </cell>
          <cell r="C86">
            <v>50050</v>
          </cell>
          <cell r="D86">
            <v>2747244.06</v>
          </cell>
        </row>
        <row r="87">
          <cell r="A87" t="str">
            <v>Machhindra Hardware,Ktm</v>
          </cell>
          <cell r="B87" t="str">
            <v>GC</v>
          </cell>
          <cell r="C87">
            <v>20985</v>
          </cell>
          <cell r="D87">
            <v>1148581.3999999999</v>
          </cell>
        </row>
        <row r="88">
          <cell r="A88" t="str">
            <v>Madan  Trade Centre ,Panchmi (  BTM)</v>
          </cell>
          <cell r="B88" t="str">
            <v>GC</v>
          </cell>
          <cell r="C88">
            <v>10490</v>
          </cell>
          <cell r="D88">
            <v>553453.55000000005</v>
          </cell>
        </row>
        <row r="89">
          <cell r="A89" t="str">
            <v>Maha Mankamna Trade Supplier -Burdghat</v>
          </cell>
          <cell r="B89" t="str">
            <v>GC</v>
          </cell>
          <cell r="C89">
            <v>2570</v>
          </cell>
          <cell r="D89">
            <v>127155.85</v>
          </cell>
        </row>
        <row r="90">
          <cell r="A90" t="str">
            <v>Mahakali Traders, Mahendranagar</v>
          </cell>
          <cell r="B90" t="str">
            <v>GC</v>
          </cell>
          <cell r="C90">
            <v>6290</v>
          </cell>
          <cell r="D90">
            <v>355828.1</v>
          </cell>
        </row>
        <row r="91">
          <cell r="A91" t="str">
            <v>Manish Suresh Traders, Amchowk</v>
          </cell>
          <cell r="B91" t="str">
            <v>GC</v>
          </cell>
          <cell r="C91">
            <v>4895</v>
          </cell>
          <cell r="D91">
            <v>221768.3</v>
          </cell>
        </row>
        <row r="92">
          <cell r="A92" t="str">
            <v>Manokamna Hardware,Malangwa</v>
          </cell>
          <cell r="B92" t="str">
            <v>GC</v>
          </cell>
          <cell r="C92">
            <v>230</v>
          </cell>
          <cell r="D92">
            <v>12608.46</v>
          </cell>
        </row>
        <row r="93">
          <cell r="A93" t="str">
            <v>Mansun Suppliers -Ktm.</v>
          </cell>
          <cell r="B93" t="str">
            <v>GC</v>
          </cell>
          <cell r="C93">
            <v>53335</v>
          </cell>
          <cell r="D93">
            <v>2765321.22</v>
          </cell>
        </row>
        <row r="94">
          <cell r="A94" t="str">
            <v>Manzoori Nirman Sewa -Bhaktapur</v>
          </cell>
          <cell r="B94" t="str">
            <v>GC</v>
          </cell>
          <cell r="C94">
            <v>11570</v>
          </cell>
          <cell r="D94">
            <v>582459.4</v>
          </cell>
        </row>
        <row r="95">
          <cell r="A95" t="str">
            <v>Marsyangdi Stores, Abukharaini</v>
          </cell>
          <cell r="B95" t="str">
            <v>GC</v>
          </cell>
          <cell r="C95">
            <v>62855</v>
          </cell>
          <cell r="D95">
            <v>3687453.19</v>
          </cell>
        </row>
        <row r="96">
          <cell r="A96" t="str">
            <v>Maruti Traders -Brt.</v>
          </cell>
          <cell r="B96" t="str">
            <v>GC</v>
          </cell>
          <cell r="C96">
            <v>26390</v>
          </cell>
          <cell r="D96">
            <v>1250130.3</v>
          </cell>
        </row>
        <row r="97">
          <cell r="A97" t="str">
            <v>Mata Kalika Traders -Janakpur</v>
          </cell>
          <cell r="B97" t="str">
            <v>GC</v>
          </cell>
          <cell r="C97">
            <v>8990</v>
          </cell>
          <cell r="D97">
            <v>531082.52</v>
          </cell>
        </row>
        <row r="98">
          <cell r="A98" t="str">
            <v>Meco International P.Ltd,Birganj</v>
          </cell>
          <cell r="B98" t="str">
            <v>GC</v>
          </cell>
          <cell r="C98">
            <v>560</v>
          </cell>
          <cell r="D98">
            <v>31103.3</v>
          </cell>
        </row>
        <row r="99">
          <cell r="A99" t="str">
            <v>Mount Nirman Sewa,Kusma</v>
          </cell>
          <cell r="B99" t="str">
            <v>GC</v>
          </cell>
          <cell r="C99">
            <v>10180</v>
          </cell>
          <cell r="D99">
            <v>505847.35</v>
          </cell>
        </row>
        <row r="100">
          <cell r="A100" t="str">
            <v>Narayani Micro Product Ind.,Kalaiya</v>
          </cell>
          <cell r="B100" t="str">
            <v>GC</v>
          </cell>
          <cell r="C100">
            <v>980</v>
          </cell>
          <cell r="D100">
            <v>53777.63</v>
          </cell>
        </row>
        <row r="101">
          <cell r="A101" t="str">
            <v>Narayani Rolling Mill(P)Ltd,Brj</v>
          </cell>
          <cell r="B101" t="str">
            <v>GC</v>
          </cell>
          <cell r="C101">
            <v>260</v>
          </cell>
          <cell r="D101">
            <v>12061.81</v>
          </cell>
        </row>
        <row r="102">
          <cell r="A102" t="str">
            <v>Nepal Hardware,Brj</v>
          </cell>
          <cell r="B102" t="str">
            <v>GC</v>
          </cell>
          <cell r="C102">
            <v>17570</v>
          </cell>
          <cell r="D102">
            <v>821112.78</v>
          </cell>
        </row>
        <row r="103">
          <cell r="A103" t="str">
            <v>Nepal Orind Magnesite (P) Ltd. Kathmandu</v>
          </cell>
          <cell r="B103" t="str">
            <v>GC</v>
          </cell>
          <cell r="C103">
            <v>4770</v>
          </cell>
          <cell r="D103">
            <v>256651.02</v>
          </cell>
        </row>
        <row r="104">
          <cell r="A104" t="str">
            <v>Neupane store,Pachthar</v>
          </cell>
          <cell r="B104" t="str">
            <v>GC</v>
          </cell>
          <cell r="C104">
            <v>9460</v>
          </cell>
          <cell r="D104">
            <v>531839.32999999996</v>
          </cell>
        </row>
        <row r="105">
          <cell r="A105" t="str">
            <v>New Jagtradevi Nirman Sewa,Palpa</v>
          </cell>
          <cell r="B105" t="str">
            <v>GC</v>
          </cell>
          <cell r="C105">
            <v>5780</v>
          </cell>
          <cell r="D105">
            <v>388407.5</v>
          </cell>
        </row>
        <row r="106">
          <cell r="A106" t="str">
            <v>New Khatar Traders -Dhangadhi</v>
          </cell>
          <cell r="B106" t="str">
            <v>GC</v>
          </cell>
          <cell r="C106">
            <v>3030</v>
          </cell>
          <cell r="D106">
            <v>182814.4</v>
          </cell>
        </row>
        <row r="107">
          <cell r="A107" t="str">
            <v>New Siddhi Stores -Surkhet</v>
          </cell>
          <cell r="B107" t="str">
            <v>GC</v>
          </cell>
          <cell r="C107">
            <v>26420</v>
          </cell>
          <cell r="D107">
            <v>1468430.6</v>
          </cell>
        </row>
        <row r="108">
          <cell r="A108" t="str">
            <v>New Vikky Hardware -Brt.</v>
          </cell>
          <cell r="B108" t="str">
            <v>GC</v>
          </cell>
          <cell r="C108">
            <v>73150</v>
          </cell>
          <cell r="D108">
            <v>3276450.16</v>
          </cell>
        </row>
        <row r="109">
          <cell r="A109" t="str">
            <v>Om Enterprises, Kathmandu</v>
          </cell>
          <cell r="B109" t="str">
            <v>GC</v>
          </cell>
          <cell r="C109">
            <v>23350</v>
          </cell>
          <cell r="D109">
            <v>1245651.68</v>
          </cell>
        </row>
        <row r="110">
          <cell r="A110" t="str">
            <v>Oriental Construction &amp; Development Co.Pvt Ltd,Ktm</v>
          </cell>
          <cell r="B110" t="str">
            <v>GC</v>
          </cell>
          <cell r="C110">
            <v>6640</v>
          </cell>
          <cell r="D110">
            <v>365004.5</v>
          </cell>
        </row>
        <row r="111">
          <cell r="A111" t="str">
            <v>Pandey Stores -Gorkha</v>
          </cell>
          <cell r="B111" t="str">
            <v>GC</v>
          </cell>
          <cell r="C111">
            <v>6375</v>
          </cell>
          <cell r="D111">
            <v>330634.3</v>
          </cell>
        </row>
        <row r="112">
          <cell r="A112" t="str">
            <v>Pashupati Nath Ind. Pvt. Ltd.</v>
          </cell>
          <cell r="B112" t="str">
            <v>GC</v>
          </cell>
          <cell r="C112">
            <v>6060</v>
          </cell>
          <cell r="D112">
            <v>291205.08</v>
          </cell>
        </row>
        <row r="113">
          <cell r="A113" t="str">
            <v>Pashupati Spining Mills,Ktm</v>
          </cell>
          <cell r="B113" t="str">
            <v>GC</v>
          </cell>
          <cell r="C113">
            <v>6520</v>
          </cell>
          <cell r="D113">
            <v>294395.53999999998</v>
          </cell>
        </row>
        <row r="114">
          <cell r="A114" t="str">
            <v>Pathari Hardware,Pathari</v>
          </cell>
          <cell r="B114" t="str">
            <v>GC</v>
          </cell>
          <cell r="C114">
            <v>10790</v>
          </cell>
          <cell r="D114">
            <v>569595.6</v>
          </cell>
        </row>
        <row r="115">
          <cell r="A115" t="str">
            <v>Pathibhara Trade Centre -Panchami</v>
          </cell>
          <cell r="B115" t="str">
            <v>GC</v>
          </cell>
          <cell r="C115">
            <v>15210</v>
          </cell>
          <cell r="D115">
            <v>757688.79</v>
          </cell>
        </row>
        <row r="116">
          <cell r="A116" t="str">
            <v>Phalewasi Nirman Sewa,Kusma</v>
          </cell>
          <cell r="B116" t="str">
            <v>GC</v>
          </cell>
          <cell r="C116">
            <v>19590</v>
          </cell>
          <cell r="D116">
            <v>1073342.19</v>
          </cell>
        </row>
        <row r="117">
          <cell r="A117" t="str">
            <v>Pokharel Hardware, Gorkha</v>
          </cell>
          <cell r="B117" t="str">
            <v>GC</v>
          </cell>
          <cell r="C117">
            <v>1920</v>
          </cell>
          <cell r="D117">
            <v>101544.52</v>
          </cell>
        </row>
        <row r="118">
          <cell r="A118" t="str">
            <v>Power Tech (Nepal),Ktm</v>
          </cell>
          <cell r="B118" t="str">
            <v>GC</v>
          </cell>
          <cell r="C118">
            <v>17270</v>
          </cell>
          <cell r="D118">
            <v>1025405</v>
          </cell>
        </row>
        <row r="119">
          <cell r="A119" t="str">
            <v>Pramita Store,Surkhet</v>
          </cell>
          <cell r="B119" t="str">
            <v>GC</v>
          </cell>
          <cell r="C119">
            <v>19930</v>
          </cell>
          <cell r="D119">
            <v>1126572.68</v>
          </cell>
        </row>
        <row r="120">
          <cell r="A120" t="str">
            <v>Pravesh Bokhim J.V.-Darehula</v>
          </cell>
          <cell r="B120" t="str">
            <v>GC</v>
          </cell>
          <cell r="C120">
            <v>340</v>
          </cell>
          <cell r="D120">
            <v>15752.36</v>
          </cell>
        </row>
        <row r="121">
          <cell r="A121" t="str">
            <v>Prem Store,Dailekh</v>
          </cell>
          <cell r="B121" t="str">
            <v>GC</v>
          </cell>
          <cell r="C121">
            <v>8880</v>
          </cell>
          <cell r="D121">
            <v>505518.9</v>
          </cell>
        </row>
        <row r="122">
          <cell r="A122" t="str">
            <v>Prograsive E.P.,Dhading</v>
          </cell>
          <cell r="B122" t="str">
            <v>GC</v>
          </cell>
          <cell r="C122">
            <v>6440</v>
          </cell>
          <cell r="D122">
            <v>421281.5</v>
          </cell>
        </row>
        <row r="123">
          <cell r="A123" t="str">
            <v>Purnima Stores -Gopetar</v>
          </cell>
          <cell r="B123" t="str">
            <v>GC</v>
          </cell>
          <cell r="C123">
            <v>5690</v>
          </cell>
          <cell r="D123">
            <v>268036.3</v>
          </cell>
        </row>
        <row r="124">
          <cell r="A124" t="str">
            <v>Rahul Trading,Birtamode</v>
          </cell>
          <cell r="B124" t="str">
            <v>GC</v>
          </cell>
          <cell r="C124">
            <v>130115</v>
          </cell>
          <cell r="D124">
            <v>6846342.5800000001</v>
          </cell>
        </row>
        <row r="125">
          <cell r="A125" t="str">
            <v>Rajesh Hardware, Ktm.</v>
          </cell>
          <cell r="B125" t="str">
            <v>GC</v>
          </cell>
          <cell r="C125">
            <v>298170</v>
          </cell>
          <cell r="D125">
            <v>15796093.640000001</v>
          </cell>
        </row>
        <row r="126">
          <cell r="A126" t="str">
            <v>Ramesh Krishna Traders,Mabu-pachthar</v>
          </cell>
          <cell r="B126" t="str">
            <v>GC</v>
          </cell>
          <cell r="C126">
            <v>5240</v>
          </cell>
          <cell r="D126">
            <v>299059.20000000001</v>
          </cell>
        </row>
        <row r="127">
          <cell r="A127" t="str">
            <v>Rimal Hardware,Dulegouda</v>
          </cell>
          <cell r="B127" t="str">
            <v>GC</v>
          </cell>
          <cell r="C127">
            <v>6700</v>
          </cell>
          <cell r="D127">
            <v>336112.41</v>
          </cell>
        </row>
        <row r="128">
          <cell r="A128" t="str">
            <v>Rudra Traders -Atariya</v>
          </cell>
          <cell r="B128" t="str">
            <v>GC</v>
          </cell>
          <cell r="C128">
            <v>10680</v>
          </cell>
          <cell r="D128">
            <v>627551.30000000005</v>
          </cell>
        </row>
        <row r="129">
          <cell r="A129" t="str">
            <v>S.K.Hardware-Bhaktapur</v>
          </cell>
          <cell r="B129" t="str">
            <v>GC</v>
          </cell>
          <cell r="C129">
            <v>10500</v>
          </cell>
          <cell r="D129">
            <v>513394.25</v>
          </cell>
        </row>
        <row r="130">
          <cell r="A130" t="str">
            <v>S.N.Hardware -Bhaktapur</v>
          </cell>
          <cell r="B130" t="str">
            <v>GC</v>
          </cell>
          <cell r="C130">
            <v>10680</v>
          </cell>
          <cell r="D130">
            <v>545163.75</v>
          </cell>
        </row>
        <row r="131">
          <cell r="A131" t="str">
            <v>Sahewala Ajay Trading,Itahari</v>
          </cell>
          <cell r="B131" t="str">
            <v>GC</v>
          </cell>
          <cell r="C131">
            <v>218930</v>
          </cell>
          <cell r="D131">
            <v>11923427.880000001</v>
          </cell>
        </row>
        <row r="132">
          <cell r="A132" t="str">
            <v>Sandeep Varities, Jamuna</v>
          </cell>
          <cell r="B132" t="str">
            <v>GC</v>
          </cell>
          <cell r="C132">
            <v>4140</v>
          </cell>
          <cell r="D132">
            <v>201381.9</v>
          </cell>
        </row>
        <row r="133">
          <cell r="A133" t="str">
            <v>Sandhya Hardware Pasal,Surunga</v>
          </cell>
          <cell r="B133" t="str">
            <v>GC</v>
          </cell>
          <cell r="C133">
            <v>12000</v>
          </cell>
          <cell r="D133">
            <v>726894.63</v>
          </cell>
        </row>
        <row r="134">
          <cell r="A134" t="str">
            <v>Sangam Store,Tharpur</v>
          </cell>
          <cell r="B134" t="str">
            <v>GC</v>
          </cell>
          <cell r="C134">
            <v>8670</v>
          </cell>
          <cell r="D134">
            <v>527382.18000000005</v>
          </cell>
        </row>
        <row r="135">
          <cell r="A135" t="str">
            <v>Sharestha Hardware &amp; Senetory,Ktm</v>
          </cell>
          <cell r="B135" t="str">
            <v>GC</v>
          </cell>
          <cell r="C135">
            <v>9640</v>
          </cell>
          <cell r="D135">
            <v>537485.64</v>
          </cell>
        </row>
        <row r="136">
          <cell r="A136" t="str">
            <v>Sharma &amp; Sons ,Bardghat</v>
          </cell>
          <cell r="B136" t="str">
            <v>GC</v>
          </cell>
          <cell r="C136">
            <v>4825</v>
          </cell>
          <cell r="D136">
            <v>242336.82</v>
          </cell>
        </row>
        <row r="137">
          <cell r="A137" t="str">
            <v>Sharma Shubh Trade Link,Bardghat</v>
          </cell>
          <cell r="B137" t="str">
            <v>GC</v>
          </cell>
          <cell r="C137">
            <v>2955</v>
          </cell>
          <cell r="D137">
            <v>184068.15</v>
          </cell>
        </row>
        <row r="138">
          <cell r="A138" t="str">
            <v>Shirish Concern, Pokhra</v>
          </cell>
          <cell r="B138" t="str">
            <v>GC</v>
          </cell>
          <cell r="C138">
            <v>70890</v>
          </cell>
          <cell r="D138">
            <v>3747619.56</v>
          </cell>
        </row>
        <row r="139">
          <cell r="A139" t="str">
            <v>Shitaula Store,Taplejung</v>
          </cell>
          <cell r="B139" t="str">
            <v>GC</v>
          </cell>
          <cell r="C139">
            <v>6650</v>
          </cell>
          <cell r="D139">
            <v>397923</v>
          </cell>
        </row>
        <row r="140">
          <cell r="A140" t="str">
            <v>Shiv Iron Store,Btm</v>
          </cell>
          <cell r="B140" t="str">
            <v>GC</v>
          </cell>
          <cell r="C140">
            <v>285090</v>
          </cell>
          <cell r="D140">
            <v>16152646.66</v>
          </cell>
        </row>
        <row r="141">
          <cell r="A141" t="str">
            <v>Shiv Rice Mill,Birganj</v>
          </cell>
          <cell r="B141" t="str">
            <v>GC</v>
          </cell>
          <cell r="C141">
            <v>4050</v>
          </cell>
          <cell r="D141">
            <v>208192.19</v>
          </cell>
        </row>
        <row r="142">
          <cell r="A142" t="str">
            <v>Shiv Shambhu Scrap</v>
          </cell>
          <cell r="B142" t="str">
            <v>GC</v>
          </cell>
          <cell r="C142">
            <v>1500</v>
          </cell>
          <cell r="D142">
            <v>90900.32</v>
          </cell>
        </row>
        <row r="143">
          <cell r="A143" t="str">
            <v>Shiv Trading Concern,Damak</v>
          </cell>
          <cell r="B143" t="str">
            <v>GC</v>
          </cell>
          <cell r="C143">
            <v>46020</v>
          </cell>
          <cell r="D143">
            <v>2530950.13</v>
          </cell>
        </row>
        <row r="144">
          <cell r="A144" t="str">
            <v>Shree Enterprises, Delhi</v>
          </cell>
          <cell r="B144" t="str">
            <v>GC</v>
          </cell>
          <cell r="C144">
            <v>878620</v>
          </cell>
          <cell r="D144">
            <v>41320196.799999997</v>
          </cell>
        </row>
        <row r="145">
          <cell r="A145" t="str">
            <v>Shree Karn E.Prises,Ktm</v>
          </cell>
          <cell r="B145" t="str">
            <v>GC</v>
          </cell>
          <cell r="C145">
            <v>19590</v>
          </cell>
          <cell r="D145">
            <v>1107370.6399999999</v>
          </cell>
        </row>
        <row r="146">
          <cell r="A146" t="str">
            <v>Shree Ram Rice Mills,Jeetapur</v>
          </cell>
          <cell r="B146" t="str">
            <v>GC</v>
          </cell>
          <cell r="C146">
            <v>2160</v>
          </cell>
          <cell r="D146">
            <v>91807.22</v>
          </cell>
        </row>
        <row r="147">
          <cell r="A147" t="str">
            <v>shreejana Trading,Illam</v>
          </cell>
          <cell r="B147" t="str">
            <v>GC</v>
          </cell>
          <cell r="C147">
            <v>10790</v>
          </cell>
          <cell r="D147">
            <v>584490.52</v>
          </cell>
        </row>
        <row r="148">
          <cell r="A148" t="str">
            <v>Siddharath Hardware -Butwal</v>
          </cell>
          <cell r="B148" t="str">
            <v>GC</v>
          </cell>
          <cell r="C148">
            <v>8660</v>
          </cell>
          <cell r="D148">
            <v>427527.25</v>
          </cell>
        </row>
        <row r="149">
          <cell r="A149" t="str">
            <v>Sidhima Pasal,Pachthar</v>
          </cell>
          <cell r="B149" t="str">
            <v>GC</v>
          </cell>
          <cell r="C149">
            <v>5670</v>
          </cell>
          <cell r="D149">
            <v>359641.1</v>
          </cell>
        </row>
        <row r="150">
          <cell r="A150" t="str">
            <v>Sishira E.P.-Nawalparasi</v>
          </cell>
          <cell r="B150" t="str">
            <v>GC</v>
          </cell>
          <cell r="C150">
            <v>21910</v>
          </cell>
          <cell r="D150">
            <v>1045194.2</v>
          </cell>
        </row>
        <row r="151">
          <cell r="A151" t="str">
            <v>Sourav Poly Pipe, Varanasi</v>
          </cell>
          <cell r="B151" t="str">
            <v>GC</v>
          </cell>
          <cell r="C151">
            <v>9000</v>
          </cell>
          <cell r="D151">
            <v>464400</v>
          </cell>
        </row>
        <row r="152">
          <cell r="A152" t="str">
            <v>Spark Enterprises,Ktm</v>
          </cell>
          <cell r="B152" t="str">
            <v>GC</v>
          </cell>
          <cell r="C152">
            <v>30810</v>
          </cell>
          <cell r="D152">
            <v>1741706.6</v>
          </cell>
        </row>
        <row r="153">
          <cell r="A153" t="str">
            <v>Subham Laxmi Suppliers, Tharpu</v>
          </cell>
          <cell r="B153" t="str">
            <v>GC</v>
          </cell>
          <cell r="C153">
            <v>4330</v>
          </cell>
          <cell r="D153">
            <v>211197.39</v>
          </cell>
        </row>
        <row r="154">
          <cell r="A154" t="str">
            <v>Subhchand Nirman Sewa -Surkhet</v>
          </cell>
          <cell r="B154" t="str">
            <v>GC</v>
          </cell>
          <cell r="C154">
            <v>10750</v>
          </cell>
          <cell r="D154">
            <v>541094.15</v>
          </cell>
        </row>
        <row r="155">
          <cell r="A155" t="str">
            <v>Sudhir Trade Centre,Kathmandu</v>
          </cell>
          <cell r="B155" t="str">
            <v>GC</v>
          </cell>
          <cell r="C155">
            <v>3000</v>
          </cell>
          <cell r="D155">
            <v>184895</v>
          </cell>
        </row>
        <row r="156">
          <cell r="A156" t="str">
            <v>Sujal Foods(P) Ltd,,Kaski</v>
          </cell>
          <cell r="B156" t="str">
            <v>GC</v>
          </cell>
          <cell r="C156">
            <v>6680</v>
          </cell>
          <cell r="D156">
            <v>330670.18</v>
          </cell>
        </row>
        <row r="157">
          <cell r="A157" t="str">
            <v>Sun Industries,Chorni</v>
          </cell>
          <cell r="B157" t="str">
            <v>GC</v>
          </cell>
          <cell r="C157">
            <v>807</v>
          </cell>
          <cell r="D157">
            <v>37767.89</v>
          </cell>
        </row>
        <row r="158">
          <cell r="A158" t="str">
            <v>Super Steels , Mallikapur-India</v>
          </cell>
          <cell r="B158" t="str">
            <v>GC</v>
          </cell>
          <cell r="C158">
            <v>33400</v>
          </cell>
          <cell r="D158">
            <v>1549225.6</v>
          </cell>
        </row>
        <row r="159">
          <cell r="A159" t="str">
            <v>Supper Lamicoats Pvt Ltd,Hetouda</v>
          </cell>
          <cell r="B159" t="str">
            <v>GC</v>
          </cell>
          <cell r="C159">
            <v>3280</v>
          </cell>
          <cell r="D159">
            <v>190775.95</v>
          </cell>
        </row>
        <row r="160">
          <cell r="A160" t="str">
            <v>Suraj Traders,Naumi</v>
          </cell>
          <cell r="B160" t="str">
            <v>GC</v>
          </cell>
          <cell r="C160">
            <v>5380</v>
          </cell>
          <cell r="D160">
            <v>361019.47</v>
          </cell>
        </row>
        <row r="161">
          <cell r="A161" t="str">
            <v>Suresh General &amp; Steel Ind. -Ktm.</v>
          </cell>
          <cell r="B161" t="str">
            <v>GC</v>
          </cell>
          <cell r="C161">
            <v>23295</v>
          </cell>
          <cell r="D161">
            <v>1204526.3999999999</v>
          </cell>
        </row>
        <row r="162">
          <cell r="A162" t="str">
            <v>Surya Trade Links, Surkhet</v>
          </cell>
          <cell r="B162" t="str">
            <v>GC</v>
          </cell>
          <cell r="C162">
            <v>22000</v>
          </cell>
          <cell r="D162">
            <v>1249309.1000000001</v>
          </cell>
        </row>
        <row r="163">
          <cell r="A163" t="str">
            <v>Sushil  Vanaspati(p)Ltd,Brj</v>
          </cell>
          <cell r="B163" t="str">
            <v>GC</v>
          </cell>
          <cell r="C163">
            <v>780</v>
          </cell>
          <cell r="D163">
            <v>35127.24</v>
          </cell>
        </row>
        <row r="164">
          <cell r="A164" t="str">
            <v>Sushil Store,Pachthar</v>
          </cell>
          <cell r="B164" t="str">
            <v>GC</v>
          </cell>
          <cell r="C164">
            <v>10530</v>
          </cell>
          <cell r="D164">
            <v>665911.98</v>
          </cell>
        </row>
        <row r="165">
          <cell r="A165" t="str">
            <v>Suvekchha Shisha Pasal, Abukhairani</v>
          </cell>
          <cell r="B165" t="str">
            <v>GC</v>
          </cell>
          <cell r="C165">
            <v>28370</v>
          </cell>
          <cell r="D165">
            <v>1594912.11</v>
          </cell>
        </row>
        <row r="166">
          <cell r="A166" t="str">
            <v>Tayal Brothers Hetauda</v>
          </cell>
          <cell r="B166" t="str">
            <v>GC</v>
          </cell>
          <cell r="C166">
            <v>49630</v>
          </cell>
          <cell r="D166">
            <v>2760144.75</v>
          </cell>
        </row>
        <row r="167">
          <cell r="A167" t="str">
            <v>Thimbu Pokhri Store,Pachthar</v>
          </cell>
          <cell r="B167" t="str">
            <v>GC</v>
          </cell>
          <cell r="C167">
            <v>5150</v>
          </cell>
          <cell r="D167">
            <v>304564.64</v>
          </cell>
        </row>
        <row r="168">
          <cell r="A168" t="str">
            <v>Tirupati Iron Traders,Patna</v>
          </cell>
          <cell r="B168" t="str">
            <v>GC</v>
          </cell>
          <cell r="C168">
            <v>246140</v>
          </cell>
          <cell r="D168">
            <v>12096185.279999999</v>
          </cell>
        </row>
        <row r="169">
          <cell r="A169" t="str">
            <v>Trishuli E.P.,KTM</v>
          </cell>
          <cell r="B169" t="str">
            <v>GC</v>
          </cell>
          <cell r="C169">
            <v>3980</v>
          </cell>
          <cell r="D169">
            <v>240960</v>
          </cell>
        </row>
        <row r="170">
          <cell r="A170" t="str">
            <v>Tushita International, Kathmandu</v>
          </cell>
          <cell r="B170" t="str">
            <v>GC</v>
          </cell>
          <cell r="C170">
            <v>6960</v>
          </cell>
          <cell r="D170">
            <v>376679.13</v>
          </cell>
        </row>
        <row r="171">
          <cell r="A171" t="str">
            <v>Valley Properties PVT Ltd,Ktm</v>
          </cell>
          <cell r="B171" t="str">
            <v>GC</v>
          </cell>
          <cell r="C171">
            <v>4165</v>
          </cell>
          <cell r="D171">
            <v>196872.4</v>
          </cell>
        </row>
        <row r="172">
          <cell r="A172" t="str">
            <v>Vicky Hardware &amp; House Kathmandu</v>
          </cell>
          <cell r="B172" t="str">
            <v>GC</v>
          </cell>
          <cell r="C172">
            <v>90840</v>
          </cell>
          <cell r="D172">
            <v>4656458.3499999996</v>
          </cell>
        </row>
        <row r="173">
          <cell r="A173" t="str">
            <v>Vimal Stores -Chisapani</v>
          </cell>
          <cell r="B173" t="str">
            <v>GC</v>
          </cell>
          <cell r="C173">
            <v>2880</v>
          </cell>
          <cell r="D173">
            <v>137652.4</v>
          </cell>
        </row>
        <row r="174">
          <cell r="A174" t="str">
            <v>Vishal Trade House,Bhairahwa</v>
          </cell>
          <cell r="B174" t="str">
            <v>GC</v>
          </cell>
          <cell r="C174">
            <v>7580</v>
          </cell>
          <cell r="D174">
            <v>372967.54</v>
          </cell>
        </row>
        <row r="175">
          <cell r="A175" t="str">
            <v>Vishwa Construction P.Ltd., N,ganj</v>
          </cell>
          <cell r="B175" t="str">
            <v>GC</v>
          </cell>
          <cell r="C175">
            <v>580</v>
          </cell>
          <cell r="D175">
            <v>27992.07</v>
          </cell>
        </row>
        <row r="176">
          <cell r="A176" t="str">
            <v>Yubraj Pasal,Pachthar</v>
          </cell>
          <cell r="B176" t="str">
            <v>GC</v>
          </cell>
          <cell r="C176">
            <v>4240</v>
          </cell>
          <cell r="D176">
            <v>242549.95</v>
          </cell>
        </row>
        <row r="178">
          <cell r="A178" t="str">
            <v>A.G. Builders  &amp; Construction,Hetouda</v>
          </cell>
          <cell r="B178" t="str">
            <v>GP</v>
          </cell>
          <cell r="C178">
            <v>610</v>
          </cell>
          <cell r="D178">
            <v>32915.4</v>
          </cell>
        </row>
        <row r="179">
          <cell r="A179" t="str">
            <v>Abhishekh Store,Ilam</v>
          </cell>
          <cell r="B179" t="str">
            <v>GP</v>
          </cell>
          <cell r="C179">
            <v>1160</v>
          </cell>
          <cell r="D179">
            <v>69481.3</v>
          </cell>
        </row>
        <row r="180">
          <cell r="A180" t="str">
            <v>Anand Trade Concern,Kathmandu</v>
          </cell>
          <cell r="B180" t="str">
            <v>GP</v>
          </cell>
          <cell r="C180">
            <v>3535</v>
          </cell>
          <cell r="D180">
            <v>199156.7</v>
          </cell>
        </row>
        <row r="181">
          <cell r="A181" t="str">
            <v>Anand Traders, Tikapur</v>
          </cell>
          <cell r="B181" t="str">
            <v>GP</v>
          </cell>
          <cell r="C181">
            <v>400</v>
          </cell>
          <cell r="D181">
            <v>20913.599999999999</v>
          </cell>
        </row>
        <row r="182">
          <cell r="A182" t="str">
            <v>Anjan Suppliers, Dhading</v>
          </cell>
          <cell r="B182" t="str">
            <v>GP</v>
          </cell>
          <cell r="C182">
            <v>990</v>
          </cell>
          <cell r="D182">
            <v>65143.6</v>
          </cell>
        </row>
        <row r="183">
          <cell r="A183" t="str">
            <v>Badri Nirman Sewa,Kusma</v>
          </cell>
          <cell r="B183" t="str">
            <v>GP</v>
          </cell>
          <cell r="C183">
            <v>2980</v>
          </cell>
          <cell r="D183">
            <v>179218.06</v>
          </cell>
        </row>
        <row r="184">
          <cell r="A184" t="str">
            <v>Barun Udyog co.pvt.ltd.</v>
          </cell>
          <cell r="B184" t="str">
            <v>GP</v>
          </cell>
          <cell r="C184">
            <v>15</v>
          </cell>
          <cell r="D184">
            <v>966</v>
          </cell>
        </row>
        <row r="185">
          <cell r="A185" t="str">
            <v>Basuling Suppliers Dhanghadi</v>
          </cell>
          <cell r="B185" t="str">
            <v>GP</v>
          </cell>
          <cell r="C185">
            <v>1160</v>
          </cell>
          <cell r="D185">
            <v>59887.81</v>
          </cell>
        </row>
        <row r="186">
          <cell r="A186" t="str">
            <v>Bhedikhola  Hardware,Bhedi</v>
          </cell>
          <cell r="B186" t="str">
            <v>GP</v>
          </cell>
          <cell r="C186">
            <v>760</v>
          </cell>
          <cell r="D186">
            <v>55860</v>
          </cell>
        </row>
        <row r="187">
          <cell r="A187" t="str">
            <v>Bhrigu Construction, Ktm.</v>
          </cell>
          <cell r="B187" t="str">
            <v>GP</v>
          </cell>
          <cell r="C187">
            <v>990</v>
          </cell>
          <cell r="D187">
            <v>58909.2</v>
          </cell>
        </row>
        <row r="188">
          <cell r="A188" t="str">
            <v>Bhusal Iron Store,Kawasati</v>
          </cell>
          <cell r="B188" t="str">
            <v>GP</v>
          </cell>
          <cell r="C188">
            <v>1030</v>
          </cell>
          <cell r="D188">
            <v>71944</v>
          </cell>
        </row>
        <row r="189">
          <cell r="A189" t="str">
            <v>Bibha Enterprises,Kathmandu</v>
          </cell>
          <cell r="B189" t="str">
            <v>GP</v>
          </cell>
          <cell r="C189">
            <v>1140</v>
          </cell>
          <cell r="D189">
            <v>63690.75</v>
          </cell>
        </row>
        <row r="190">
          <cell r="A190" t="str">
            <v>Bist Shree Traders, Pathri</v>
          </cell>
          <cell r="B190" t="str">
            <v>GP</v>
          </cell>
          <cell r="C190">
            <v>300</v>
          </cell>
          <cell r="D190">
            <v>17575.25</v>
          </cell>
        </row>
        <row r="191">
          <cell r="A191" t="str">
            <v>C.E.Construction -Bhairawah</v>
          </cell>
          <cell r="B191" t="str">
            <v>GP</v>
          </cell>
          <cell r="C191">
            <v>300</v>
          </cell>
          <cell r="D191">
            <v>16660.900000000001</v>
          </cell>
        </row>
        <row r="192">
          <cell r="A192" t="str">
            <v>Chandrama Hardware, Atariya</v>
          </cell>
          <cell r="B192" t="str">
            <v>GP</v>
          </cell>
          <cell r="C192">
            <v>4570</v>
          </cell>
          <cell r="D192">
            <v>253068.55</v>
          </cell>
        </row>
        <row r="193">
          <cell r="A193" t="str">
            <v>D.R.Top Traders -Dhading</v>
          </cell>
          <cell r="B193" t="str">
            <v>GP</v>
          </cell>
          <cell r="C193">
            <v>380</v>
          </cell>
          <cell r="D193">
            <v>23940</v>
          </cell>
        </row>
        <row r="194">
          <cell r="A194" t="str">
            <v>Deepak Trade Centre -Debrali</v>
          </cell>
          <cell r="B194" t="str">
            <v>GP</v>
          </cell>
          <cell r="C194">
            <v>1050</v>
          </cell>
          <cell r="D194">
            <v>55291.4</v>
          </cell>
        </row>
        <row r="195">
          <cell r="A195" t="str">
            <v>Department of Education (GP/GC Sheets 2060/2061)</v>
          </cell>
          <cell r="B195" t="str">
            <v>GP</v>
          </cell>
          <cell r="C195">
            <v>25367</v>
          </cell>
          <cell r="D195">
            <v>1407580</v>
          </cell>
        </row>
        <row r="196">
          <cell r="A196" t="str">
            <v>Fedi Khola Hardware -Pokhra</v>
          </cell>
          <cell r="B196" t="str">
            <v>GP</v>
          </cell>
          <cell r="C196">
            <v>1700</v>
          </cell>
          <cell r="D196">
            <v>89523.5</v>
          </cell>
        </row>
        <row r="197">
          <cell r="A197" t="str">
            <v>G.S.Hardware -Ktm.</v>
          </cell>
          <cell r="B197" t="str">
            <v>GP</v>
          </cell>
          <cell r="C197">
            <v>200</v>
          </cell>
          <cell r="D197">
            <v>11591.82</v>
          </cell>
        </row>
        <row r="198">
          <cell r="A198" t="str">
            <v>Gandaki Hardware &amp; Suppliers, Dulgawda</v>
          </cell>
          <cell r="B198" t="str">
            <v>GP</v>
          </cell>
          <cell r="C198">
            <v>480</v>
          </cell>
          <cell r="D198">
            <v>23919.1</v>
          </cell>
        </row>
        <row r="199">
          <cell r="A199" t="str">
            <v>Ganesh Hardware , Palpa</v>
          </cell>
          <cell r="B199" t="str">
            <v>GP</v>
          </cell>
          <cell r="C199">
            <v>240</v>
          </cell>
          <cell r="D199">
            <v>14636.35</v>
          </cell>
        </row>
        <row r="200">
          <cell r="A200" t="str">
            <v>Ganesh Hardware Store,Damak</v>
          </cell>
          <cell r="B200" t="str">
            <v>GP</v>
          </cell>
          <cell r="C200">
            <v>600</v>
          </cell>
          <cell r="D200">
            <v>28452.15</v>
          </cell>
        </row>
        <row r="201">
          <cell r="A201" t="str">
            <v>Gayatri Traders</v>
          </cell>
          <cell r="B201" t="str">
            <v>GP</v>
          </cell>
          <cell r="C201">
            <v>3920</v>
          </cell>
          <cell r="D201">
            <v>219410.05</v>
          </cell>
        </row>
        <row r="202">
          <cell r="A202" t="str">
            <v>Ghimire Traders,Ravi</v>
          </cell>
          <cell r="B202" t="str">
            <v>GP</v>
          </cell>
          <cell r="C202">
            <v>600</v>
          </cell>
          <cell r="D202">
            <v>39011</v>
          </cell>
        </row>
        <row r="203">
          <cell r="A203" t="str">
            <v>Gouri Shankar Nirman Sewa,Siswa(PKR)</v>
          </cell>
          <cell r="B203" t="str">
            <v>GP</v>
          </cell>
          <cell r="C203">
            <v>500</v>
          </cell>
          <cell r="D203">
            <v>27163.65</v>
          </cell>
        </row>
        <row r="204">
          <cell r="A204" t="str">
            <v>Goyal Trading,Dhangadhi</v>
          </cell>
          <cell r="B204" t="str">
            <v>GP</v>
          </cell>
          <cell r="C204">
            <v>860</v>
          </cell>
          <cell r="D204">
            <v>42076.15</v>
          </cell>
        </row>
        <row r="205">
          <cell r="A205" t="str">
            <v>Gun Cinema Pvt Ltd,Ktm</v>
          </cell>
          <cell r="B205" t="str">
            <v>GP</v>
          </cell>
          <cell r="C205">
            <v>230</v>
          </cell>
          <cell r="D205">
            <v>16800</v>
          </cell>
        </row>
        <row r="206">
          <cell r="A206" t="str">
            <v>H.D.C.S.,Lalitapur-Jwalakhel,Ktm</v>
          </cell>
          <cell r="B206" t="str">
            <v>GP</v>
          </cell>
          <cell r="C206">
            <v>330</v>
          </cell>
          <cell r="D206">
            <v>18179.759999999998</v>
          </cell>
        </row>
        <row r="207">
          <cell r="A207" t="str">
            <v>Hariyali Nirman Sewa,Kusma</v>
          </cell>
          <cell r="B207" t="str">
            <v>GP</v>
          </cell>
          <cell r="C207">
            <v>530</v>
          </cell>
          <cell r="D207">
            <v>34772.699999999997</v>
          </cell>
        </row>
        <row r="208">
          <cell r="A208" t="str">
            <v>Himal Iron &amp; Steel(P) Ltd,P.Pur(Parsa)</v>
          </cell>
          <cell r="B208" t="str">
            <v>GP</v>
          </cell>
          <cell r="C208">
            <v>40</v>
          </cell>
          <cell r="D208">
            <v>1632.84</v>
          </cell>
        </row>
        <row r="209">
          <cell r="A209" t="str">
            <v>Himal Trade Centre,Pokhara</v>
          </cell>
          <cell r="B209" t="str">
            <v>GP</v>
          </cell>
          <cell r="C209">
            <v>1270</v>
          </cell>
          <cell r="D209">
            <v>77429.850000000006</v>
          </cell>
        </row>
        <row r="210">
          <cell r="A210" t="str">
            <v>Himal Wires(P)Ltd,P.Pur</v>
          </cell>
          <cell r="B210" t="str">
            <v>GP</v>
          </cell>
          <cell r="C210">
            <v>115</v>
          </cell>
          <cell r="D210">
            <v>6448</v>
          </cell>
        </row>
        <row r="211">
          <cell r="A211" t="str">
            <v>J.P.Trade Centre. Butwal.</v>
          </cell>
          <cell r="B211" t="str">
            <v>GP</v>
          </cell>
          <cell r="C211">
            <v>1900</v>
          </cell>
          <cell r="D211">
            <v>102818</v>
          </cell>
        </row>
        <row r="212">
          <cell r="A212" t="str">
            <v>Jagat Kalyan Traders,J.pur</v>
          </cell>
          <cell r="B212" t="str">
            <v>GP</v>
          </cell>
          <cell r="C212">
            <v>300</v>
          </cell>
          <cell r="D212">
            <v>16254.5</v>
          </cell>
        </row>
        <row r="213">
          <cell r="A213" t="str">
            <v>Jagatradevi Nirmaan Sewa -Palpa</v>
          </cell>
          <cell r="B213" t="str">
            <v>GP</v>
          </cell>
          <cell r="C213">
            <v>800</v>
          </cell>
          <cell r="D213">
            <v>44631.35</v>
          </cell>
        </row>
        <row r="214">
          <cell r="A214" t="str">
            <v>Jay Bhole Hardware</v>
          </cell>
          <cell r="B214" t="str">
            <v>GP</v>
          </cell>
          <cell r="C214">
            <v>1960</v>
          </cell>
          <cell r="D214">
            <v>123595.35</v>
          </cell>
        </row>
        <row r="215">
          <cell r="A215" t="str">
            <v>Jay Trade Centre, Nepalgunj</v>
          </cell>
          <cell r="B215" t="str">
            <v>GP</v>
          </cell>
          <cell r="C215">
            <v>6105</v>
          </cell>
          <cell r="D215">
            <v>353902.35</v>
          </cell>
        </row>
        <row r="216">
          <cell r="A216" t="str">
            <v>Jay Vishawkarma Hardware Brj.</v>
          </cell>
          <cell r="B216" t="str">
            <v>GP</v>
          </cell>
          <cell r="C216">
            <v>1240</v>
          </cell>
          <cell r="D216">
            <v>60915.6</v>
          </cell>
        </row>
        <row r="217">
          <cell r="A217" t="str">
            <v>K.B.Construction, Surkhet</v>
          </cell>
          <cell r="B217" t="str">
            <v>GP</v>
          </cell>
          <cell r="C217">
            <v>1260</v>
          </cell>
          <cell r="D217">
            <v>53890.1</v>
          </cell>
        </row>
        <row r="218">
          <cell r="A218" t="str">
            <v>K.R. Traders Pvt. Ltd. Guwahati</v>
          </cell>
          <cell r="B218" t="str">
            <v>GP</v>
          </cell>
          <cell r="C218">
            <v>160560</v>
          </cell>
          <cell r="D218">
            <v>6888919.04</v>
          </cell>
        </row>
        <row r="219">
          <cell r="A219" t="str">
            <v>Kalika Traders,Janakpur</v>
          </cell>
          <cell r="B219" t="str">
            <v>GP</v>
          </cell>
          <cell r="C219">
            <v>760</v>
          </cell>
          <cell r="D219">
            <v>46104.6</v>
          </cell>
        </row>
        <row r="220">
          <cell r="A220" t="str">
            <v>Kamal Hardware</v>
          </cell>
          <cell r="B220" t="str">
            <v>GP</v>
          </cell>
          <cell r="C220">
            <v>425</v>
          </cell>
          <cell r="D220">
            <v>21580</v>
          </cell>
        </row>
        <row r="221">
          <cell r="A221" t="str">
            <v>Khani Khole Enterprises, Ktm.</v>
          </cell>
          <cell r="B221" t="str">
            <v>GP</v>
          </cell>
          <cell r="C221">
            <v>12010</v>
          </cell>
          <cell r="D221">
            <v>683890.54</v>
          </cell>
        </row>
        <row r="222">
          <cell r="A222" t="str">
            <v>Khanikhola Hardware, Narayanghat</v>
          </cell>
          <cell r="B222" t="str">
            <v>GP</v>
          </cell>
          <cell r="C222">
            <v>3270</v>
          </cell>
          <cell r="D222">
            <v>163417.79999999999</v>
          </cell>
        </row>
        <row r="223">
          <cell r="A223" t="str">
            <v>Khaptad Traders,Dhangadhi</v>
          </cell>
          <cell r="B223" t="str">
            <v>GP</v>
          </cell>
          <cell r="C223">
            <v>540</v>
          </cell>
          <cell r="D223">
            <v>32072.7</v>
          </cell>
        </row>
        <row r="224">
          <cell r="A224" t="str">
            <v>Khatiwada Suppliers,Trishuli</v>
          </cell>
          <cell r="B224" t="str">
            <v>GP</v>
          </cell>
          <cell r="C224">
            <v>120</v>
          </cell>
          <cell r="D224">
            <v>8781.7999999999993</v>
          </cell>
        </row>
        <row r="225">
          <cell r="A225" t="str">
            <v>Kripa Traders Banepa</v>
          </cell>
          <cell r="B225" t="str">
            <v>GP</v>
          </cell>
          <cell r="C225">
            <v>5530</v>
          </cell>
          <cell r="D225">
            <v>359887.5</v>
          </cell>
        </row>
        <row r="226">
          <cell r="A226" t="str">
            <v>Kuwar Hardware,Pokhara</v>
          </cell>
          <cell r="B226" t="str">
            <v>GP</v>
          </cell>
          <cell r="C226">
            <v>1370</v>
          </cell>
          <cell r="D226">
            <v>85105.7</v>
          </cell>
        </row>
        <row r="227">
          <cell r="A227" t="str">
            <v>Machhendra &amp; Brothers E.P.,Ktm</v>
          </cell>
          <cell r="B227" t="str">
            <v>GP</v>
          </cell>
          <cell r="C227">
            <v>6110</v>
          </cell>
          <cell r="D227">
            <v>403108.6</v>
          </cell>
        </row>
        <row r="228">
          <cell r="A228" t="str">
            <v>Machhindra Hardware,Ktm</v>
          </cell>
          <cell r="B228" t="str">
            <v>GP</v>
          </cell>
          <cell r="C228">
            <v>535</v>
          </cell>
          <cell r="D228">
            <v>32028.86</v>
          </cell>
        </row>
        <row r="229">
          <cell r="A229" t="str">
            <v>Madan  Trade Centre ,Panchmi (  BTM)</v>
          </cell>
          <cell r="B229" t="str">
            <v>GP</v>
          </cell>
          <cell r="C229">
            <v>910</v>
          </cell>
          <cell r="D229">
            <v>48763.5</v>
          </cell>
        </row>
        <row r="230">
          <cell r="A230" t="str">
            <v>Maha Mankamna Trade Supplier -Burdghat</v>
          </cell>
          <cell r="B230" t="str">
            <v>GP</v>
          </cell>
          <cell r="C230">
            <v>670</v>
          </cell>
          <cell r="D230">
            <v>35670</v>
          </cell>
        </row>
        <row r="231">
          <cell r="A231" t="str">
            <v>Mahakali Traders, Mahendranagar</v>
          </cell>
          <cell r="B231" t="str">
            <v>GP</v>
          </cell>
          <cell r="C231">
            <v>150</v>
          </cell>
          <cell r="D231">
            <v>10399.1</v>
          </cell>
        </row>
        <row r="232">
          <cell r="A232" t="str">
            <v>Manjoor Box Udyog Nepalgunj</v>
          </cell>
          <cell r="B232" t="str">
            <v>GP</v>
          </cell>
          <cell r="C232">
            <v>2910</v>
          </cell>
          <cell r="D232">
            <v>150487.53</v>
          </cell>
        </row>
        <row r="233">
          <cell r="A233" t="str">
            <v>Manokamna Hardware,Malangwa</v>
          </cell>
          <cell r="B233" t="str">
            <v>GP</v>
          </cell>
          <cell r="C233">
            <v>690</v>
          </cell>
          <cell r="D233">
            <v>39802.28</v>
          </cell>
        </row>
        <row r="234">
          <cell r="A234" t="str">
            <v>Mansun Suppliers -Ktm.</v>
          </cell>
          <cell r="B234" t="str">
            <v>GP</v>
          </cell>
          <cell r="C234">
            <v>1670</v>
          </cell>
          <cell r="D234">
            <v>87490.75</v>
          </cell>
        </row>
        <row r="235">
          <cell r="A235" t="str">
            <v>Manzoori Nirman Sewa -Bhaktapur</v>
          </cell>
          <cell r="B235" t="str">
            <v>GP</v>
          </cell>
          <cell r="C235">
            <v>250</v>
          </cell>
          <cell r="D235">
            <v>15907.7</v>
          </cell>
        </row>
        <row r="236">
          <cell r="A236" t="str">
            <v>Marsyangdi Stores, Abukharaini</v>
          </cell>
          <cell r="B236" t="str">
            <v>GP</v>
          </cell>
          <cell r="C236">
            <v>3080</v>
          </cell>
          <cell r="D236">
            <v>191797.25</v>
          </cell>
        </row>
        <row r="237">
          <cell r="A237" t="str">
            <v>Maruti Traders -Brt.</v>
          </cell>
          <cell r="B237" t="str">
            <v>GP</v>
          </cell>
          <cell r="C237">
            <v>800</v>
          </cell>
          <cell r="D237">
            <v>38431.86</v>
          </cell>
        </row>
        <row r="238">
          <cell r="A238" t="str">
            <v>Mata Kalika Traders -Janakpur</v>
          </cell>
          <cell r="B238" t="str">
            <v>GP</v>
          </cell>
          <cell r="C238">
            <v>2360</v>
          </cell>
          <cell r="D238">
            <v>144146</v>
          </cell>
        </row>
        <row r="239">
          <cell r="A239" t="str">
            <v>Mount Nirman Sewa,Kusma</v>
          </cell>
          <cell r="B239" t="str">
            <v>GP</v>
          </cell>
          <cell r="C239">
            <v>620</v>
          </cell>
          <cell r="D239">
            <v>35010.9</v>
          </cell>
        </row>
        <row r="240">
          <cell r="A240" t="str">
            <v>Nepal Hardware,Brj</v>
          </cell>
          <cell r="B240" t="str">
            <v>GP</v>
          </cell>
          <cell r="C240">
            <v>5630</v>
          </cell>
          <cell r="D240">
            <v>272683.49</v>
          </cell>
        </row>
        <row r="241">
          <cell r="A241" t="str">
            <v>Nepal Orind Magnesite (P) Ltd. Kathmandu</v>
          </cell>
          <cell r="B241" t="str">
            <v>GP</v>
          </cell>
          <cell r="C241">
            <v>450</v>
          </cell>
          <cell r="D241">
            <v>25387.53</v>
          </cell>
        </row>
        <row r="242">
          <cell r="A242" t="str">
            <v>New Khatar Traders -Dhangadhi</v>
          </cell>
          <cell r="B242" t="str">
            <v>GP</v>
          </cell>
          <cell r="C242">
            <v>975</v>
          </cell>
          <cell r="D242">
            <v>56814.5</v>
          </cell>
        </row>
        <row r="243">
          <cell r="A243" t="str">
            <v>New Siddhi Stores -Surkhet</v>
          </cell>
          <cell r="B243" t="str">
            <v>GP</v>
          </cell>
          <cell r="C243">
            <v>2560</v>
          </cell>
          <cell r="D243">
            <v>126980.45</v>
          </cell>
        </row>
        <row r="244">
          <cell r="A244" t="str">
            <v>New Vikky Hardware -Brt.</v>
          </cell>
          <cell r="B244" t="str">
            <v>GP</v>
          </cell>
          <cell r="C244">
            <v>3940</v>
          </cell>
          <cell r="D244">
            <v>206169</v>
          </cell>
        </row>
        <row r="245">
          <cell r="A245" t="str">
            <v>Om Enterprises, Kathmandu</v>
          </cell>
          <cell r="B245" t="str">
            <v>GP</v>
          </cell>
          <cell r="C245">
            <v>2190</v>
          </cell>
          <cell r="D245">
            <v>120327.3</v>
          </cell>
        </row>
        <row r="246">
          <cell r="A246" t="str">
            <v>Pandey Stores -Gorkha</v>
          </cell>
          <cell r="B246" t="str">
            <v>GP</v>
          </cell>
          <cell r="C246">
            <v>225</v>
          </cell>
          <cell r="D246">
            <v>14193</v>
          </cell>
        </row>
        <row r="247">
          <cell r="A247" t="str">
            <v>Pashupati Spining Mills,Ktm</v>
          </cell>
          <cell r="B247" t="str">
            <v>GP</v>
          </cell>
          <cell r="C247">
            <v>540</v>
          </cell>
          <cell r="D247">
            <v>25658.15</v>
          </cell>
        </row>
        <row r="248">
          <cell r="A248" t="str">
            <v>Pathari Hardware,Pathari</v>
          </cell>
          <cell r="B248" t="str">
            <v>GP</v>
          </cell>
          <cell r="C248">
            <v>210</v>
          </cell>
          <cell r="D248">
            <v>12373.76</v>
          </cell>
        </row>
        <row r="249">
          <cell r="A249" t="str">
            <v>Pathibhara Trade Centre -Panchami</v>
          </cell>
          <cell r="B249" t="str">
            <v>GP</v>
          </cell>
          <cell r="C249">
            <v>1070</v>
          </cell>
          <cell r="D249">
            <v>53396.02</v>
          </cell>
        </row>
        <row r="250">
          <cell r="A250" t="str">
            <v>Phalewasi Nirman Sewa,Kusma</v>
          </cell>
          <cell r="B250" t="str">
            <v>GP</v>
          </cell>
          <cell r="C250">
            <v>1350</v>
          </cell>
          <cell r="D250">
            <v>80827.3</v>
          </cell>
        </row>
        <row r="251">
          <cell r="A251" t="str">
            <v>Pokharel Hardware, Gorkha</v>
          </cell>
          <cell r="B251" t="str">
            <v>GP</v>
          </cell>
          <cell r="C251">
            <v>80</v>
          </cell>
          <cell r="D251">
            <v>4331.38</v>
          </cell>
        </row>
        <row r="252">
          <cell r="A252" t="str">
            <v>Power Tech (Nepal),Ktm</v>
          </cell>
          <cell r="B252" t="str">
            <v>GP</v>
          </cell>
          <cell r="C252">
            <v>3010</v>
          </cell>
          <cell r="D252">
            <v>175609</v>
          </cell>
        </row>
        <row r="253">
          <cell r="A253" t="str">
            <v>Pramita Store,Surkhet</v>
          </cell>
          <cell r="B253" t="str">
            <v>GP</v>
          </cell>
          <cell r="C253">
            <v>2200</v>
          </cell>
          <cell r="D253">
            <v>132792.82</v>
          </cell>
        </row>
        <row r="254">
          <cell r="A254" t="str">
            <v>Rahul Trading,Birtamode</v>
          </cell>
          <cell r="B254" t="str">
            <v>GP</v>
          </cell>
          <cell r="C254">
            <v>5220</v>
          </cell>
          <cell r="D254">
            <v>243273.91</v>
          </cell>
        </row>
        <row r="255">
          <cell r="A255" t="str">
            <v>Rajesh Hardware, Ktm.</v>
          </cell>
          <cell r="B255" t="str">
            <v>GP</v>
          </cell>
          <cell r="C255">
            <v>28280</v>
          </cell>
          <cell r="D255">
            <v>1433888.58</v>
          </cell>
        </row>
        <row r="256">
          <cell r="A256" t="str">
            <v>Rimal Hardware,Dulegouda</v>
          </cell>
          <cell r="B256" t="str">
            <v>GP</v>
          </cell>
          <cell r="C256">
            <v>5080</v>
          </cell>
          <cell r="D256">
            <v>272956.95</v>
          </cell>
        </row>
        <row r="257">
          <cell r="A257" t="str">
            <v>Rudra Traders -Atariya</v>
          </cell>
          <cell r="B257" t="str">
            <v>GP</v>
          </cell>
          <cell r="C257">
            <v>2040</v>
          </cell>
          <cell r="D257">
            <v>104427.3</v>
          </cell>
        </row>
        <row r="258">
          <cell r="A258" t="str">
            <v>Sahewala Ajay Trading,Itahari</v>
          </cell>
          <cell r="B258" t="str">
            <v>GP</v>
          </cell>
          <cell r="C258">
            <v>14660</v>
          </cell>
          <cell r="D258">
            <v>810599.33</v>
          </cell>
        </row>
        <row r="259">
          <cell r="A259" t="str">
            <v>Shanti Darsan Nirman Sewa,Pkr</v>
          </cell>
          <cell r="B259" t="str">
            <v>GP</v>
          </cell>
          <cell r="C259">
            <v>1200</v>
          </cell>
          <cell r="D259">
            <v>67451.83</v>
          </cell>
        </row>
        <row r="260">
          <cell r="A260" t="str">
            <v>Sharestha Hardware &amp; Senetory,Ktm</v>
          </cell>
          <cell r="B260" t="str">
            <v>GP</v>
          </cell>
          <cell r="C260">
            <v>680</v>
          </cell>
          <cell r="D260">
            <v>39210.9</v>
          </cell>
        </row>
        <row r="261">
          <cell r="A261" t="str">
            <v>Sharma &amp; Sons ,Bardghat</v>
          </cell>
          <cell r="B261" t="str">
            <v>GP</v>
          </cell>
          <cell r="C261">
            <v>430</v>
          </cell>
          <cell r="D261">
            <v>23992.45</v>
          </cell>
        </row>
        <row r="262">
          <cell r="A262" t="str">
            <v>Sharma Shubh Trade Link,Bardghat</v>
          </cell>
          <cell r="B262" t="str">
            <v>GP</v>
          </cell>
          <cell r="C262">
            <v>125</v>
          </cell>
          <cell r="D262">
            <v>9304.5499999999993</v>
          </cell>
        </row>
        <row r="263">
          <cell r="A263" t="str">
            <v>Shirish Concern, Pokhra</v>
          </cell>
          <cell r="B263" t="str">
            <v>GP</v>
          </cell>
          <cell r="C263">
            <v>2850</v>
          </cell>
          <cell r="D263">
            <v>180895.47</v>
          </cell>
        </row>
        <row r="264">
          <cell r="A264" t="str">
            <v>Shitaula Store,Taplejung</v>
          </cell>
          <cell r="B264" t="str">
            <v>GP</v>
          </cell>
          <cell r="C264">
            <v>1340</v>
          </cell>
          <cell r="D264">
            <v>80100</v>
          </cell>
        </row>
        <row r="265">
          <cell r="A265" t="str">
            <v>Shiv Iron Store,Btm</v>
          </cell>
          <cell r="B265" t="str">
            <v>GP</v>
          </cell>
          <cell r="C265">
            <v>8520</v>
          </cell>
          <cell r="D265">
            <v>483592.7</v>
          </cell>
        </row>
        <row r="266">
          <cell r="A266" t="str">
            <v>Shiv Trading Concern,Damak</v>
          </cell>
          <cell r="B266" t="str">
            <v>GP</v>
          </cell>
          <cell r="C266">
            <v>1410</v>
          </cell>
          <cell r="D266">
            <v>67847.199999999997</v>
          </cell>
        </row>
        <row r="267">
          <cell r="A267" t="str">
            <v>Shree Karn E.Prises,Ktm</v>
          </cell>
          <cell r="B267" t="str">
            <v>GP</v>
          </cell>
          <cell r="C267">
            <v>250</v>
          </cell>
          <cell r="D267">
            <v>17138</v>
          </cell>
        </row>
        <row r="268">
          <cell r="A268" t="str">
            <v>shreejana Trading,Illam</v>
          </cell>
          <cell r="B268" t="str">
            <v>GP</v>
          </cell>
          <cell r="C268">
            <v>990</v>
          </cell>
          <cell r="D268">
            <v>59108.5</v>
          </cell>
        </row>
        <row r="269">
          <cell r="A269" t="str">
            <v>Siddharath Hardware -Butwal</v>
          </cell>
          <cell r="B269" t="str">
            <v>GP</v>
          </cell>
          <cell r="C269">
            <v>6620</v>
          </cell>
          <cell r="D269">
            <v>323275.43</v>
          </cell>
        </row>
        <row r="270">
          <cell r="A270" t="str">
            <v>Siddhi Enterprises, Butwal</v>
          </cell>
          <cell r="B270" t="str">
            <v>GP</v>
          </cell>
          <cell r="C270">
            <v>1980</v>
          </cell>
          <cell r="D270">
            <v>102136.5</v>
          </cell>
        </row>
        <row r="271">
          <cell r="A271" t="str">
            <v>Sishira E.P.-Nawalparasi</v>
          </cell>
          <cell r="B271" t="str">
            <v>GP</v>
          </cell>
          <cell r="C271">
            <v>1650</v>
          </cell>
          <cell r="D271">
            <v>87272.5</v>
          </cell>
        </row>
        <row r="272">
          <cell r="A272" t="str">
            <v>Spark Enterprises,Ktm</v>
          </cell>
          <cell r="B272" t="str">
            <v>GP</v>
          </cell>
          <cell r="C272">
            <v>130</v>
          </cell>
          <cell r="D272">
            <v>7790</v>
          </cell>
        </row>
        <row r="273">
          <cell r="A273" t="str">
            <v>Subham Laxmi Suppliers, Tharpu</v>
          </cell>
          <cell r="B273" t="str">
            <v>GP</v>
          </cell>
          <cell r="C273">
            <v>1000</v>
          </cell>
          <cell r="D273">
            <v>53912.3</v>
          </cell>
        </row>
        <row r="274">
          <cell r="A274" t="str">
            <v>Subhchand Nirman Sewa -Surkhet</v>
          </cell>
          <cell r="B274" t="str">
            <v>GP</v>
          </cell>
          <cell r="C274">
            <v>610</v>
          </cell>
          <cell r="D274">
            <v>31576.35</v>
          </cell>
        </row>
        <row r="275">
          <cell r="A275" t="str">
            <v>Suresh General &amp; Steel Ind. -Ktm.</v>
          </cell>
          <cell r="B275" t="str">
            <v>GP</v>
          </cell>
          <cell r="C275">
            <v>1320</v>
          </cell>
          <cell r="D275">
            <v>75054.399999999994</v>
          </cell>
        </row>
        <row r="276">
          <cell r="A276" t="str">
            <v>Surya Trade Links, Surkhet</v>
          </cell>
          <cell r="B276" t="str">
            <v>GP</v>
          </cell>
          <cell r="C276">
            <v>4790</v>
          </cell>
          <cell r="D276">
            <v>290056.8</v>
          </cell>
        </row>
        <row r="277">
          <cell r="A277" t="str">
            <v>Sushil Store,Pachthar</v>
          </cell>
          <cell r="B277" t="str">
            <v>GP</v>
          </cell>
          <cell r="C277">
            <v>450</v>
          </cell>
          <cell r="D277">
            <v>27734.25</v>
          </cell>
        </row>
        <row r="278">
          <cell r="A278" t="str">
            <v>Suvekchha Shisha Pasal, Abukhairani</v>
          </cell>
          <cell r="B278" t="str">
            <v>GP</v>
          </cell>
          <cell r="C278">
            <v>1450</v>
          </cell>
          <cell r="D278">
            <v>99561.76</v>
          </cell>
        </row>
        <row r="279">
          <cell r="A279" t="str">
            <v>Swachand Himalyan J.V. -Butwal</v>
          </cell>
          <cell r="B279" t="str">
            <v>GP</v>
          </cell>
          <cell r="C279">
            <v>2020</v>
          </cell>
          <cell r="D279">
            <v>98488.5</v>
          </cell>
        </row>
        <row r="280">
          <cell r="A280" t="str">
            <v>Tayal Brothers Hetauda</v>
          </cell>
          <cell r="B280" t="str">
            <v>GP</v>
          </cell>
          <cell r="C280">
            <v>2540</v>
          </cell>
          <cell r="D280">
            <v>146009.75</v>
          </cell>
        </row>
        <row r="281">
          <cell r="A281" t="str">
            <v>Tirupati Iron Traders,Patna</v>
          </cell>
          <cell r="B281" t="str">
            <v>GP</v>
          </cell>
          <cell r="C281">
            <v>2220</v>
          </cell>
          <cell r="D281">
            <v>102972.48</v>
          </cell>
        </row>
        <row r="282">
          <cell r="A282" t="str">
            <v>Valley Properties PVT Ltd,Ktm</v>
          </cell>
          <cell r="B282" t="str">
            <v>GP</v>
          </cell>
          <cell r="C282">
            <v>1215</v>
          </cell>
          <cell r="D282">
            <v>60763.5</v>
          </cell>
        </row>
        <row r="283">
          <cell r="A283" t="str">
            <v>Vicky Hardware &amp; House Kathmandu</v>
          </cell>
          <cell r="B283" t="str">
            <v>GP</v>
          </cell>
          <cell r="C283">
            <v>5630</v>
          </cell>
          <cell r="D283">
            <v>310862.3</v>
          </cell>
        </row>
        <row r="284">
          <cell r="A284" t="str">
            <v>Vinayak Agro Ltd. -Nitanpur</v>
          </cell>
          <cell r="B284" t="str">
            <v>GP</v>
          </cell>
          <cell r="C284">
            <v>105</v>
          </cell>
          <cell r="D284">
            <v>5828.79</v>
          </cell>
        </row>
        <row r="285">
          <cell r="A285" t="str">
            <v>Vishal Trade House,Bhairahwa</v>
          </cell>
          <cell r="B285" t="str">
            <v>GP</v>
          </cell>
          <cell r="C285">
            <v>300</v>
          </cell>
          <cell r="D285">
            <v>16457.7</v>
          </cell>
        </row>
        <row r="286">
          <cell r="A286" t="str">
            <v>Yubraj Pasal,Pachthar</v>
          </cell>
          <cell r="B286" t="str">
            <v>GP</v>
          </cell>
          <cell r="C286">
            <v>490</v>
          </cell>
          <cell r="D286">
            <v>29229.599999999999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7AC(5)"/>
      <sheetName val="INDEX"/>
      <sheetName val="INDEX (2)"/>
      <sheetName val="ADVANCE STAFF"/>
      <sheetName val="ADVANCE"/>
      <sheetName val="KDR"/>
      <sheetName val="CHQ-TRNST"/>
      <sheetName val="IMP"/>
      <sheetName val="REJECTION"/>
      <sheetName val="SECURITY"/>
      <sheetName val="BILLS-PAYABLE"/>
      <sheetName val="UNRELEASED"/>
      <sheetName val="SILVER COINS"/>
      <sheetName val="BANK RECO"/>
      <sheetName val="TDS-PAYABLE"/>
      <sheetName val="S.TAX"/>
      <sheetName val="WT.OFF"/>
      <sheetName val="G.TRANSIT "/>
      <sheetName val="GEN.EXP"/>
      <sheetName val="PREPAID EXPS"/>
      <sheetName val="INSU."/>
      <sheetName val="INSU. (2)"/>
      <sheetName val="RENT"/>
      <sheetName val="ROYALTY"/>
      <sheetName val="HUNDI-DIS"/>
      <sheetName val="ELECCT."/>
      <sheetName val="EXPS-PAYABLE"/>
      <sheetName val="MISC. INCOME"/>
      <sheetName val="W.Rej."/>
      <sheetName val="B.E."/>
      <sheetName val="SIDBI"/>
      <sheetName val="SALES-RECO"/>
      <sheetName val="F.G.STOCK"/>
      <sheetName val="PF &amp; FPF"/>
      <sheetName val="RAW MAT."/>
      <sheetName val="CRCA-STATUS1-NEW"/>
      <sheetName val="CRCA-STATUS2 -NEW-dk"/>
      <sheetName val="CRCA-STATUS2 -NEW"/>
      <sheetName val="F.O.B."/>
      <sheetName val="ADV.CR."/>
      <sheetName val="SALPABL"/>
      <sheetName val="GWR"/>
      <sheetName val="CHARITY"/>
      <sheetName val="BONUS PBL"/>
      <sheetName val="S.TAX RECOVERABLE"/>
      <sheetName val="PROFIT ON SALE"/>
      <sheetName val="LOSS ON SALE"/>
      <sheetName val="G.TRANSIT"/>
      <sheetName val="LOAN"/>
      <sheetName val="ADV. FROM CUSTOMERS"/>
      <sheetName val="PAYMENTS"/>
      <sheetName val="CENVAT"/>
      <sheetName val="DEPRECIATION"/>
      <sheetName val="FORN.TRV."/>
      <sheetName val="FOREIGN CURRENCY"/>
      <sheetName val="ADDITIONS-FIXED ASSETS DK"/>
      <sheetName val="DEP"/>
      <sheetName val="DEP-SCH-V"/>
      <sheetName val="ADDITIONS-FIXED ASSETS"/>
      <sheetName val="confir.-bal"/>
      <sheetName val="import"/>
      <sheetName val="court c."/>
      <sheetName val="MISC. EXPS"/>
      <sheetName val="DUTY DRAWBACK RECOVERABLE"/>
      <sheetName val="LIST OF SSI BAL."/>
      <sheetName val="TRANS WITH RELATED CO."/>
      <sheetName val="DEP_SCH_V"/>
      <sheetName val="Debtors (&lt;50k) (£)"/>
      <sheetName val="BUDGET"/>
      <sheetName val="MCIPL, Gurga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  <sheetName val="trial balance"/>
      <sheetName val="Sheet(2)"/>
      <sheetName val="notes"/>
      <sheetName val="itcomp"/>
      <sheetName val="itdep"/>
      <sheetName val="ANNX1"/>
      <sheetName val="ANNX2"/>
      <sheetName val="ANNX3 "/>
      <sheetName val="ANNX4 "/>
      <sheetName val="ANNX5"/>
      <sheetName val="ANNX6 "/>
      <sheetName val="ANNX7"/>
      <sheetName val="ANNX8"/>
      <sheetName val="ANNX9"/>
      <sheetName val="10ccac"/>
      <sheetName val="TB9798"/>
      <sheetName val="BS"/>
      <sheetName val="it"/>
      <sheetName val="1tdep"/>
      <sheetName val="ann1"/>
      <sheetName val="ann2"/>
      <sheetName val="ann3"/>
      <sheetName val="ann4"/>
      <sheetName val="ann5"/>
      <sheetName val="ann6"/>
      <sheetName val="ann7"/>
      <sheetName val="ann8"/>
      <sheetName val="P&amp;L"/>
      <sheetName val="SCH-A,B,C"/>
      <sheetName val="Model"/>
      <sheetName val="Customize Your Purchase Order"/>
      <sheetName val="Don't Delete"/>
    </sheetNames>
    <sheetDataSet>
      <sheetData sheetId="0" refreshError="1">
        <row r="2">
          <cell r="A2" t="str">
            <v>SCHEDULE:5</v>
          </cell>
        </row>
        <row r="3">
          <cell r="A3" t="str">
            <v>FIXED ASSETS</v>
          </cell>
        </row>
        <row r="4">
          <cell r="L4" t="str">
            <v>(in rupees)</v>
          </cell>
        </row>
        <row r="5">
          <cell r="D5" t="str">
            <v xml:space="preserve">   G R O S S  B L O C K</v>
          </cell>
          <cell r="H5" t="str">
            <v xml:space="preserve">  D E P R E C I A T I O N</v>
          </cell>
          <cell r="K5" t="str">
            <v xml:space="preserve">     N E T  B L O C K</v>
          </cell>
        </row>
        <row r="6">
          <cell r="A6" t="str">
            <v>SL.</v>
          </cell>
          <cell r="B6" t="str">
            <v>DESCRIPTION</v>
          </cell>
          <cell r="C6" t="str">
            <v>Cost as at</v>
          </cell>
          <cell r="D6" t="str">
            <v>Additions</v>
          </cell>
          <cell r="E6" t="str">
            <v>Deductions</v>
          </cell>
          <cell r="F6" t="str">
            <v>Cost as at</v>
          </cell>
          <cell r="G6" t="str">
            <v>Upto</v>
          </cell>
          <cell r="H6" t="str">
            <v>Deductions</v>
          </cell>
          <cell r="I6" t="str">
            <v>For the</v>
          </cell>
          <cell r="J6" t="str">
            <v>Upto</v>
          </cell>
          <cell r="K6" t="str">
            <v>As at</v>
          </cell>
          <cell r="L6" t="str">
            <v>As at</v>
          </cell>
        </row>
        <row r="7">
          <cell r="A7" t="str">
            <v>NO.</v>
          </cell>
          <cell r="C7" t="str">
            <v>1st April</v>
          </cell>
          <cell r="D7" t="str">
            <v>during</v>
          </cell>
          <cell r="E7" t="str">
            <v>during</v>
          </cell>
          <cell r="F7" t="str">
            <v>31st March</v>
          </cell>
          <cell r="G7" t="str">
            <v>31st March,</v>
          </cell>
          <cell r="H7" t="str">
            <v>on a/c of</v>
          </cell>
          <cell r="I7" t="str">
            <v>year</v>
          </cell>
          <cell r="J7" t="str">
            <v>31st March,</v>
          </cell>
          <cell r="K7" t="str">
            <v>31st March,</v>
          </cell>
          <cell r="L7" t="str">
            <v>31st March,</v>
          </cell>
        </row>
        <row r="8">
          <cell r="C8" t="str">
            <v>1997</v>
          </cell>
          <cell r="D8" t="str">
            <v>the year</v>
          </cell>
          <cell r="E8" t="str">
            <v>the year</v>
          </cell>
          <cell r="F8" t="str">
            <v>1998</v>
          </cell>
          <cell r="G8" t="str">
            <v>1997</v>
          </cell>
          <cell r="H8" t="str">
            <v>adjustments</v>
          </cell>
          <cell r="J8" t="str">
            <v>1998</v>
          </cell>
          <cell r="K8" t="str">
            <v>1998</v>
          </cell>
          <cell r="L8" t="str">
            <v>1997</v>
          </cell>
        </row>
        <row r="9">
          <cell r="A9" t="str">
            <v>1.</v>
          </cell>
          <cell r="B9" t="str">
            <v>Land</v>
          </cell>
        </row>
        <row r="10">
          <cell r="B10" t="str">
            <v xml:space="preserve">  Freehold</v>
          </cell>
          <cell r="C10">
            <v>16589275</v>
          </cell>
          <cell r="D10" t="str">
            <v>-</v>
          </cell>
          <cell r="E10">
            <v>1460406</v>
          </cell>
          <cell r="F10">
            <v>15128869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>
            <v>15128869</v>
          </cell>
          <cell r="L10">
            <v>16589275</v>
          </cell>
        </row>
        <row r="11">
          <cell r="B11" t="str">
            <v xml:space="preserve">  Leasehold</v>
          </cell>
          <cell r="C11">
            <v>2523442.7999999998</v>
          </cell>
          <cell r="D11" t="str">
            <v>-</v>
          </cell>
          <cell r="E11" t="str">
            <v>-</v>
          </cell>
          <cell r="F11">
            <v>2523442.7999999998</v>
          </cell>
          <cell r="G11">
            <v>1190343</v>
          </cell>
          <cell r="H11" t="str">
            <v>-</v>
          </cell>
          <cell r="I11">
            <v>229404</v>
          </cell>
          <cell r="J11">
            <v>1419747</v>
          </cell>
          <cell r="K11">
            <v>1103695.7999999998</v>
          </cell>
          <cell r="L11">
            <v>1333099.7999999998</v>
          </cell>
        </row>
        <row r="12">
          <cell r="A12" t="str">
            <v>2.</v>
          </cell>
          <cell r="B12" t="str">
            <v>Buildings</v>
          </cell>
          <cell r="C12">
            <v>32319740.359999996</v>
          </cell>
          <cell r="D12">
            <v>7443887.459999999</v>
          </cell>
          <cell r="E12" t="str">
            <v>-</v>
          </cell>
          <cell r="F12">
            <v>39763627.819999993</v>
          </cell>
          <cell r="G12">
            <v>9849276</v>
          </cell>
          <cell r="H12" t="str">
            <v>-</v>
          </cell>
          <cell r="I12">
            <v>2162853</v>
          </cell>
          <cell r="J12">
            <v>12012129</v>
          </cell>
          <cell r="K12">
            <v>27751498.819999993</v>
          </cell>
          <cell r="L12">
            <v>22470464.359999996</v>
          </cell>
        </row>
        <row r="13">
          <cell r="A13" t="str">
            <v>3.</v>
          </cell>
          <cell r="B13" t="str">
            <v>Plant and machinery</v>
          </cell>
          <cell r="C13">
            <v>9975087.870000001</v>
          </cell>
          <cell r="D13">
            <v>789510</v>
          </cell>
          <cell r="E13" t="str">
            <v>-</v>
          </cell>
          <cell r="F13">
            <v>10764597.870000001</v>
          </cell>
          <cell r="G13">
            <v>3796058</v>
          </cell>
          <cell r="H13" t="str">
            <v>-</v>
          </cell>
          <cell r="I13">
            <v>930386</v>
          </cell>
          <cell r="J13">
            <v>4726444</v>
          </cell>
          <cell r="K13">
            <v>6038153.870000001</v>
          </cell>
          <cell r="L13">
            <v>6179029.870000001</v>
          </cell>
        </row>
        <row r="14">
          <cell r="A14" t="str">
            <v>4.</v>
          </cell>
          <cell r="B14" t="str">
            <v>R &amp; D Equipment</v>
          </cell>
          <cell r="C14">
            <v>13996906.99</v>
          </cell>
          <cell r="D14">
            <v>1358972.1600000001</v>
          </cell>
          <cell r="E14" t="str">
            <v>-</v>
          </cell>
          <cell r="F14">
            <v>15355879.15</v>
          </cell>
          <cell r="G14">
            <v>5254513</v>
          </cell>
          <cell r="H14" t="str">
            <v>-</v>
          </cell>
          <cell r="I14">
            <v>1338096</v>
          </cell>
          <cell r="J14">
            <v>6592609</v>
          </cell>
          <cell r="K14">
            <v>8763270.1500000004</v>
          </cell>
          <cell r="L14">
            <v>8742393.9900000002</v>
          </cell>
        </row>
        <row r="15">
          <cell r="A15" t="str">
            <v>5.</v>
          </cell>
          <cell r="B15" t="str">
            <v>Other equipment</v>
          </cell>
          <cell r="C15">
            <v>2913713.73</v>
          </cell>
          <cell r="D15">
            <v>4025947</v>
          </cell>
          <cell r="E15">
            <v>1789</v>
          </cell>
          <cell r="F15">
            <v>6937871.7300000004</v>
          </cell>
          <cell r="G15">
            <v>1375617</v>
          </cell>
          <cell r="H15">
            <v>41</v>
          </cell>
          <cell r="I15">
            <v>362031</v>
          </cell>
          <cell r="J15">
            <v>1737607</v>
          </cell>
          <cell r="K15">
            <v>5200264.7300000004</v>
          </cell>
          <cell r="L15">
            <v>1538096.73</v>
          </cell>
        </row>
        <row r="16">
          <cell r="A16" t="str">
            <v>6.</v>
          </cell>
          <cell r="B16" t="str">
            <v>Furniture and fixtures</v>
          </cell>
          <cell r="C16">
            <v>1952272.27</v>
          </cell>
          <cell r="D16">
            <v>114753.19999999995</v>
          </cell>
          <cell r="E16" t="str">
            <v>-</v>
          </cell>
          <cell r="F16">
            <v>2067025.47</v>
          </cell>
          <cell r="G16">
            <v>779893</v>
          </cell>
          <cell r="H16" t="str">
            <v>-</v>
          </cell>
          <cell r="I16">
            <v>221076</v>
          </cell>
          <cell r="J16">
            <v>1000969</v>
          </cell>
          <cell r="K16">
            <v>1066056.47</v>
          </cell>
          <cell r="L16">
            <v>1172379.27</v>
          </cell>
        </row>
        <row r="17">
          <cell r="A17" t="str">
            <v>7.</v>
          </cell>
          <cell r="B17" t="str">
            <v>Vehicles</v>
          </cell>
          <cell r="C17">
            <v>1652981.06</v>
          </cell>
          <cell r="D17">
            <v>701354</v>
          </cell>
          <cell r="E17" t="str">
            <v>-</v>
          </cell>
          <cell r="F17">
            <v>2354335.06</v>
          </cell>
          <cell r="G17">
            <v>479520</v>
          </cell>
          <cell r="H17" t="str">
            <v>-</v>
          </cell>
          <cell r="I17">
            <v>364004</v>
          </cell>
          <cell r="J17">
            <v>843524</v>
          </cell>
          <cell r="K17">
            <v>1510811.06</v>
          </cell>
          <cell r="L17">
            <v>1173461.06</v>
          </cell>
        </row>
        <row r="18">
          <cell r="B18" t="str">
            <v>TOTAL</v>
          </cell>
          <cell r="C18">
            <v>81923420</v>
          </cell>
          <cell r="D18">
            <v>14434423.819999998</v>
          </cell>
          <cell r="E18">
            <v>1462195</v>
          </cell>
          <cell r="F18">
            <v>94895648.900000006</v>
          </cell>
          <cell r="G18">
            <v>22725220</v>
          </cell>
          <cell r="H18">
            <v>41</v>
          </cell>
          <cell r="I18">
            <v>5607850</v>
          </cell>
          <cell r="J18">
            <v>28333029</v>
          </cell>
          <cell r="K18">
            <v>66562619.899999991</v>
          </cell>
          <cell r="L18">
            <v>59198200.080000006</v>
          </cell>
        </row>
        <row r="19">
          <cell r="B19" t="str">
            <v>PREVIOUS YEAR</v>
          </cell>
          <cell r="C19">
            <v>71862746</v>
          </cell>
          <cell r="D19">
            <v>10425875</v>
          </cell>
          <cell r="E19">
            <v>365200</v>
          </cell>
          <cell r="F19">
            <v>81923421</v>
          </cell>
          <cell r="G19">
            <v>18228265</v>
          </cell>
          <cell r="H19">
            <v>131472</v>
          </cell>
          <cell r="I19">
            <v>4628428</v>
          </cell>
          <cell r="J19">
            <v>22725221</v>
          </cell>
          <cell r="K19">
            <v>59198200</v>
          </cell>
          <cell r="L19" t="str">
            <v>-</v>
          </cell>
        </row>
        <row r="24">
          <cell r="A24" t="str">
            <v>BIOCON INDIA LIMITED</v>
          </cell>
        </row>
        <row r="26">
          <cell r="C26" t="str">
            <v>GROSS BLOCK</v>
          </cell>
          <cell r="G26" t="str">
            <v>DEPRECIATION</v>
          </cell>
        </row>
        <row r="27">
          <cell r="D27" t="str">
            <v>ADDITIONS</v>
          </cell>
          <cell r="E27" t="str">
            <v>DELETIONS</v>
          </cell>
          <cell r="H27" t="str">
            <v>DELETIONS</v>
          </cell>
          <cell r="I27" t="str">
            <v>ADDITIONS</v>
          </cell>
          <cell r="K27" t="str">
            <v xml:space="preserve"> &lt;---WDV---&gt;</v>
          </cell>
        </row>
        <row r="28">
          <cell r="D28" t="str">
            <v>01-04-97</v>
          </cell>
          <cell r="E28" t="str">
            <v>01-04-97</v>
          </cell>
          <cell r="F28" t="str">
            <v>TOTAL</v>
          </cell>
          <cell r="G28" t="str">
            <v xml:space="preserve">Upto </v>
          </cell>
          <cell r="H28" t="str">
            <v>01-04-97</v>
          </cell>
          <cell r="I28" t="str">
            <v>01-04-97</v>
          </cell>
          <cell r="J28" t="str">
            <v>TOTAL DEPN.</v>
          </cell>
          <cell r="K28" t="str">
            <v>WDV</v>
          </cell>
        </row>
        <row r="29">
          <cell r="A29" t="str">
            <v xml:space="preserve">SL </v>
          </cell>
          <cell r="B29" t="str">
            <v>DESCRIPTION</v>
          </cell>
          <cell r="C29" t="str">
            <v>Cost as on</v>
          </cell>
          <cell r="D29" t="str">
            <v>Upto</v>
          </cell>
          <cell r="E29" t="str">
            <v>Upto</v>
          </cell>
          <cell r="F29" t="str">
            <v>COST AS ON</v>
          </cell>
          <cell r="H29" t="str">
            <v>Upto</v>
          </cell>
          <cell r="I29" t="str">
            <v>Upto</v>
          </cell>
          <cell r="J29" t="str">
            <v>UPTO</v>
          </cell>
          <cell r="K29" t="str">
            <v>AS ON</v>
          </cell>
        </row>
        <row r="30">
          <cell r="A30" t="str">
            <v>NO</v>
          </cell>
          <cell r="C30" t="str">
            <v>31-03-1997</v>
          </cell>
          <cell r="D30" t="str">
            <v>31-03-98</v>
          </cell>
          <cell r="E30" t="str">
            <v>31-03-98</v>
          </cell>
          <cell r="F30" t="str">
            <v>31-03-98</v>
          </cell>
          <cell r="G30" t="str">
            <v>31-03-1997</v>
          </cell>
          <cell r="H30" t="str">
            <v>31-03-98</v>
          </cell>
          <cell r="I30" t="str">
            <v>31-03-98</v>
          </cell>
          <cell r="J30" t="str">
            <v>31-03-98</v>
          </cell>
          <cell r="K30" t="str">
            <v>31-03-98</v>
          </cell>
        </row>
        <row r="32">
          <cell r="A32" t="str">
            <v>1</v>
          </cell>
          <cell r="B32" t="str">
            <v>Freehold land - factory</v>
          </cell>
          <cell r="C32">
            <v>280336</v>
          </cell>
          <cell r="D32">
            <v>0</v>
          </cell>
          <cell r="E32">
            <v>40402</v>
          </cell>
          <cell r="F32">
            <v>239934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239934</v>
          </cell>
        </row>
        <row r="33">
          <cell r="A33" t="str">
            <v>2</v>
          </cell>
          <cell r="B33" t="str">
            <v>Revaluation - freehold land factory</v>
          </cell>
          <cell r="C33">
            <v>9853089</v>
          </cell>
          <cell r="D33">
            <v>0</v>
          </cell>
          <cell r="E33">
            <v>1420004</v>
          </cell>
          <cell r="F33">
            <v>8433085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8433085</v>
          </cell>
        </row>
        <row r="34">
          <cell r="A34" t="str">
            <v>3</v>
          </cell>
          <cell r="B34" t="str">
            <v>Freehold land - housing</v>
          </cell>
          <cell r="C34">
            <v>2963115</v>
          </cell>
          <cell r="D34">
            <v>0</v>
          </cell>
          <cell r="F34">
            <v>2963115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2963115</v>
          </cell>
        </row>
        <row r="35">
          <cell r="A35" t="str">
            <v>4</v>
          </cell>
          <cell r="B35" t="str">
            <v>Revaluation - freehold land housing</v>
          </cell>
          <cell r="C35">
            <v>3492735</v>
          </cell>
          <cell r="D35">
            <v>0</v>
          </cell>
          <cell r="F35">
            <v>3492735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3492735</v>
          </cell>
        </row>
        <row r="36">
          <cell r="A36" t="str">
            <v>5</v>
          </cell>
          <cell r="B36" t="str">
            <v>Leasehold land - housing - KMZ</v>
          </cell>
          <cell r="C36">
            <v>1000000</v>
          </cell>
          <cell r="D36">
            <v>0</v>
          </cell>
          <cell r="F36">
            <v>1000000</v>
          </cell>
          <cell r="G36">
            <v>636363</v>
          </cell>
          <cell r="H36">
            <v>0</v>
          </cell>
          <cell r="I36">
            <v>90909</v>
          </cell>
          <cell r="J36">
            <v>727272</v>
          </cell>
          <cell r="K36">
            <v>272728</v>
          </cell>
        </row>
        <row r="37">
          <cell r="A37" t="str">
            <v>6</v>
          </cell>
          <cell r="B37" t="str">
            <v>Leasehold land - housing - PKA</v>
          </cell>
          <cell r="C37">
            <v>1523442.8</v>
          </cell>
          <cell r="D37">
            <v>0</v>
          </cell>
          <cell r="F37">
            <v>1523442.8</v>
          </cell>
          <cell r="G37">
            <v>553980</v>
          </cell>
          <cell r="H37">
            <v>0</v>
          </cell>
          <cell r="I37">
            <v>138495</v>
          </cell>
          <cell r="J37">
            <v>692475</v>
          </cell>
          <cell r="K37">
            <v>830967.8</v>
          </cell>
        </row>
        <row r="38">
          <cell r="A38" t="str">
            <v>7</v>
          </cell>
          <cell r="B38" t="str">
            <v>Factory Buildings</v>
          </cell>
          <cell r="C38">
            <v>6308285.4000000004</v>
          </cell>
          <cell r="D38">
            <v>0</v>
          </cell>
          <cell r="F38">
            <v>6308285.4000000004</v>
          </cell>
          <cell r="G38">
            <v>3548280</v>
          </cell>
          <cell r="H38">
            <v>0</v>
          </cell>
          <cell r="I38">
            <v>276001</v>
          </cell>
          <cell r="J38">
            <v>3824281</v>
          </cell>
          <cell r="K38">
            <v>2484004.4000000004</v>
          </cell>
        </row>
        <row r="39">
          <cell r="A39" t="str">
            <v>8</v>
          </cell>
          <cell r="B39" t="str">
            <v xml:space="preserve">Building R &amp; D </v>
          </cell>
          <cell r="C39">
            <v>2003264.13</v>
          </cell>
          <cell r="D39">
            <v>0</v>
          </cell>
          <cell r="F39">
            <v>2003264.13</v>
          </cell>
          <cell r="G39">
            <v>244095</v>
          </cell>
          <cell r="H39">
            <v>0</v>
          </cell>
          <cell r="I39">
            <v>175917</v>
          </cell>
          <cell r="J39">
            <v>420012</v>
          </cell>
          <cell r="K39">
            <v>1583252.13</v>
          </cell>
        </row>
        <row r="40">
          <cell r="A40" t="str">
            <v>9</v>
          </cell>
          <cell r="B40" t="str">
            <v>Revaluation - factory building</v>
          </cell>
          <cell r="C40">
            <v>15323127</v>
          </cell>
          <cell r="D40">
            <v>0</v>
          </cell>
          <cell r="F40">
            <v>15323127</v>
          </cell>
          <cell r="G40">
            <v>4152567</v>
          </cell>
          <cell r="H40">
            <v>0</v>
          </cell>
          <cell r="I40">
            <v>1117056</v>
          </cell>
          <cell r="J40">
            <v>5269623</v>
          </cell>
          <cell r="K40">
            <v>10053504</v>
          </cell>
        </row>
        <row r="41">
          <cell r="A41" t="str">
            <v>10</v>
          </cell>
          <cell r="B41" t="str">
            <v>Residential Flats</v>
          </cell>
          <cell r="C41">
            <v>2718908.83</v>
          </cell>
          <cell r="D41">
            <v>6568241.459999999</v>
          </cell>
          <cell r="F41">
            <v>9287150.2899999991</v>
          </cell>
          <cell r="G41">
            <v>986773</v>
          </cell>
          <cell r="H41">
            <v>0</v>
          </cell>
          <cell r="I41">
            <v>333141</v>
          </cell>
          <cell r="J41">
            <v>1319914</v>
          </cell>
          <cell r="K41">
            <v>7967236.2899999991</v>
          </cell>
        </row>
        <row r="42">
          <cell r="A42" t="str">
            <v>11</v>
          </cell>
          <cell r="B42" t="str">
            <v>Bombay Premises</v>
          </cell>
          <cell r="D42">
            <v>875646</v>
          </cell>
          <cell r="F42">
            <v>875646</v>
          </cell>
          <cell r="I42">
            <v>7077</v>
          </cell>
          <cell r="J42">
            <v>7077</v>
          </cell>
          <cell r="K42">
            <v>868569</v>
          </cell>
        </row>
        <row r="43">
          <cell r="A43" t="str">
            <v>12</v>
          </cell>
          <cell r="B43" t="str">
            <v>Revaluation - residential flats</v>
          </cell>
          <cell r="C43">
            <v>5859722</v>
          </cell>
          <cell r="D43">
            <v>0</v>
          </cell>
          <cell r="F43">
            <v>5859722</v>
          </cell>
          <cell r="G43">
            <v>835743</v>
          </cell>
          <cell r="H43">
            <v>0</v>
          </cell>
          <cell r="I43">
            <v>251199</v>
          </cell>
          <cell r="J43">
            <v>1086942</v>
          </cell>
          <cell r="K43">
            <v>4772780</v>
          </cell>
        </row>
        <row r="44">
          <cell r="A44" t="str">
            <v>13</v>
          </cell>
          <cell r="B44" t="str">
            <v>Wells &amp; Tanks</v>
          </cell>
          <cell r="C44">
            <v>106433</v>
          </cell>
          <cell r="D44">
            <v>0</v>
          </cell>
          <cell r="F44">
            <v>106433</v>
          </cell>
          <cell r="G44">
            <v>81818</v>
          </cell>
          <cell r="H44">
            <v>0</v>
          </cell>
          <cell r="I44">
            <v>2462</v>
          </cell>
          <cell r="J44">
            <v>84280</v>
          </cell>
          <cell r="K44">
            <v>22153</v>
          </cell>
        </row>
        <row r="45">
          <cell r="A45" t="str">
            <v>14</v>
          </cell>
          <cell r="B45" t="str">
            <v>Electrical Installation</v>
          </cell>
          <cell r="C45">
            <v>870048.36</v>
          </cell>
          <cell r="D45">
            <v>235296.00000000012</v>
          </cell>
          <cell r="F45">
            <v>1105344.3600000001</v>
          </cell>
          <cell r="G45">
            <v>647270</v>
          </cell>
          <cell r="H45">
            <v>0</v>
          </cell>
          <cell r="I45">
            <v>49999</v>
          </cell>
          <cell r="J45">
            <v>697269</v>
          </cell>
          <cell r="K45">
            <v>408075.3600000001</v>
          </cell>
        </row>
        <row r="46">
          <cell r="A46" t="str">
            <v>15</v>
          </cell>
          <cell r="B46" t="str">
            <v>Plant &amp; machinery</v>
          </cell>
          <cell r="C46">
            <v>3834791.4</v>
          </cell>
          <cell r="D46">
            <v>278200</v>
          </cell>
          <cell r="F46">
            <v>4112991.4</v>
          </cell>
          <cell r="G46">
            <v>2175249</v>
          </cell>
          <cell r="H46">
            <v>0</v>
          </cell>
          <cell r="I46">
            <v>251791</v>
          </cell>
          <cell r="J46">
            <v>2427040</v>
          </cell>
          <cell r="K46">
            <v>1685951.4</v>
          </cell>
        </row>
        <row r="47">
          <cell r="A47" t="str">
            <v>16</v>
          </cell>
          <cell r="B47" t="str">
            <v>100% depn-Equip</v>
          </cell>
          <cell r="C47">
            <v>2520495.2599999998</v>
          </cell>
          <cell r="D47">
            <v>15306</v>
          </cell>
          <cell r="F47">
            <v>2535801.2599999998</v>
          </cell>
          <cell r="G47">
            <v>526426</v>
          </cell>
          <cell r="H47">
            <v>0</v>
          </cell>
          <cell r="I47">
            <v>279329</v>
          </cell>
          <cell r="J47">
            <v>805755</v>
          </cell>
          <cell r="K47">
            <v>1730046.2599999998</v>
          </cell>
        </row>
        <row r="48">
          <cell r="A48" t="str">
            <v>17</v>
          </cell>
          <cell r="B48" t="str">
            <v>Generator</v>
          </cell>
          <cell r="C48">
            <v>2584899.21</v>
          </cell>
          <cell r="D48">
            <v>0</v>
          </cell>
          <cell r="F48">
            <v>2584899.21</v>
          </cell>
          <cell r="G48">
            <v>613381</v>
          </cell>
          <cell r="H48">
            <v>0</v>
          </cell>
          <cell r="I48">
            <v>274238</v>
          </cell>
          <cell r="J48">
            <v>887619</v>
          </cell>
          <cell r="K48">
            <v>1697280.21</v>
          </cell>
        </row>
        <row r="49">
          <cell r="A49" t="str">
            <v>18</v>
          </cell>
          <cell r="B49" t="str">
            <v>Computers</v>
          </cell>
          <cell r="C49">
            <v>22356</v>
          </cell>
          <cell r="D49">
            <v>115000</v>
          </cell>
          <cell r="F49">
            <v>137356</v>
          </cell>
          <cell r="G49">
            <v>17527</v>
          </cell>
          <cell r="H49">
            <v>0</v>
          </cell>
          <cell r="I49">
            <v>44151</v>
          </cell>
          <cell r="J49">
            <v>61678</v>
          </cell>
          <cell r="K49">
            <v>75678</v>
          </cell>
        </row>
        <row r="50">
          <cell r="A50" t="str">
            <v>19</v>
          </cell>
          <cell r="B50" t="str">
            <v>Furniture &amp; fixtures</v>
          </cell>
          <cell r="C50">
            <v>1952272.27</v>
          </cell>
          <cell r="D50">
            <v>114753.19999999995</v>
          </cell>
          <cell r="F50">
            <v>2067025.47</v>
          </cell>
          <cell r="G50">
            <v>779893</v>
          </cell>
          <cell r="H50">
            <v>0</v>
          </cell>
          <cell r="I50">
            <v>221076</v>
          </cell>
          <cell r="J50">
            <v>1000969</v>
          </cell>
          <cell r="K50">
            <v>1066056.47</v>
          </cell>
        </row>
        <row r="51">
          <cell r="A51" t="str">
            <v>20</v>
          </cell>
          <cell r="B51" t="str">
            <v>Laboratory Equipment</v>
          </cell>
          <cell r="C51">
            <v>1196180.22</v>
          </cell>
          <cell r="D51">
            <v>3681291</v>
          </cell>
          <cell r="E51">
            <v>1789</v>
          </cell>
          <cell r="F51">
            <v>4875682.42</v>
          </cell>
          <cell r="G51">
            <v>389896</v>
          </cell>
          <cell r="H51">
            <v>41</v>
          </cell>
          <cell r="I51">
            <v>234593</v>
          </cell>
          <cell r="J51">
            <v>624448</v>
          </cell>
          <cell r="K51">
            <v>4251234.42</v>
          </cell>
        </row>
        <row r="52">
          <cell r="A52" t="str">
            <v>21</v>
          </cell>
          <cell r="B52" t="str">
            <v>Office Equipment</v>
          </cell>
          <cell r="C52">
            <v>803545.8</v>
          </cell>
          <cell r="D52">
            <v>0</v>
          </cell>
          <cell r="F52">
            <v>803545.8</v>
          </cell>
          <cell r="G52">
            <v>315028</v>
          </cell>
          <cell r="H52">
            <v>0</v>
          </cell>
          <cell r="I52">
            <v>67953</v>
          </cell>
          <cell r="J52">
            <v>382981</v>
          </cell>
          <cell r="K52">
            <v>420564.80000000005</v>
          </cell>
        </row>
        <row r="53">
          <cell r="A53" t="str">
            <v>22</v>
          </cell>
          <cell r="B53" t="str">
            <v>Other Equipment</v>
          </cell>
          <cell r="C53">
            <v>43939.35</v>
          </cell>
          <cell r="D53">
            <v>109360</v>
          </cell>
          <cell r="F53">
            <v>153299.35</v>
          </cell>
          <cell r="G53">
            <v>23423</v>
          </cell>
          <cell r="H53">
            <v>0</v>
          </cell>
          <cell r="I53">
            <v>9486</v>
          </cell>
          <cell r="J53">
            <v>32909</v>
          </cell>
          <cell r="K53">
            <v>120390.35</v>
          </cell>
        </row>
        <row r="54">
          <cell r="A54" t="str">
            <v>23</v>
          </cell>
          <cell r="B54" t="str">
            <v>Air Conditioners</v>
          </cell>
          <cell r="C54">
            <v>1012546</v>
          </cell>
          <cell r="D54">
            <v>381004</v>
          </cell>
          <cell r="F54">
            <v>1393550</v>
          </cell>
          <cell r="G54">
            <v>463475</v>
          </cell>
          <cell r="H54">
            <v>0</v>
          </cell>
          <cell r="I54">
            <v>80877</v>
          </cell>
          <cell r="J54">
            <v>544352</v>
          </cell>
          <cell r="K54">
            <v>849198</v>
          </cell>
        </row>
        <row r="55">
          <cell r="A55" t="str">
            <v>24</v>
          </cell>
          <cell r="B55" t="str">
            <v>Vehicles</v>
          </cell>
          <cell r="C55">
            <v>1652981.06</v>
          </cell>
          <cell r="D55">
            <v>701354</v>
          </cell>
          <cell r="F55">
            <v>2354335.06</v>
          </cell>
          <cell r="G55">
            <v>479520</v>
          </cell>
          <cell r="I55">
            <v>364004</v>
          </cell>
          <cell r="J55">
            <v>843524</v>
          </cell>
          <cell r="K55">
            <v>1510811.06</v>
          </cell>
        </row>
        <row r="56">
          <cell r="A56" t="str">
            <v>25</v>
          </cell>
          <cell r="B56" t="str">
            <v>R &amp; D equipments</v>
          </cell>
          <cell r="C56">
            <v>13996906.99</v>
          </cell>
          <cell r="D56">
            <v>1358972.1600000001</v>
          </cell>
          <cell r="F56">
            <v>15355879.15</v>
          </cell>
          <cell r="G56">
            <v>5254513</v>
          </cell>
          <cell r="H56">
            <v>0</v>
          </cell>
          <cell r="I56">
            <v>1338096</v>
          </cell>
          <cell r="J56">
            <v>6592609</v>
          </cell>
          <cell r="K56">
            <v>8763270.1500000004</v>
          </cell>
        </row>
        <row r="57">
          <cell r="A57" t="str">
            <v>=</v>
          </cell>
          <cell r="B57" t="str">
            <v>=</v>
          </cell>
          <cell r="C57" t="str">
            <v>=</v>
          </cell>
          <cell r="D57" t="str">
            <v>=</v>
          </cell>
          <cell r="E57" t="str">
            <v>=</v>
          </cell>
          <cell r="F57" t="str">
            <v>=</v>
          </cell>
          <cell r="G57" t="str">
            <v>=</v>
          </cell>
          <cell r="H57" t="str">
            <v>=</v>
          </cell>
          <cell r="I57" t="str">
            <v>=</v>
          </cell>
          <cell r="J57" t="str">
            <v>=</v>
          </cell>
          <cell r="K57" t="str">
            <v>=</v>
          </cell>
        </row>
        <row r="58">
          <cell r="B58" t="str">
            <v>TOTAL</v>
          </cell>
          <cell r="C58">
            <v>81923420.079999983</v>
          </cell>
          <cell r="D58">
            <v>14434423.82</v>
          </cell>
          <cell r="E58">
            <v>1462195</v>
          </cell>
          <cell r="F58">
            <v>94895649.099999994</v>
          </cell>
          <cell r="G58">
            <v>22725220</v>
          </cell>
          <cell r="H58">
            <v>41</v>
          </cell>
          <cell r="I58">
            <v>5607850</v>
          </cell>
          <cell r="J58">
            <v>28333029</v>
          </cell>
          <cell r="K58">
            <v>66562620.100000001</v>
          </cell>
        </row>
        <row r="59">
          <cell r="A59" t="str">
            <v>=</v>
          </cell>
          <cell r="B59" t="str">
            <v>=</v>
          </cell>
          <cell r="C59" t="str">
            <v>=</v>
          </cell>
          <cell r="D59" t="str">
            <v>=</v>
          </cell>
          <cell r="E59" t="str">
            <v>=</v>
          </cell>
          <cell r="F59" t="str">
            <v>=</v>
          </cell>
          <cell r="G59" t="str">
            <v>=</v>
          </cell>
          <cell r="H59" t="str">
            <v>=</v>
          </cell>
          <cell r="I59" t="str">
            <v>=</v>
          </cell>
          <cell r="J59" t="str">
            <v>=</v>
          </cell>
          <cell r="K59" t="str">
            <v>=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tem"/>
      <sheetName val="Descriptions"/>
      <sheetName val="Beneficiary"/>
      <sheetName val="LC_ENTRY"/>
      <sheetName val="SeaShip"/>
      <sheetName val="Sheet1"/>
      <sheetName val="LandShip"/>
      <sheetName val="REPORT"/>
      <sheetName val="LOTWISE"/>
      <sheetName val="fa"/>
    </sheetNames>
    <sheetDataSet>
      <sheetData sheetId="0"/>
      <sheetData sheetId="1" refreshError="1">
        <row r="5">
          <cell r="I5" t="str">
            <v>Acetylene Black</v>
          </cell>
        </row>
        <row r="6">
          <cell r="I6" t="str">
            <v>Ammonium Chloride</v>
          </cell>
        </row>
        <row r="7">
          <cell r="I7" t="str">
            <v>Blister Belt (Promotional Mtrl)</v>
          </cell>
        </row>
        <row r="8">
          <cell r="I8" t="str">
            <v>Carbon Rod (4x47.50,R6)</v>
          </cell>
        </row>
        <row r="9">
          <cell r="I9" t="str">
            <v>Carbon Rod (8x56.50,T)</v>
          </cell>
        </row>
        <row r="10">
          <cell r="I10" t="str">
            <v>Carbon Rod (8x57.00,Y)</v>
          </cell>
        </row>
        <row r="11">
          <cell r="I11" t="str">
            <v>Carbon Rod (8x58.00,R)</v>
          </cell>
        </row>
        <row r="12">
          <cell r="I12" t="str">
            <v>Cellophane Film</v>
          </cell>
        </row>
        <row r="13">
          <cell r="I13" t="str">
            <v>Diesel Generating Set</v>
          </cell>
        </row>
        <row r="14">
          <cell r="I14" t="str">
            <v>Dolly Wrapping Paper 13/16GSM</v>
          </cell>
        </row>
        <row r="15">
          <cell r="I15" t="str">
            <v>Electro Manganese Dioxide</v>
          </cell>
        </row>
        <row r="16">
          <cell r="I16" t="str">
            <v>Electrolytic Tin Plate</v>
          </cell>
        </row>
        <row r="17">
          <cell r="I17" t="str">
            <v>Freight</v>
          </cell>
        </row>
        <row r="18">
          <cell r="I18" t="str">
            <v>Floor Stand (Promotional Mtrl)</v>
          </cell>
        </row>
        <row r="19">
          <cell r="I19" t="str">
            <v>Graphite Powder</v>
          </cell>
        </row>
        <row r="20">
          <cell r="I20" t="str">
            <v>HDPE</v>
          </cell>
        </row>
        <row r="21">
          <cell r="I21" t="str">
            <v>Hicon Black AB50</v>
          </cell>
        </row>
        <row r="22">
          <cell r="I22" t="str">
            <v>Kraft Paper 150GSM</v>
          </cell>
        </row>
        <row r="23">
          <cell r="I23" t="str">
            <v>Khukuri Brand R20 Batteries</v>
          </cell>
        </row>
        <row r="24">
          <cell r="I24" t="str">
            <v>Moulded Washer for R-20</v>
          </cell>
        </row>
        <row r="25">
          <cell r="I25" t="str">
            <v>NMD (Moanda)</v>
          </cell>
        </row>
        <row r="26">
          <cell r="I26" t="str">
            <v>Paper Separator R-20</v>
          </cell>
        </row>
        <row r="27">
          <cell r="I27" t="str">
            <v>Paper Separator R-6</v>
          </cell>
        </row>
        <row r="28">
          <cell r="I28" t="str">
            <v>Paraffin Wax</v>
          </cell>
        </row>
        <row r="29">
          <cell r="I29" t="str">
            <v>PVC Film for Blister Packaging</v>
          </cell>
        </row>
        <row r="30">
          <cell r="I30" t="str">
            <v>Quartz Watches Gents</v>
          </cell>
        </row>
        <row r="31">
          <cell r="I31" t="str">
            <v>Quartz Watches Ladies</v>
          </cell>
        </row>
        <row r="32">
          <cell r="I32" t="str">
            <v>Royal Tiger R-6 AA Batteries</v>
          </cell>
        </row>
        <row r="33">
          <cell r="I33" t="str">
            <v>Sealing Compound</v>
          </cell>
        </row>
        <row r="34">
          <cell r="I34" t="str">
            <v>Steel Cap with PE Cap R-6</v>
          </cell>
        </row>
        <row r="35">
          <cell r="I35" t="str">
            <v>Steel Caps, Type"C",R-20</v>
          </cell>
        </row>
        <row r="36">
          <cell r="I36" t="str">
            <v>Steel Caps, Type"C-A",YR-20</v>
          </cell>
        </row>
        <row r="37">
          <cell r="I37" t="str">
            <v>Toyota Corolla</v>
          </cell>
        </row>
        <row r="38">
          <cell r="I38" t="str">
            <v>Verta Brand LR6 Battery</v>
          </cell>
        </row>
        <row r="39">
          <cell r="I39" t="str">
            <v>Verta Brand LR3 Battery</v>
          </cell>
        </row>
        <row r="40">
          <cell r="I40" t="str">
            <v>Yashima Brand AAA Batteries</v>
          </cell>
        </row>
        <row r="41">
          <cell r="I41" t="str">
            <v>Zinc Calot (13.20x05.50)</v>
          </cell>
        </row>
        <row r="42">
          <cell r="I42" t="str">
            <v>Zinc Calot (31.00x17.00)</v>
          </cell>
        </row>
        <row r="43">
          <cell r="I43" t="str">
            <v>Zinc Calot (31.10x17.00)</v>
          </cell>
        </row>
        <row r="44">
          <cell r="I44" t="str">
            <v>Zinc Calot (31.00x17.50)</v>
          </cell>
        </row>
        <row r="45">
          <cell r="I45" t="str">
            <v>Zinc Calot (31.10x17.50)</v>
          </cell>
        </row>
        <row r="46">
          <cell r="I46" t="str">
            <v>Zinc Calot (31.80x18.50)</v>
          </cell>
        </row>
        <row r="47">
          <cell r="I47" t="str">
            <v>Zinc Calot (31.80x19.00)</v>
          </cell>
        </row>
        <row r="48">
          <cell r="I48" t="str">
            <v>Zinc Chloride</v>
          </cell>
        </row>
        <row r="49">
          <cell r="I49" t="str">
            <v>Zinc Oxide</v>
          </cell>
        </row>
        <row r="50">
          <cell r="I50" t="str">
            <v>.</v>
          </cell>
        </row>
        <row r="51">
          <cell r="I51" t="str">
            <v>.</v>
          </cell>
        </row>
        <row r="52">
          <cell r="I52" t="str">
            <v>.</v>
          </cell>
        </row>
        <row r="53">
          <cell r="I53" t="str">
            <v>.</v>
          </cell>
        </row>
        <row r="54">
          <cell r="I54" t="str">
            <v>.</v>
          </cell>
        </row>
        <row r="55">
          <cell r="I55" t="str">
            <v>.</v>
          </cell>
        </row>
        <row r="56">
          <cell r="I56" t="str">
            <v>.</v>
          </cell>
        </row>
        <row r="57">
          <cell r="I57" t="str">
            <v>.</v>
          </cell>
        </row>
        <row r="58">
          <cell r="I58" t="str">
            <v>.</v>
          </cell>
        </row>
        <row r="59">
          <cell r="I59" t="str">
            <v>.</v>
          </cell>
        </row>
        <row r="60">
          <cell r="I60" t="str">
            <v>.</v>
          </cell>
        </row>
        <row r="61">
          <cell r="I61" t="str">
            <v>.</v>
          </cell>
        </row>
        <row r="62">
          <cell r="I62" t="str">
            <v>.</v>
          </cell>
        </row>
        <row r="63">
          <cell r="I63" t="str">
            <v>.</v>
          </cell>
        </row>
        <row r="64">
          <cell r="I64" t="str">
            <v>.</v>
          </cell>
        </row>
        <row r="65">
          <cell r="I65" t="str">
            <v>.</v>
          </cell>
        </row>
        <row r="66">
          <cell r="I66" t="str">
            <v>.</v>
          </cell>
        </row>
        <row r="67">
          <cell r="I67" t="str">
            <v>.</v>
          </cell>
        </row>
        <row r="68">
          <cell r="I68" t="str">
            <v>.</v>
          </cell>
        </row>
        <row r="69">
          <cell r="I69" t="str">
            <v>.</v>
          </cell>
        </row>
        <row r="70">
          <cell r="I70" t="str">
            <v>.</v>
          </cell>
        </row>
        <row r="71">
          <cell r="I71" t="str">
            <v>.</v>
          </cell>
        </row>
        <row r="72">
          <cell r="I72" t="str">
            <v>.</v>
          </cell>
        </row>
        <row r="73">
          <cell r="I73" t="str">
            <v>.</v>
          </cell>
        </row>
        <row r="74">
          <cell r="I74" t="str">
            <v>.</v>
          </cell>
        </row>
        <row r="75">
          <cell r="I75" t="str">
            <v>.</v>
          </cell>
        </row>
        <row r="76">
          <cell r="I76" t="str">
            <v>.</v>
          </cell>
        </row>
        <row r="77">
          <cell r="I77" t="str">
            <v>.</v>
          </cell>
        </row>
        <row r="78">
          <cell r="I78" t="str">
            <v>.</v>
          </cell>
        </row>
        <row r="79">
          <cell r="I79" t="str">
            <v>.</v>
          </cell>
        </row>
        <row r="80">
          <cell r="I80" t="str">
            <v>.</v>
          </cell>
        </row>
        <row r="81">
          <cell r="I81" t="str">
            <v>.</v>
          </cell>
        </row>
        <row r="82">
          <cell r="I82" t="str">
            <v>.</v>
          </cell>
        </row>
        <row r="83">
          <cell r="I83" t="str">
            <v>.</v>
          </cell>
        </row>
        <row r="84">
          <cell r="I84" t="str">
            <v>.</v>
          </cell>
        </row>
        <row r="85">
          <cell r="I85" t="str">
            <v>.</v>
          </cell>
        </row>
        <row r="86">
          <cell r="I86" t="str">
            <v>.</v>
          </cell>
        </row>
        <row r="87">
          <cell r="I87" t="str">
            <v>.</v>
          </cell>
        </row>
        <row r="88">
          <cell r="I88" t="str">
            <v>.</v>
          </cell>
        </row>
        <row r="89">
          <cell r="I89" t="str">
            <v>.</v>
          </cell>
        </row>
        <row r="90">
          <cell r="I90" t="str">
            <v>.</v>
          </cell>
        </row>
        <row r="91">
          <cell r="I91" t="str">
            <v>.</v>
          </cell>
        </row>
        <row r="92">
          <cell r="I92" t="str">
            <v>.</v>
          </cell>
        </row>
        <row r="93">
          <cell r="I93" t="str">
            <v>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-VAL"/>
      <sheetName val="Sheet2"/>
      <sheetName val="FDC-Italy"/>
      <sheetName val="rev.format-Italy"/>
      <sheetName val="P&amp;L(for MD)-Italy"/>
      <sheetName val="P&amp;L(for MD)-Exp."/>
      <sheetName val="P&amp;L(for MD)-Dom."/>
      <sheetName val="P&amp;L(for MD)-Actual"/>
      <sheetName val="rev.format-Dom."/>
      <sheetName val="P &amp; L"/>
      <sheetName val="Cost of sales"/>
      <sheetName val="Fdc"/>
      <sheetName val="MATCOST-Free"/>
      <sheetName val="SALES-QTY"/>
      <sheetName val="Export"/>
      <sheetName val="ExportP&amp;L"/>
      <sheetName val="Input-Pack Level"/>
      <sheetName val="Input-Brand Level"/>
      <sheetName val="SAMPLE"/>
      <sheetName val="sec.Frt."/>
      <sheetName val="rev.format Ytd"/>
      <sheetName val="Sheet1"/>
      <sheetName val="Inter Co."/>
      <sheetName val="TB vs Mngt"/>
      <sheetName val="TB Current"/>
      <sheetName val="BS"/>
      <sheetName val="TB PM"/>
      <sheetName val="TB vs Mngt PM"/>
      <sheetName val="fa"/>
      <sheetName val="BRP&amp;L"/>
      <sheetName val="FINAL"/>
      <sheetName val="Item"/>
      <sheetName val="int606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99"/>
      <sheetName val="Jul05"/>
      <sheetName val="Comps"/>
      <sheetName val="panNO"/>
      <sheetName val="SALES-VAL"/>
      <sheetName val="Balance Sheet"/>
    </sheetNames>
    <sheetDataSet>
      <sheetData sheetId="0" refreshError="1">
        <row r="1">
          <cell r="B1">
            <v>36251</v>
          </cell>
          <cell r="E1">
            <v>35885</v>
          </cell>
          <cell r="J1">
            <v>37529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Asset 1"/>
      <sheetName val="Asset Full LoadOff-F&amp;F"/>
      <sheetName val="furniture working"/>
      <sheetName val="furniture -DETAIL"/>
      <sheetName val="furniture &gt;50000"/>
      <sheetName val="furniture -&lt;50000"/>
      <sheetName val="OFF - EQUIP - WORKING"/>
      <sheetName val="OFF - EQUIP - DETAIL "/>
      <sheetName val="OfficeEquip&gt;50000"/>
      <sheetName val="OfficeEquip&lt;50000 "/>
      <sheetName val="CRITERIA1"/>
      <sheetName val="detail"/>
      <sheetName val="OfficeEquip&lt;50000"/>
      <sheetName val="OfficeEquip"/>
      <sheetName val="computer working detail"/>
      <sheetName val="DEP99"/>
      <sheetName val="Jul05"/>
      <sheetName val="Com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B1" t="str">
            <v>IN_CORP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BS Rec Control Sheet"/>
      <sheetName val="OIPL"/>
      <sheetName val="Questrix"/>
      <sheetName val="CC"/>
      <sheetName val="Journal 1"/>
      <sheetName val="CRITERIA1"/>
      <sheetName val="fa"/>
      <sheetName val="reference"/>
      <sheetName val="FINAL"/>
      <sheetName val="DEP99"/>
      <sheetName val="Link 2001"/>
      <sheetName val="30.09.00"/>
      <sheetName val="Travel &amp; Enter"/>
      <sheetName val="Books"/>
      <sheetName val="Training &amp; Tuition"/>
      <sheetName val="New May"/>
      <sheetName val="Masters"/>
      <sheetName val="A-1 MODULE"/>
      <sheetName val="A-2 MODULE"/>
      <sheetName val="A-3 MODULE"/>
      <sheetName val="SITE-RAMAGUNDAM"/>
      <sheetName val="MD'S RESI"/>
      <sheetName val="JAPANESE ACCM"/>
      <sheetName val="INDIAN GUEST HOUSE"/>
      <sheetName val="ANPARA-SITE "/>
      <sheetName val="trial (2)"/>
      <sheetName val="AdministrativeExpenses"/>
      <sheetName val="EMPMASTE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W"/>
      <sheetName val="BS Rec Control Sheet"/>
      <sheetName val="Link 2001"/>
      <sheetName val="ANNEXURE-P&amp;L"/>
      <sheetName val="CRITERIA1"/>
      <sheetName val="Table"/>
    </sheetNames>
    <sheetDataSet>
      <sheetData sheetId="0" refreshError="1">
        <row r="2">
          <cell r="B2" t="str">
            <v>PROFIT &amp; LOSS FOR THE PERIOD OCTOBER 1998 TO MARCH 1999 OF LONDON &amp; NEW YORK DESKS</v>
          </cell>
        </row>
        <row r="4">
          <cell r="B4" t="str">
            <v>PARTICULARS</v>
          </cell>
          <cell r="C4" t="str">
            <v>YTD 98-99</v>
          </cell>
          <cell r="D4" t="str">
            <v>Adj/prov</v>
          </cell>
          <cell r="E4" t="str">
            <v>YTD 98-99</v>
          </cell>
          <cell r="F4" t="str">
            <v>YTD 98-99</v>
          </cell>
          <cell r="G4" t="str">
            <v>YTD 98-99</v>
          </cell>
          <cell r="H4" t="str">
            <v>Adj/prov</v>
          </cell>
          <cell r="I4" t="str">
            <v>YTD 98-99</v>
          </cell>
          <cell r="J4" t="str">
            <v>YTD 98-99</v>
          </cell>
          <cell r="K4" t="str">
            <v>YTD 98-99</v>
          </cell>
          <cell r="L4" t="str">
            <v>YTD 98-99</v>
          </cell>
        </row>
        <row r="5">
          <cell r="C5" t="str">
            <v>USD</v>
          </cell>
          <cell r="D5" t="str">
            <v>USD</v>
          </cell>
          <cell r="E5" t="str">
            <v>USD</v>
          </cell>
          <cell r="F5" t="str">
            <v>Rs</v>
          </cell>
          <cell r="G5" t="str">
            <v>USD</v>
          </cell>
          <cell r="H5" t="str">
            <v>USD</v>
          </cell>
          <cell r="I5" t="str">
            <v>USD</v>
          </cell>
          <cell r="L5" t="str">
            <v>Rs</v>
          </cell>
        </row>
        <row r="6">
          <cell r="C6" t="str">
            <v>London</v>
          </cell>
          <cell r="D6" t="str">
            <v>London</v>
          </cell>
          <cell r="E6" t="str">
            <v>London</v>
          </cell>
          <cell r="F6" t="str">
            <v>London</v>
          </cell>
          <cell r="G6" t="str">
            <v>NY</v>
          </cell>
          <cell r="H6" t="str">
            <v>NY</v>
          </cell>
          <cell r="I6" t="str">
            <v>NY</v>
          </cell>
          <cell r="J6" t="str">
            <v>Total</v>
          </cell>
          <cell r="K6" t="str">
            <v>Total</v>
          </cell>
          <cell r="L6" t="str">
            <v>Total</v>
          </cell>
        </row>
        <row r="7">
          <cell r="B7" t="str">
            <v>Income from operations</v>
          </cell>
        </row>
        <row r="8">
          <cell r="B8" t="str">
            <v>Brokerage*</v>
          </cell>
          <cell r="C8">
            <v>1003713</v>
          </cell>
          <cell r="E8">
            <v>1003713</v>
          </cell>
          <cell r="G8">
            <v>24746</v>
          </cell>
          <cell r="I8">
            <v>24746</v>
          </cell>
          <cell r="K8">
            <v>1028459</v>
          </cell>
          <cell r="L8">
            <v>43709507.5</v>
          </cell>
        </row>
        <row r="9">
          <cell r="B9" t="str">
            <v>Less Clearing charges</v>
          </cell>
          <cell r="C9">
            <v>-11240</v>
          </cell>
          <cell r="D9">
            <v>0</v>
          </cell>
          <cell r="E9">
            <v>-11240</v>
          </cell>
          <cell r="G9">
            <v>0</v>
          </cell>
          <cell r="I9">
            <v>0</v>
          </cell>
          <cell r="K9">
            <v>-11240</v>
          </cell>
          <cell r="L9">
            <v>-477700</v>
          </cell>
        </row>
        <row r="11">
          <cell r="B11" t="str">
            <v>Total Income</v>
          </cell>
          <cell r="C11">
            <v>992473</v>
          </cell>
          <cell r="D11">
            <v>0</v>
          </cell>
          <cell r="E11">
            <v>992473</v>
          </cell>
          <cell r="F11">
            <v>0</v>
          </cell>
          <cell r="G11">
            <v>24746</v>
          </cell>
          <cell r="H11">
            <v>0</v>
          </cell>
          <cell r="I11">
            <v>24746</v>
          </cell>
          <cell r="J11">
            <v>0</v>
          </cell>
          <cell r="K11">
            <v>1017219</v>
          </cell>
          <cell r="L11">
            <v>43231807.5</v>
          </cell>
        </row>
        <row r="13">
          <cell r="B13" t="str">
            <v>Payroll</v>
          </cell>
          <cell r="C13">
            <v>130058</v>
          </cell>
          <cell r="E13">
            <v>130058</v>
          </cell>
          <cell r="G13">
            <v>70779</v>
          </cell>
          <cell r="I13">
            <v>70779</v>
          </cell>
          <cell r="K13">
            <v>200837</v>
          </cell>
          <cell r="L13">
            <v>8535572.5</v>
          </cell>
        </row>
        <row r="14">
          <cell r="B14" t="str">
            <v>Telecom</v>
          </cell>
          <cell r="C14">
            <v>11170</v>
          </cell>
          <cell r="E14">
            <v>11170</v>
          </cell>
          <cell r="G14">
            <v>2649</v>
          </cell>
          <cell r="I14">
            <v>2649</v>
          </cell>
          <cell r="K14">
            <v>13819</v>
          </cell>
          <cell r="L14">
            <v>587307.5</v>
          </cell>
        </row>
        <row r="15">
          <cell r="B15" t="str">
            <v>Office services &amp; supplies</v>
          </cell>
          <cell r="C15">
            <v>5795</v>
          </cell>
          <cell r="E15">
            <v>5795</v>
          </cell>
          <cell r="G15">
            <v>72</v>
          </cell>
          <cell r="I15">
            <v>72</v>
          </cell>
          <cell r="K15">
            <v>5867</v>
          </cell>
          <cell r="L15">
            <v>249347.5</v>
          </cell>
        </row>
        <row r="16">
          <cell r="B16" t="str">
            <v>Information systems</v>
          </cell>
          <cell r="C16">
            <v>26762</v>
          </cell>
          <cell r="E16">
            <v>26762</v>
          </cell>
          <cell r="G16">
            <v>12943</v>
          </cell>
          <cell r="I16">
            <v>12943</v>
          </cell>
          <cell r="K16">
            <v>39705</v>
          </cell>
          <cell r="L16">
            <v>1687462.5</v>
          </cell>
        </row>
        <row r="17">
          <cell r="B17" t="str">
            <v>Trade &amp; Clearing</v>
          </cell>
          <cell r="C17">
            <v>19904</v>
          </cell>
          <cell r="E17">
            <v>19904</v>
          </cell>
          <cell r="G17">
            <v>0</v>
          </cell>
          <cell r="I17">
            <v>0</v>
          </cell>
          <cell r="K17">
            <v>19904</v>
          </cell>
          <cell r="L17">
            <v>845920</v>
          </cell>
        </row>
        <row r="18">
          <cell r="B18" t="str">
            <v>Occupancy &amp; Equipment</v>
          </cell>
          <cell r="C18">
            <v>20218</v>
          </cell>
          <cell r="E18">
            <v>20218</v>
          </cell>
          <cell r="G18">
            <v>4455</v>
          </cell>
          <cell r="I18">
            <v>4455</v>
          </cell>
          <cell r="K18">
            <v>24673</v>
          </cell>
          <cell r="L18">
            <v>1048602.5</v>
          </cell>
        </row>
        <row r="19">
          <cell r="B19" t="str">
            <v>Interest Expense</v>
          </cell>
          <cell r="C19">
            <v>9682</v>
          </cell>
          <cell r="E19">
            <v>9682</v>
          </cell>
          <cell r="G19">
            <v>0</v>
          </cell>
          <cell r="I19">
            <v>0</v>
          </cell>
          <cell r="K19">
            <v>9682</v>
          </cell>
          <cell r="L19">
            <v>411485</v>
          </cell>
        </row>
        <row r="20">
          <cell r="B20" t="str">
            <v>Business Development</v>
          </cell>
          <cell r="C20">
            <v>2305</v>
          </cell>
          <cell r="E20">
            <v>2305</v>
          </cell>
          <cell r="G20">
            <v>6385</v>
          </cell>
          <cell r="I20">
            <v>6385</v>
          </cell>
          <cell r="K20">
            <v>8690</v>
          </cell>
          <cell r="L20">
            <v>369325</v>
          </cell>
        </row>
        <row r="21">
          <cell r="B21" t="str">
            <v>Other/Misc Expenses</v>
          </cell>
          <cell r="C21">
            <v>20799</v>
          </cell>
          <cell r="E21">
            <v>20799</v>
          </cell>
          <cell r="G21">
            <v>2184</v>
          </cell>
          <cell r="I21">
            <v>2184</v>
          </cell>
          <cell r="K21">
            <v>22983</v>
          </cell>
          <cell r="L21">
            <v>976777.5</v>
          </cell>
        </row>
        <row r="22">
          <cell r="B22" t="str">
            <v>Total Expenditure</v>
          </cell>
          <cell r="C22">
            <v>246693</v>
          </cell>
          <cell r="D22">
            <v>0</v>
          </cell>
          <cell r="E22">
            <v>246693</v>
          </cell>
          <cell r="F22">
            <v>0</v>
          </cell>
          <cell r="G22">
            <v>99467</v>
          </cell>
          <cell r="H22">
            <v>0</v>
          </cell>
          <cell r="I22">
            <v>99467</v>
          </cell>
          <cell r="J22">
            <v>0</v>
          </cell>
          <cell r="K22">
            <v>346160</v>
          </cell>
          <cell r="L22">
            <v>14711800</v>
          </cell>
        </row>
        <row r="24">
          <cell r="B24" t="str">
            <v>Net Profit/(Loss) before Incentives &amp; taxes</v>
          </cell>
          <cell r="C24">
            <v>745780</v>
          </cell>
          <cell r="D24">
            <v>0</v>
          </cell>
          <cell r="E24">
            <v>745780</v>
          </cell>
          <cell r="F24">
            <v>0</v>
          </cell>
          <cell r="G24">
            <v>-74721</v>
          </cell>
          <cell r="H24">
            <v>0</v>
          </cell>
          <cell r="I24">
            <v>-74721</v>
          </cell>
          <cell r="J24">
            <v>0</v>
          </cell>
          <cell r="K24">
            <v>671059</v>
          </cell>
          <cell r="L24">
            <v>28520007.5</v>
          </cell>
        </row>
        <row r="25">
          <cell r="B25" t="str">
            <v>Trf to Research team</v>
          </cell>
          <cell r="C25">
            <v>-100000</v>
          </cell>
          <cell r="E25">
            <v>-100000</v>
          </cell>
          <cell r="I25">
            <v>0</v>
          </cell>
          <cell r="K25">
            <v>-100000</v>
          </cell>
          <cell r="L25">
            <v>-4250000</v>
          </cell>
        </row>
        <row r="26">
          <cell r="B26" t="str">
            <v>Adjusted income of Aug-Sept'98</v>
          </cell>
          <cell r="C26">
            <v>-42820</v>
          </cell>
          <cell r="E26">
            <v>-42820</v>
          </cell>
          <cell r="G26">
            <v>-23047</v>
          </cell>
          <cell r="I26">
            <v>-23047</v>
          </cell>
          <cell r="K26">
            <v>-65867</v>
          </cell>
          <cell r="L26">
            <v>-2799347.5</v>
          </cell>
        </row>
        <row r="27">
          <cell r="B27" t="str">
            <v>Incentives</v>
          </cell>
          <cell r="C27">
            <v>-150740</v>
          </cell>
          <cell r="E27">
            <v>-150740</v>
          </cell>
          <cell r="I27">
            <v>0</v>
          </cell>
          <cell r="K27">
            <v>-150740</v>
          </cell>
          <cell r="L27">
            <v>-6406450</v>
          </cell>
        </row>
        <row r="28">
          <cell r="B28" t="str">
            <v>Sales Commission</v>
          </cell>
          <cell r="E28">
            <v>0</v>
          </cell>
          <cell r="G28">
            <v>-81643</v>
          </cell>
          <cell r="I28">
            <v>-81643</v>
          </cell>
          <cell r="K28">
            <v>-81643</v>
          </cell>
          <cell r="L28">
            <v>-3469827.5</v>
          </cell>
        </row>
        <row r="30">
          <cell r="B30" t="str">
            <v>Net Profit/(Loss) before Tax</v>
          </cell>
          <cell r="C30">
            <v>452220</v>
          </cell>
          <cell r="D30">
            <v>0</v>
          </cell>
          <cell r="E30">
            <v>452220</v>
          </cell>
          <cell r="F30">
            <v>0</v>
          </cell>
          <cell r="G30">
            <v>-179411</v>
          </cell>
          <cell r="H30">
            <v>0</v>
          </cell>
          <cell r="I30">
            <v>-179411</v>
          </cell>
          <cell r="J30">
            <v>0</v>
          </cell>
          <cell r="K30">
            <v>272809</v>
          </cell>
          <cell r="L30">
            <v>11594382.5</v>
          </cell>
        </row>
        <row r="33">
          <cell r="C33" t="str">
            <v>$</v>
          </cell>
        </row>
        <row r="34">
          <cell r="B34" t="str">
            <v>Revenue as per RJ Ledger</v>
          </cell>
          <cell r="C34">
            <v>1028459</v>
          </cell>
        </row>
        <row r="35">
          <cell r="B35" t="str">
            <v>Difference</v>
          </cell>
          <cell r="C35">
            <v>135121</v>
          </cell>
        </row>
        <row r="36">
          <cell r="B36" t="str">
            <v xml:space="preserve">Revenue as per Blotter </v>
          </cell>
          <cell r="C36">
            <v>893338</v>
          </cell>
        </row>
        <row r="38">
          <cell r="B38" t="str">
            <v>London</v>
          </cell>
          <cell r="C38">
            <v>868592</v>
          </cell>
        </row>
        <row r="39">
          <cell r="B39" t="str">
            <v>New York</v>
          </cell>
          <cell r="C39">
            <v>24746</v>
          </cell>
        </row>
        <row r="40">
          <cell r="C40">
            <v>893338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urance"/>
      <sheetName val="Trail"/>
      <sheetName val="Raw Materials"/>
      <sheetName val="Selling_Exp."/>
      <sheetName val="Office_Exp"/>
      <sheetName val="Fac_Exp."/>
      <sheetName val="Closing Stock"/>
      <sheetName val="input-output"/>
      <sheetName val="sales details "/>
      <sheetName val="Sundry_Deb"/>
      <sheetName val="Sundry_Creditor"/>
      <sheetName val="Gratuity"/>
      <sheetName val="Tax"/>
      <sheetName val="Deposit"/>
      <sheetName val="Staff Advance"/>
      <sheetName val="Tax Calculation employees "/>
      <sheetName val="Repair&amp;Maintenance "/>
      <sheetName val="Interest Calculation "/>
      <sheetName val="Dealership Deposit "/>
      <sheetName val="eggs details "/>
      <sheetName val="interest"/>
      <sheetName val="Sheet1"/>
      <sheetName val="BS_PL"/>
      <sheetName val="Tax provision"/>
      <sheetName val="Schedule(a)"/>
      <sheetName val="Fixed assets"/>
      <sheetName val="CashFlow "/>
      <sheetName val="Profit on Sale of Vehicles "/>
      <sheetName val="Stock Valuation "/>
      <sheetName val="insurance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t-99"/>
      <sheetName val="Medical-99"/>
      <sheetName val="Rent -99"/>
      <sheetName val="Recruitment (ksd)"/>
      <sheetName val="Phone-99"/>
      <sheetName val="Typewriter-99"/>
      <sheetName val="Water &amp; Elec-99"/>
      <sheetName val="Insurance -99"/>
      <sheetName val="Comm_paid-99"/>
      <sheetName val="FAX &amp; E-Mail -99"/>
      <sheetName val="Medical_99"/>
      <sheetName val="Phone_99"/>
      <sheetName val="FAX _ E_Mail _99"/>
      <sheetName val="Water _ Elec_99"/>
      <sheetName val="Advt_99"/>
      <sheetName val="Comm_paid_99"/>
      <sheetName val="Rent _99"/>
      <sheetName val="Typewriter_99"/>
      <sheetName val="Recruitment _ksd_"/>
      <sheetName val="Insurance _99"/>
      <sheetName val="TGT"/>
      <sheetName val="Annex_A1-A28"/>
      <sheetName val="Bal_Sheet-00"/>
      <sheetName val="Sched's-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-98"/>
      <sheetName val="97_98"/>
      <sheetName val="Stock"/>
    </sheetNames>
    <sheetDataSet>
      <sheetData sheetId="0"/>
      <sheetData sheetId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 first cut"/>
      <sheetName val="Planning Mat"/>
      <sheetName val="TBR workings"/>
      <sheetName val="Leadsheet"/>
      <sheetName val="FA Adjustment Entry"/>
      <sheetName val="Adjust Entry"/>
      <sheetName val="Consolidated Mar'02"/>
      <sheetName val="Dividend"/>
      <sheetName val="Final TB-Oracle"/>
      <sheetName val="keika"/>
      <sheetName val="first cut"/>
      <sheetName val="DIJON"/>
    </sheetNames>
    <sheetDataSet>
      <sheetData sheetId="0" refreshError="1">
        <row r="1">
          <cell r="A1" t="str">
            <v>A/c Code</v>
          </cell>
          <cell r="B1" t="str">
            <v>Description</v>
          </cell>
        </row>
        <row r="2">
          <cell r="A2">
            <v>10315</v>
          </cell>
          <cell r="B2" t="str">
            <v>CASH AT BANK-INR</v>
          </cell>
          <cell r="C2">
            <v>7145764.9500000002</v>
          </cell>
        </row>
        <row r="3">
          <cell r="A3">
            <v>10625</v>
          </cell>
          <cell r="B3" t="str">
            <v>CASH-PETTY</v>
          </cell>
          <cell r="C3">
            <v>173536</v>
          </cell>
        </row>
        <row r="4">
          <cell r="A4">
            <v>11410</v>
          </cell>
          <cell r="B4" t="str">
            <v>AR-TRADE</v>
          </cell>
          <cell r="C4">
            <v>319221956.24000001</v>
          </cell>
        </row>
        <row r="5">
          <cell r="A5">
            <v>12110</v>
          </cell>
          <cell r="B5" t="str">
            <v>CASH AND TRAVEL ADVANCES</v>
          </cell>
          <cell r="C5">
            <v>-505906.65</v>
          </cell>
        </row>
        <row r="6">
          <cell r="A6">
            <v>12200</v>
          </cell>
          <cell r="B6" t="str">
            <v>MISC-TAXES/CONTRA</v>
          </cell>
          <cell r="C6">
            <v>0</v>
          </cell>
        </row>
        <row r="7">
          <cell r="A7">
            <v>12210</v>
          </cell>
          <cell r="B7" t="str">
            <v>INCOME TAX REFUBDS REVBL</v>
          </cell>
          <cell r="C7">
            <v>33850762.75</v>
          </cell>
        </row>
        <row r="8">
          <cell r="A8">
            <v>12261</v>
          </cell>
          <cell r="B8" t="str">
            <v>EXCISE DUTY-PAID STOCK</v>
          </cell>
          <cell r="C8">
            <v>235543</v>
          </cell>
        </row>
        <row r="9">
          <cell r="A9">
            <v>12280</v>
          </cell>
          <cell r="B9" t="str">
            <v>EXCISE DUTY - PLA A/C</v>
          </cell>
          <cell r="C9">
            <v>107811</v>
          </cell>
        </row>
        <row r="10">
          <cell r="A10">
            <v>12283</v>
          </cell>
          <cell r="B10" t="str">
            <v>EXCISE DUTY- CENVAT</v>
          </cell>
          <cell r="C10">
            <v>3173975</v>
          </cell>
        </row>
        <row r="11">
          <cell r="A11">
            <v>12285</v>
          </cell>
          <cell r="B11" t="str">
            <v>SALES TAX REFUNDS RECVBL</v>
          </cell>
          <cell r="C11">
            <v>564233</v>
          </cell>
        </row>
        <row r="12">
          <cell r="A12">
            <v>12380</v>
          </cell>
          <cell r="B12" t="str">
            <v>RECEIVABLES-OTHER</v>
          </cell>
          <cell r="C12">
            <v>1996644.32</v>
          </cell>
        </row>
        <row r="13">
          <cell r="A13">
            <v>12610</v>
          </cell>
          <cell r="B13" t="str">
            <v>RESERVE FOR BAD DEBTS</v>
          </cell>
          <cell r="C13">
            <v>-6138132.3399999999</v>
          </cell>
        </row>
        <row r="14">
          <cell r="A14">
            <v>14110</v>
          </cell>
          <cell r="B14" t="str">
            <v>INV-FINSIHED GOODS</v>
          </cell>
          <cell r="C14">
            <v>2133413.0499999998</v>
          </cell>
        </row>
        <row r="15">
          <cell r="A15">
            <v>14160</v>
          </cell>
          <cell r="B15" t="str">
            <v>INV-IMPORT DUTY(CUSTOMS)</v>
          </cell>
          <cell r="C15">
            <v>2557891.29</v>
          </cell>
        </row>
        <row r="16">
          <cell r="A16">
            <v>14310</v>
          </cell>
          <cell r="B16" t="str">
            <v>INV-WIP</v>
          </cell>
          <cell r="C16">
            <v>44204.959999999999</v>
          </cell>
        </row>
        <row r="17">
          <cell r="A17">
            <v>14370</v>
          </cell>
          <cell r="B17" t="str">
            <v>INV-OUTSIDE POINT(CSTMR)</v>
          </cell>
          <cell r="C17">
            <v>629052.93999999994</v>
          </cell>
        </row>
        <row r="18">
          <cell r="A18">
            <v>14380</v>
          </cell>
          <cell r="B18" t="str">
            <v>INV-SUB CONTRACT (FAT)</v>
          </cell>
          <cell r="C18">
            <v>15994921.050000001</v>
          </cell>
        </row>
        <row r="19">
          <cell r="A19">
            <v>14410</v>
          </cell>
          <cell r="B19" t="str">
            <v>INV-RAW MATERIALS</v>
          </cell>
          <cell r="C19">
            <v>61591331.950000003</v>
          </cell>
        </row>
        <row r="20">
          <cell r="A20">
            <v>14480</v>
          </cell>
          <cell r="B20" t="str">
            <v>INV-IN TRANSIT(LOCAL)</v>
          </cell>
          <cell r="C20">
            <v>1496630.18</v>
          </cell>
        </row>
        <row r="21">
          <cell r="A21">
            <v>14490</v>
          </cell>
          <cell r="B21" t="str">
            <v>INV-IN TRANSIT(INTERCOM)</v>
          </cell>
          <cell r="C21">
            <v>5599936.2800000003</v>
          </cell>
        </row>
        <row r="22">
          <cell r="A22">
            <v>14800</v>
          </cell>
          <cell r="B22" t="str">
            <v>INV-STD COST REVALUATION</v>
          </cell>
          <cell r="C22">
            <v>10739174.310000001</v>
          </cell>
        </row>
        <row r="23">
          <cell r="A23">
            <v>15090</v>
          </cell>
          <cell r="B23" t="str">
            <v>PREPAID-OTHER</v>
          </cell>
          <cell r="C23">
            <v>5690158.7300000004</v>
          </cell>
        </row>
        <row r="24">
          <cell r="A24">
            <v>15620</v>
          </cell>
          <cell r="B24" t="str">
            <v>FIELD SERVICE STOCK-GTS</v>
          </cell>
          <cell r="C24">
            <v>50166840.170000002</v>
          </cell>
        </row>
        <row r="25">
          <cell r="A25">
            <v>15630</v>
          </cell>
          <cell r="B25" t="str">
            <v>FIELD SERVICE STK-PROVIS</v>
          </cell>
          <cell r="C25">
            <v>-14938670.24</v>
          </cell>
        </row>
        <row r="26">
          <cell r="A26">
            <v>15710</v>
          </cell>
          <cell r="B26" t="str">
            <v>DEPOSIT-TENDER(EARNEST)</v>
          </cell>
          <cell r="C26">
            <v>2203976.5</v>
          </cell>
        </row>
        <row r="27">
          <cell r="A27">
            <v>15715</v>
          </cell>
          <cell r="B27" t="str">
            <v>DEPOSIT-MATERIAL PURCHAS</v>
          </cell>
          <cell r="C27">
            <v>3308645.04</v>
          </cell>
        </row>
        <row r="28">
          <cell r="A28">
            <v>15723</v>
          </cell>
          <cell r="B28" t="str">
            <v>DEPOSIT-STAFF ACOMODATON</v>
          </cell>
          <cell r="C28">
            <v>426000</v>
          </cell>
        </row>
        <row r="29">
          <cell r="A29">
            <v>15790</v>
          </cell>
          <cell r="B29" t="str">
            <v>DEPOSIT-OTHERS</v>
          </cell>
          <cell r="C29">
            <v>5658465</v>
          </cell>
        </row>
        <row r="30">
          <cell r="A30">
            <v>17010</v>
          </cell>
          <cell r="B30" t="str">
            <v>LAND</v>
          </cell>
          <cell r="C30">
            <v>408823</v>
          </cell>
        </row>
        <row r="31">
          <cell r="A31">
            <v>17211</v>
          </cell>
          <cell r="B31" t="str">
            <v>LEASE IMPROVEMENTS-OBAL</v>
          </cell>
          <cell r="C31">
            <v>5595359.6900000004</v>
          </cell>
        </row>
        <row r="32">
          <cell r="A32">
            <v>17212</v>
          </cell>
          <cell r="B32" t="str">
            <v>LEASE IMPROVEMENTS-ADDS</v>
          </cell>
          <cell r="C32">
            <v>1703791.47</v>
          </cell>
        </row>
        <row r="33">
          <cell r="A33">
            <v>17311</v>
          </cell>
          <cell r="B33" t="str">
            <v>BUILDING/FACTORY-OBAL</v>
          </cell>
          <cell r="C33">
            <v>7940849</v>
          </cell>
        </row>
        <row r="34">
          <cell r="A34">
            <v>17401</v>
          </cell>
          <cell r="B34" t="str">
            <v>MACHINERY&amp;EQUPIMENT-OBAL</v>
          </cell>
          <cell r="C34">
            <v>26639621.030000001</v>
          </cell>
        </row>
        <row r="35">
          <cell r="A35">
            <v>17402</v>
          </cell>
          <cell r="B35" t="str">
            <v>MACHINERY&amp;EQUPIMENT-ADDS</v>
          </cell>
          <cell r="C35">
            <v>2993869.89</v>
          </cell>
        </row>
        <row r="36">
          <cell r="A36">
            <v>17432</v>
          </cell>
          <cell r="B36" t="str">
            <v>MACHINE TOOLS - ADDS</v>
          </cell>
          <cell r="C36">
            <v>499425.32</v>
          </cell>
        </row>
        <row r="37">
          <cell r="A37">
            <v>17641</v>
          </cell>
          <cell r="B37" t="str">
            <v>AUTO AND TRUCKS - OBAL</v>
          </cell>
          <cell r="C37">
            <v>356530</v>
          </cell>
        </row>
        <row r="38">
          <cell r="A38">
            <v>17642</v>
          </cell>
          <cell r="B38" t="str">
            <v>AUTO AND TRUCKS - ADDS</v>
          </cell>
          <cell r="C38">
            <v>7027</v>
          </cell>
        </row>
        <row r="39">
          <cell r="A39">
            <v>17711</v>
          </cell>
          <cell r="B39" t="str">
            <v>FIXTURE/FITTINGS - OBAL</v>
          </cell>
          <cell r="C39">
            <v>7619235.6600000001</v>
          </cell>
        </row>
        <row r="40">
          <cell r="A40">
            <v>17712</v>
          </cell>
          <cell r="B40" t="str">
            <v>FIXTURE/FITTINGS - ADDS</v>
          </cell>
          <cell r="C40">
            <v>1333251.94</v>
          </cell>
        </row>
        <row r="41">
          <cell r="A41">
            <v>17721</v>
          </cell>
          <cell r="B41" t="str">
            <v>TELECOM EQUIPMENT - OBAL</v>
          </cell>
          <cell r="C41">
            <v>3744165.89</v>
          </cell>
        </row>
        <row r="42">
          <cell r="A42">
            <v>17722</v>
          </cell>
          <cell r="B42" t="str">
            <v>TELECOM EQUIPMENT - ADDS</v>
          </cell>
          <cell r="C42">
            <v>1600000</v>
          </cell>
        </row>
        <row r="43">
          <cell r="A43">
            <v>17731</v>
          </cell>
          <cell r="B43" t="str">
            <v>COMPUTER/IT EQUPMNT-OBAL</v>
          </cell>
          <cell r="C43">
            <v>51755861.390000001</v>
          </cell>
        </row>
        <row r="44">
          <cell r="A44">
            <v>17732</v>
          </cell>
          <cell r="B44" t="str">
            <v>COMPUTER/IT EQUPMNT-ADDS</v>
          </cell>
          <cell r="C44">
            <v>8478999.1600000001</v>
          </cell>
        </row>
        <row r="45">
          <cell r="A45">
            <v>17751</v>
          </cell>
          <cell r="B45" t="str">
            <v>OFFICE EQUIPMENT - OBAL</v>
          </cell>
          <cell r="C45">
            <v>4205069.3899999997</v>
          </cell>
        </row>
        <row r="46">
          <cell r="A46">
            <v>17752</v>
          </cell>
          <cell r="B46" t="str">
            <v>OFFICE EQUIPMENT - ADDS</v>
          </cell>
          <cell r="C46">
            <v>1761143</v>
          </cell>
        </row>
        <row r="47">
          <cell r="A47">
            <v>17761</v>
          </cell>
          <cell r="B47" t="str">
            <v>DEMO EQUIPMENT - OBAL</v>
          </cell>
          <cell r="C47">
            <v>21238212.09</v>
          </cell>
        </row>
        <row r="48">
          <cell r="A48">
            <v>17762</v>
          </cell>
          <cell r="B48" t="str">
            <v>DEMO EQUIPMENT - ADDS</v>
          </cell>
          <cell r="C48">
            <v>19961843.66</v>
          </cell>
        </row>
        <row r="49">
          <cell r="A49">
            <v>17902</v>
          </cell>
          <cell r="B49" t="str">
            <v>CIP - MACH &amp; EQUIP ADDS</v>
          </cell>
          <cell r="C49">
            <v>6593558.4400000004</v>
          </cell>
        </row>
        <row r="50">
          <cell r="A50">
            <v>17903</v>
          </cell>
          <cell r="B50" t="str">
            <v>CIP - MACH &amp; EQUIP DISP</v>
          </cell>
          <cell r="C50">
            <v>-98214</v>
          </cell>
        </row>
        <row r="51">
          <cell r="A51">
            <v>18211</v>
          </cell>
          <cell r="B51" t="str">
            <v>DEPR LEASE IMPROV - OBAL</v>
          </cell>
          <cell r="C51">
            <v>-1709746.19</v>
          </cell>
        </row>
        <row r="52">
          <cell r="A52">
            <v>18212</v>
          </cell>
          <cell r="B52" t="str">
            <v>DEPR LEASE IMPROV - ADDS</v>
          </cell>
          <cell r="C52">
            <v>-3056898.02</v>
          </cell>
        </row>
        <row r="53">
          <cell r="A53">
            <v>18311</v>
          </cell>
          <cell r="B53" t="str">
            <v>DEPR BUILDING/FACT- OBAL</v>
          </cell>
          <cell r="C53">
            <v>-2694485</v>
          </cell>
        </row>
        <row r="54">
          <cell r="A54">
            <v>18312</v>
          </cell>
          <cell r="B54" t="str">
            <v>DEPR BUILDING/FACT- ADDS</v>
          </cell>
          <cell r="C54">
            <v>-420867</v>
          </cell>
        </row>
        <row r="55">
          <cell r="A55">
            <v>18401</v>
          </cell>
          <cell r="B55" t="str">
            <v>DEPR MACH &amp; EQUIPME-OBAL</v>
          </cell>
          <cell r="C55">
            <v>-12629552.9</v>
          </cell>
        </row>
        <row r="56">
          <cell r="A56">
            <v>18402</v>
          </cell>
          <cell r="B56" t="str">
            <v>DEPR MACH &amp; EQUIPME-ADDS</v>
          </cell>
          <cell r="C56">
            <v>-2907363</v>
          </cell>
        </row>
        <row r="57">
          <cell r="A57">
            <v>18641</v>
          </cell>
          <cell r="B57" t="str">
            <v>DEPR AUTO/TRUCKS - OBAL</v>
          </cell>
          <cell r="C57">
            <v>-303991.89</v>
          </cell>
        </row>
        <row r="58">
          <cell r="A58">
            <v>18642</v>
          </cell>
          <cell r="B58" t="str">
            <v>DEPR AUTO/TRUCKS - ADDS</v>
          </cell>
          <cell r="C58">
            <v>136081</v>
          </cell>
        </row>
        <row r="59">
          <cell r="A59">
            <v>18711</v>
          </cell>
          <cell r="B59" t="str">
            <v>DEPR FURNITURE/FIX- OBAL</v>
          </cell>
          <cell r="C59">
            <v>-1838457</v>
          </cell>
        </row>
        <row r="60">
          <cell r="A60">
            <v>18712</v>
          </cell>
          <cell r="B60" t="str">
            <v>DEPR FURNITURE/FIX- ADDS</v>
          </cell>
          <cell r="C60">
            <v>-922063</v>
          </cell>
        </row>
        <row r="61">
          <cell r="A61">
            <v>18751</v>
          </cell>
          <cell r="B61" t="str">
            <v>DEPR OFFICE EQUPMNT-OBAL</v>
          </cell>
          <cell r="C61">
            <v>-36355630</v>
          </cell>
        </row>
        <row r="62">
          <cell r="A62">
            <v>18752</v>
          </cell>
          <cell r="B62" t="str">
            <v>DEPR OFFICE EQUPMNT-ADDS</v>
          </cell>
          <cell r="C62">
            <v>-29111749</v>
          </cell>
        </row>
        <row r="63">
          <cell r="A63">
            <v>19910</v>
          </cell>
          <cell r="B63" t="str">
            <v>DEFERRED ORGANIZATON EXP</v>
          </cell>
          <cell r="C63">
            <v>3000000</v>
          </cell>
        </row>
        <row r="64">
          <cell r="A64">
            <v>40055</v>
          </cell>
          <cell r="B64" t="str">
            <v>BANK OVERDRAFT - INR</v>
          </cell>
          <cell r="C64">
            <v>-58823183.850000001</v>
          </cell>
        </row>
        <row r="65">
          <cell r="A65">
            <v>41010</v>
          </cell>
          <cell r="B65" t="str">
            <v>A/P - TRADE</v>
          </cell>
          <cell r="C65">
            <v>-63905893.469999999</v>
          </cell>
        </row>
        <row r="66">
          <cell r="A66">
            <v>41890</v>
          </cell>
          <cell r="B66" t="str">
            <v>A/P - OTHER(AP RETNTION)</v>
          </cell>
          <cell r="C66">
            <v>-3656056.86</v>
          </cell>
        </row>
        <row r="67">
          <cell r="A67">
            <v>42000</v>
          </cell>
          <cell r="B67" t="str">
            <v>ACCRUED PAYROLL/SALARIES</v>
          </cell>
          <cell r="C67">
            <v>-2143087.0699999998</v>
          </cell>
        </row>
        <row r="68">
          <cell r="A68">
            <v>43615</v>
          </cell>
          <cell r="B68" t="str">
            <v>WCT - PAYABLE</v>
          </cell>
          <cell r="C68">
            <v>-480225.4</v>
          </cell>
        </row>
        <row r="69">
          <cell r="A69">
            <v>43618</v>
          </cell>
          <cell r="B69" t="str">
            <v>STATUTORY DUES PAYABLE</v>
          </cell>
          <cell r="C69">
            <v>-570085.5</v>
          </cell>
        </row>
        <row r="70">
          <cell r="A70">
            <v>43619</v>
          </cell>
          <cell r="B70" t="str">
            <v>SALES TAX PAYABLE</v>
          </cell>
          <cell r="C70">
            <v>-3220872</v>
          </cell>
        </row>
        <row r="71">
          <cell r="A71">
            <v>43620</v>
          </cell>
          <cell r="B71" t="str">
            <v>TDS PAYABLE</v>
          </cell>
          <cell r="C71">
            <v>-805901.04</v>
          </cell>
        </row>
        <row r="72">
          <cell r="A72">
            <v>43622</v>
          </cell>
          <cell r="B72" t="str">
            <v>TARIFF PAYABLE</v>
          </cell>
          <cell r="C72">
            <v>-117835</v>
          </cell>
        </row>
        <row r="73">
          <cell r="A73">
            <v>44610</v>
          </cell>
          <cell r="B73" t="str">
            <v>DEPOSITS FROM CUSTOMERS</v>
          </cell>
          <cell r="C73">
            <v>-9173725.9900000002</v>
          </cell>
        </row>
        <row r="74">
          <cell r="A74">
            <v>44899</v>
          </cell>
          <cell r="B74" t="str">
            <v>ACCRUAL - OTHERS</v>
          </cell>
          <cell r="C74">
            <v>-42677022.700000003</v>
          </cell>
        </row>
        <row r="75">
          <cell r="A75">
            <v>46610</v>
          </cell>
          <cell r="B75" t="str">
            <v>INCOME TAX PAYBL-CURRENT</v>
          </cell>
          <cell r="C75">
            <v>-15300000</v>
          </cell>
        </row>
        <row r="76">
          <cell r="A76">
            <v>46620</v>
          </cell>
          <cell r="B76" t="str">
            <v>INCOME TAX PAYABLE-PRIOR</v>
          </cell>
          <cell r="C76">
            <v>-9936420</v>
          </cell>
        </row>
        <row r="77">
          <cell r="A77">
            <v>48310</v>
          </cell>
          <cell r="B77" t="str">
            <v>INTER COMP RECVBL-TRADE</v>
          </cell>
          <cell r="C77">
            <v>7220330.5700000003</v>
          </cell>
        </row>
        <row r="78">
          <cell r="A78">
            <v>48320</v>
          </cell>
          <cell r="B78" t="str">
            <v>INTER COMP PAYABLE-TRADE</v>
          </cell>
          <cell r="C78">
            <v>-27175901.32</v>
          </cell>
        </row>
        <row r="79">
          <cell r="A79">
            <v>49600</v>
          </cell>
          <cell r="B79" t="str">
            <v>COMMON STOCK</v>
          </cell>
          <cell r="C79">
            <v>-342233000</v>
          </cell>
        </row>
        <row r="80">
          <cell r="A80">
            <v>49910</v>
          </cell>
          <cell r="B80" t="str">
            <v>RETAINED EARNINGS - B/F</v>
          </cell>
          <cell r="C80">
            <v>8814606.7300000004</v>
          </cell>
        </row>
        <row r="81">
          <cell r="A81">
            <v>49992</v>
          </cell>
          <cell r="B81" t="str">
            <v>CAPITAL RESERVE</v>
          </cell>
          <cell r="C81">
            <v>-209797</v>
          </cell>
        </row>
        <row r="82">
          <cell r="A82">
            <v>52310</v>
          </cell>
          <cell r="B82" t="str">
            <v>SALES-3P DOMESTIC</v>
          </cell>
          <cell r="C82">
            <v>-643349987.61000001</v>
          </cell>
        </row>
        <row r="83">
          <cell r="A83">
            <v>52340</v>
          </cell>
          <cell r="B83" t="str">
            <v>SALES-3P EXPORTS</v>
          </cell>
          <cell r="C83">
            <v>-3867721.41</v>
          </cell>
        </row>
        <row r="84">
          <cell r="A84">
            <v>52991</v>
          </cell>
          <cell r="B84" t="str">
            <v>SALES-OTHERS ADJUSTMENTS</v>
          </cell>
          <cell r="C84">
            <v>5992807.3799999999</v>
          </cell>
        </row>
        <row r="85">
          <cell r="A85">
            <v>54310</v>
          </cell>
          <cell r="B85" t="str">
            <v>SALES-INTERCOMPANY RA</v>
          </cell>
          <cell r="C85">
            <v>-32298176.68</v>
          </cell>
        </row>
        <row r="86">
          <cell r="A86">
            <v>62310</v>
          </cell>
          <cell r="B86" t="str">
            <v>COGS-MATERIAL DOMESTIC</v>
          </cell>
          <cell r="C86">
            <v>404888387.33999997</v>
          </cell>
        </row>
        <row r="87">
          <cell r="A87">
            <v>62340</v>
          </cell>
          <cell r="B87" t="str">
            <v>COGS-MATERIAL EXPORTS</v>
          </cell>
          <cell r="C87">
            <v>1507848.78</v>
          </cell>
        </row>
        <row r="88">
          <cell r="A88">
            <v>64310</v>
          </cell>
          <cell r="B88" t="str">
            <v>COGS-MATERIAL INTERCOMP</v>
          </cell>
          <cell r="C88">
            <v>24051936.210000001</v>
          </cell>
        </row>
        <row r="89">
          <cell r="A89">
            <v>68000</v>
          </cell>
          <cell r="B89" t="str">
            <v>VARIANCE-PO PRICE</v>
          </cell>
          <cell r="C89">
            <v>-5488205.5199999996</v>
          </cell>
        </row>
        <row r="90">
          <cell r="A90">
            <v>68002</v>
          </cell>
          <cell r="B90" t="str">
            <v>VARIANCE-A/P RATE</v>
          </cell>
          <cell r="C90">
            <v>8009838.3499999996</v>
          </cell>
        </row>
        <row r="91">
          <cell r="A91">
            <v>68003</v>
          </cell>
          <cell r="B91" t="str">
            <v>VARIANCE-METHOD</v>
          </cell>
          <cell r="C91">
            <v>-44448.07</v>
          </cell>
        </row>
        <row r="92">
          <cell r="A92">
            <v>68110</v>
          </cell>
          <cell r="B92" t="str">
            <v>VARIANCE-MATERIAL RATE</v>
          </cell>
          <cell r="C92">
            <v>-6073.46</v>
          </cell>
        </row>
        <row r="93">
          <cell r="A93">
            <v>68140</v>
          </cell>
          <cell r="B93" t="str">
            <v>VARIANCE-MATERIAL USAGE</v>
          </cell>
          <cell r="C93">
            <v>-33473.49</v>
          </cell>
        </row>
        <row r="94">
          <cell r="A94">
            <v>68280</v>
          </cell>
          <cell r="B94" t="str">
            <v>VARIANCE-LABOR USAGE</v>
          </cell>
          <cell r="C94">
            <v>1.1000000000000001</v>
          </cell>
        </row>
        <row r="95">
          <cell r="A95">
            <v>68330</v>
          </cell>
          <cell r="B95" t="str">
            <v>VARIANCE-BURDEN USAGE</v>
          </cell>
          <cell r="C95">
            <v>3.66</v>
          </cell>
        </row>
        <row r="96">
          <cell r="A96">
            <v>68370</v>
          </cell>
          <cell r="B96" t="str">
            <v>OVERHEAD APPLIED</v>
          </cell>
          <cell r="C96">
            <v>-101152992.3</v>
          </cell>
        </row>
        <row r="97">
          <cell r="A97">
            <v>68411</v>
          </cell>
          <cell r="B97" t="str">
            <v>VARIANCE-TRANSFER</v>
          </cell>
          <cell r="C97">
            <v>858850.28</v>
          </cell>
        </row>
        <row r="98">
          <cell r="A98">
            <v>68420</v>
          </cell>
          <cell r="B98" t="str">
            <v>LABOR ABSORBED</v>
          </cell>
          <cell r="C98">
            <v>-346625.78</v>
          </cell>
        </row>
        <row r="99">
          <cell r="A99">
            <v>68430</v>
          </cell>
          <cell r="B99" t="str">
            <v>BURDEN ABSORBED</v>
          </cell>
          <cell r="C99">
            <v>-1190881.46</v>
          </cell>
        </row>
        <row r="100">
          <cell r="A100">
            <v>68450</v>
          </cell>
          <cell r="B100" t="str">
            <v>FLOOR STOCK</v>
          </cell>
          <cell r="C100">
            <v>2890404.71</v>
          </cell>
        </row>
        <row r="101">
          <cell r="A101">
            <v>68830</v>
          </cell>
          <cell r="B101" t="str">
            <v>INV PROV-OBSOLESCENCE</v>
          </cell>
          <cell r="C101">
            <v>12427.68</v>
          </cell>
        </row>
        <row r="102">
          <cell r="A102">
            <v>68860</v>
          </cell>
          <cell r="B102" t="str">
            <v>INV STD COST REVAL ADJST</v>
          </cell>
          <cell r="C102">
            <v>-17881465.48</v>
          </cell>
        </row>
        <row r="103">
          <cell r="A103">
            <v>68870</v>
          </cell>
          <cell r="B103" t="str">
            <v>INV DISCREPANCY</v>
          </cell>
          <cell r="C103">
            <v>945413.66</v>
          </cell>
        </row>
        <row r="104">
          <cell r="A104">
            <v>69610</v>
          </cell>
          <cell r="B104" t="str">
            <v>COS OTHER-WARRANTY</v>
          </cell>
          <cell r="C104">
            <v>15113162.359999999</v>
          </cell>
        </row>
        <row r="105">
          <cell r="A105">
            <v>69900</v>
          </cell>
          <cell r="B105" t="str">
            <v>COST OF PRODUCTION</v>
          </cell>
          <cell r="C105">
            <v>-644767.75</v>
          </cell>
        </row>
        <row r="106">
          <cell r="A106">
            <v>69920</v>
          </cell>
          <cell r="B106" t="str">
            <v>COS OTHER-EXCISE DUTY</v>
          </cell>
          <cell r="C106">
            <v>71904200</v>
          </cell>
        </row>
        <row r="107">
          <cell r="A107">
            <v>69921</v>
          </cell>
          <cell r="B107" t="str">
            <v>COS OTHER-CUSTOM DUTY</v>
          </cell>
          <cell r="C107">
            <v>78757848.359999999</v>
          </cell>
        </row>
        <row r="108">
          <cell r="A108">
            <v>69923</v>
          </cell>
          <cell r="B108" t="str">
            <v>COS OTHER-IMPORT CLEARNG</v>
          </cell>
          <cell r="C108">
            <v>2421456.73</v>
          </cell>
        </row>
        <row r="109">
          <cell r="A109">
            <v>69926</v>
          </cell>
          <cell r="B109" t="str">
            <v>COS OTHER-IMPORT DEMURGE</v>
          </cell>
          <cell r="C109">
            <v>467050</v>
          </cell>
        </row>
        <row r="110">
          <cell r="A110">
            <v>69930</v>
          </cell>
          <cell r="B110" t="str">
            <v>COS OTHER-INWARDS FREIGT</v>
          </cell>
          <cell r="C110">
            <v>9911076.7100000009</v>
          </cell>
        </row>
        <row r="111">
          <cell r="A111">
            <v>69932</v>
          </cell>
          <cell r="B111" t="str">
            <v>COST OTHER-IMPORT PACKNG</v>
          </cell>
          <cell r="C111">
            <v>862722.88</v>
          </cell>
        </row>
        <row r="112">
          <cell r="A112">
            <v>69980</v>
          </cell>
          <cell r="B112" t="str">
            <v>COS OTHER- ENGINRG/DRAFT</v>
          </cell>
          <cell r="C112">
            <v>7372730.29</v>
          </cell>
        </row>
        <row r="113">
          <cell r="A113">
            <v>71001</v>
          </cell>
          <cell r="B113" t="str">
            <v>SALARY-BASIC PAY</v>
          </cell>
          <cell r="C113">
            <v>12696513.48</v>
          </cell>
        </row>
        <row r="114">
          <cell r="A114">
            <v>71003</v>
          </cell>
          <cell r="B114" t="str">
            <v>SALARY-TEMPORARY STAFF</v>
          </cell>
          <cell r="C114">
            <v>85931</v>
          </cell>
        </row>
        <row r="115">
          <cell r="A115">
            <v>71004</v>
          </cell>
          <cell r="B115" t="str">
            <v>SALARY-MANAGERIAL REMUNR</v>
          </cell>
          <cell r="C115">
            <v>2409919</v>
          </cell>
        </row>
        <row r="116">
          <cell r="A116">
            <v>72110</v>
          </cell>
          <cell r="B116" t="str">
            <v>SALARY-ANNUAL LEAVE</v>
          </cell>
          <cell r="C116">
            <v>613992.5</v>
          </cell>
        </row>
        <row r="117">
          <cell r="A117">
            <v>72610</v>
          </cell>
          <cell r="B117" t="str">
            <v>SALARY-BONUS</v>
          </cell>
          <cell r="C117">
            <v>489146</v>
          </cell>
        </row>
        <row r="118">
          <cell r="A118">
            <v>73630</v>
          </cell>
          <cell r="B118" t="str">
            <v>INSURANCE MEDICAL</v>
          </cell>
          <cell r="C118">
            <v>340633.1</v>
          </cell>
        </row>
        <row r="119">
          <cell r="A119">
            <v>73801</v>
          </cell>
          <cell r="B119" t="str">
            <v>SALARY-FRINGE BENEFITS</v>
          </cell>
          <cell r="C119">
            <v>20098675.539999999</v>
          </cell>
        </row>
        <row r="120">
          <cell r="A120">
            <v>73810</v>
          </cell>
          <cell r="B120" t="str">
            <v>SUPER FUNDS CONTRIBUTION</v>
          </cell>
          <cell r="C120">
            <v>3359925.15</v>
          </cell>
        </row>
        <row r="121">
          <cell r="A121">
            <v>74403</v>
          </cell>
          <cell r="B121" t="str">
            <v>MFG/PRO-SUPPORT</v>
          </cell>
          <cell r="C121">
            <v>1455649</v>
          </cell>
        </row>
        <row r="122">
          <cell r="A122">
            <v>74610</v>
          </cell>
          <cell r="B122" t="str">
            <v>OFFICE SUPPLIES-STATONRY</v>
          </cell>
          <cell r="C122">
            <v>1622844.05</v>
          </cell>
        </row>
        <row r="123">
          <cell r="A123">
            <v>74640</v>
          </cell>
          <cell r="B123" t="str">
            <v>PHOTOCOPYING-INTERNAL</v>
          </cell>
          <cell r="C123">
            <v>391837.25</v>
          </cell>
        </row>
        <row r="124">
          <cell r="A124">
            <v>74641</v>
          </cell>
          <cell r="B124" t="str">
            <v>PHOTOCOPYING-EXTERNAL</v>
          </cell>
          <cell r="C124">
            <v>43552.4</v>
          </cell>
        </row>
        <row r="125">
          <cell r="A125">
            <v>74990</v>
          </cell>
          <cell r="B125" t="str">
            <v>VEHICLE FUEL &amp; OIL</v>
          </cell>
          <cell r="C125">
            <v>231707.55</v>
          </cell>
        </row>
        <row r="126">
          <cell r="A126">
            <v>75110</v>
          </cell>
          <cell r="B126" t="str">
            <v>LEGAL FEES/COSTS</v>
          </cell>
          <cell r="C126">
            <v>2113303.02</v>
          </cell>
        </row>
        <row r="127">
          <cell r="A127">
            <v>75120</v>
          </cell>
          <cell r="B127" t="str">
            <v>AUDIT FEE</v>
          </cell>
          <cell r="C127">
            <v>100000</v>
          </cell>
        </row>
        <row r="128">
          <cell r="A128">
            <v>75350</v>
          </cell>
          <cell r="B128" t="str">
            <v>SECURITY OF PREMISES</v>
          </cell>
          <cell r="C128">
            <v>917915.74</v>
          </cell>
        </row>
        <row r="129">
          <cell r="A129">
            <v>75500</v>
          </cell>
          <cell r="B129" t="str">
            <v>ADVERTISING</v>
          </cell>
          <cell r="C129">
            <v>353.63</v>
          </cell>
        </row>
        <row r="130">
          <cell r="A130">
            <v>75630</v>
          </cell>
          <cell r="B130" t="str">
            <v>SALES AIDS</v>
          </cell>
          <cell r="C130">
            <v>4598593.58</v>
          </cell>
        </row>
        <row r="131">
          <cell r="A131">
            <v>75640</v>
          </cell>
          <cell r="B131" t="str">
            <v>TRADE SHOWS/CONFERENCES</v>
          </cell>
          <cell r="C131">
            <v>2596192.2599999998</v>
          </cell>
        </row>
        <row r="132">
          <cell r="A132">
            <v>75810</v>
          </cell>
          <cell r="B132" t="str">
            <v>REP/MAINT-LEASE PREMISES</v>
          </cell>
          <cell r="C132">
            <v>370775</v>
          </cell>
        </row>
        <row r="133">
          <cell r="A133">
            <v>75811</v>
          </cell>
          <cell r="B133" t="str">
            <v>REP/MAINT-PREMISES</v>
          </cell>
          <cell r="C133">
            <v>3136653.18</v>
          </cell>
        </row>
        <row r="134">
          <cell r="A134">
            <v>75812</v>
          </cell>
          <cell r="B134" t="str">
            <v>REP/MAINT-PLANT&amp;MACHINRY</v>
          </cell>
          <cell r="C134">
            <v>6000</v>
          </cell>
        </row>
        <row r="135">
          <cell r="A135">
            <v>75813</v>
          </cell>
          <cell r="B135" t="str">
            <v>REP/MAINT-OFFICE MACHINR</v>
          </cell>
          <cell r="C135">
            <v>472477.95</v>
          </cell>
        </row>
        <row r="136">
          <cell r="A136">
            <v>75815</v>
          </cell>
          <cell r="B136" t="str">
            <v>REP/MAINT-VEHICLES</v>
          </cell>
          <cell r="C136">
            <v>228095</v>
          </cell>
        </row>
        <row r="137">
          <cell r="A137">
            <v>75816</v>
          </cell>
          <cell r="B137" t="str">
            <v>REP/MAINT-FURNITU/ELECTR</v>
          </cell>
          <cell r="C137">
            <v>817614.67</v>
          </cell>
        </row>
        <row r="138">
          <cell r="A138">
            <v>75817</v>
          </cell>
          <cell r="B138" t="str">
            <v>REP/MAINT-COMPUTERS</v>
          </cell>
          <cell r="C138">
            <v>373118.86</v>
          </cell>
        </row>
        <row r="139">
          <cell r="A139">
            <v>75820</v>
          </cell>
          <cell r="B139" t="str">
            <v>REP/MAINT-OFFICE CLEANIG</v>
          </cell>
          <cell r="C139">
            <v>915846.06</v>
          </cell>
        </row>
        <row r="140">
          <cell r="A140">
            <v>75900</v>
          </cell>
          <cell r="B140" t="str">
            <v>UTILITIES-MISCELLANEOUS</v>
          </cell>
          <cell r="C140">
            <v>15880</v>
          </cell>
        </row>
        <row r="141">
          <cell r="A141">
            <v>75910</v>
          </cell>
          <cell r="B141" t="str">
            <v>UTILITY-ELECTRICITY</v>
          </cell>
          <cell r="C141">
            <v>2190207.9900000002</v>
          </cell>
        </row>
        <row r="142">
          <cell r="A142">
            <v>75920</v>
          </cell>
          <cell r="B142" t="str">
            <v>UTILITY-WATER</v>
          </cell>
          <cell r="C142">
            <v>105705</v>
          </cell>
        </row>
        <row r="143">
          <cell r="A143">
            <v>75960</v>
          </cell>
          <cell r="B143" t="str">
            <v>TELECOM-FAX</v>
          </cell>
          <cell r="C143">
            <v>20042.64</v>
          </cell>
        </row>
        <row r="144">
          <cell r="A144">
            <v>75961</v>
          </cell>
          <cell r="B144" t="str">
            <v>TELECOM-MOBILE/PAGES</v>
          </cell>
          <cell r="C144">
            <v>2727639.09</v>
          </cell>
        </row>
        <row r="145">
          <cell r="A145">
            <v>75962</v>
          </cell>
          <cell r="B145" t="str">
            <v>TELECOM-TELEPHONE</v>
          </cell>
          <cell r="C145">
            <v>10393433.18</v>
          </cell>
        </row>
        <row r="146">
          <cell r="A146">
            <v>75980</v>
          </cell>
          <cell r="B146" t="str">
            <v>FREIGHT-POSTAGE</v>
          </cell>
          <cell r="C146">
            <v>96277.14</v>
          </cell>
        </row>
        <row r="147">
          <cell r="A147">
            <v>75981</v>
          </cell>
          <cell r="B147" t="str">
            <v>FREIGHT-COURIER</v>
          </cell>
          <cell r="C147">
            <v>847466.31</v>
          </cell>
        </row>
        <row r="148">
          <cell r="A148">
            <v>75992</v>
          </cell>
          <cell r="B148" t="str">
            <v>IT-PC SUPPORT</v>
          </cell>
          <cell r="C148">
            <v>1498179.86</v>
          </cell>
        </row>
        <row r="149">
          <cell r="A149">
            <v>76100</v>
          </cell>
          <cell r="B149" t="str">
            <v>RECRUITMENT</v>
          </cell>
          <cell r="C149">
            <v>64272</v>
          </cell>
        </row>
        <row r="150">
          <cell r="A150">
            <v>76201</v>
          </cell>
          <cell r="B150" t="str">
            <v>TRAVEL-OVERSEAS MEALS</v>
          </cell>
          <cell r="C150">
            <v>376026.17</v>
          </cell>
        </row>
        <row r="151">
          <cell r="A151">
            <v>76210</v>
          </cell>
          <cell r="B151" t="str">
            <v>TRAVEL-OVERSEAS AIR FARE</v>
          </cell>
          <cell r="C151">
            <v>2428671.15</v>
          </cell>
        </row>
        <row r="152">
          <cell r="A152">
            <v>76211</v>
          </cell>
          <cell r="B152" t="str">
            <v>TRAVEL-OVERSEAS HOTEL</v>
          </cell>
          <cell r="C152">
            <v>1705384.96</v>
          </cell>
        </row>
        <row r="153">
          <cell r="A153">
            <v>76212</v>
          </cell>
          <cell r="B153" t="str">
            <v>TRAVEL-OVERSEAS OTHERS</v>
          </cell>
          <cell r="C153">
            <v>1261517.8400000001</v>
          </cell>
        </row>
        <row r="154">
          <cell r="A154">
            <v>76213</v>
          </cell>
          <cell r="B154" t="str">
            <v>TRAVEL-DOMESIC OTHERS</v>
          </cell>
          <cell r="C154">
            <v>2932407.97</v>
          </cell>
        </row>
        <row r="155">
          <cell r="A155">
            <v>76214</v>
          </cell>
          <cell r="B155" t="str">
            <v>TRAVEL-DOMESTIC AIR FARE</v>
          </cell>
          <cell r="C155">
            <v>5969287.9500000002</v>
          </cell>
        </row>
        <row r="156">
          <cell r="A156">
            <v>76220</v>
          </cell>
          <cell r="B156" t="str">
            <v>CONVEYANCE REIMBURSEMENT</v>
          </cell>
          <cell r="C156">
            <v>2443277.5299999998</v>
          </cell>
        </row>
        <row r="157">
          <cell r="A157">
            <v>76261</v>
          </cell>
          <cell r="B157" t="str">
            <v>ENTERTAINMENT-CUSTOMER</v>
          </cell>
          <cell r="C157">
            <v>880008.63</v>
          </cell>
        </row>
        <row r="158">
          <cell r="A158">
            <v>76262</v>
          </cell>
          <cell r="B158" t="str">
            <v>ENTERTAINMENT-EMPLOYEES</v>
          </cell>
          <cell r="C158">
            <v>1640943.3</v>
          </cell>
        </row>
        <row r="159">
          <cell r="A159">
            <v>76280</v>
          </cell>
          <cell r="B159" t="str">
            <v>RELOCATION-EMPLOYEES</v>
          </cell>
          <cell r="C159">
            <v>37670</v>
          </cell>
        </row>
        <row r="160">
          <cell r="A160">
            <v>76310</v>
          </cell>
          <cell r="B160" t="str">
            <v>SUBSCRIPTION AND BOOKS</v>
          </cell>
          <cell r="C160">
            <v>386183.36</v>
          </cell>
        </row>
        <row r="161">
          <cell r="A161">
            <v>76322</v>
          </cell>
          <cell r="B161" t="str">
            <v>TRAINING-LOCAL</v>
          </cell>
          <cell r="C161">
            <v>228196</v>
          </cell>
        </row>
        <row r="162">
          <cell r="A162">
            <v>76352</v>
          </cell>
          <cell r="B162" t="str">
            <v>CATERING OUTSIDE SUPPLY</v>
          </cell>
          <cell r="C162">
            <v>72622.44</v>
          </cell>
        </row>
        <row r="163">
          <cell r="A163">
            <v>76370</v>
          </cell>
          <cell r="B163" t="str">
            <v>STAFF FUNCTION MEETINGS</v>
          </cell>
          <cell r="C163">
            <v>184151</v>
          </cell>
        </row>
        <row r="164">
          <cell r="A164">
            <v>76435</v>
          </cell>
          <cell r="B164" t="str">
            <v>TRAINING-CUSTOMER</v>
          </cell>
          <cell r="C164">
            <v>104688</v>
          </cell>
        </row>
        <row r="165">
          <cell r="A165">
            <v>76480</v>
          </cell>
          <cell r="B165" t="str">
            <v>SUBCONTRACTING CHARGES</v>
          </cell>
          <cell r="C165">
            <v>372738</v>
          </cell>
        </row>
        <row r="166">
          <cell r="A166">
            <v>76710</v>
          </cell>
          <cell r="B166" t="str">
            <v>FREIGHT-OUTWARDS CARRIER</v>
          </cell>
          <cell r="C166">
            <v>3810915.55</v>
          </cell>
        </row>
        <row r="167">
          <cell r="A167">
            <v>76921</v>
          </cell>
          <cell r="B167" t="str">
            <v>DEBT COLLECTION AGENCY</v>
          </cell>
          <cell r="C167">
            <v>477113.51</v>
          </cell>
        </row>
        <row r="168">
          <cell r="A168">
            <v>77000</v>
          </cell>
          <cell r="B168" t="str">
            <v>DEPR-BUILDING &amp; FACTORY</v>
          </cell>
          <cell r="C168">
            <v>213698</v>
          </cell>
        </row>
        <row r="169">
          <cell r="A169">
            <v>77001</v>
          </cell>
          <cell r="B169" t="str">
            <v>DEPR-LEASEHOLD IMROVMNTS</v>
          </cell>
          <cell r="C169">
            <v>1163608.78</v>
          </cell>
        </row>
        <row r="170">
          <cell r="A170">
            <v>77002</v>
          </cell>
          <cell r="B170" t="str">
            <v>DEPR-PLAN AND EQUIPMENT</v>
          </cell>
          <cell r="C170">
            <v>766286</v>
          </cell>
        </row>
        <row r="171">
          <cell r="A171">
            <v>77003</v>
          </cell>
          <cell r="B171" t="str">
            <v>DEPR-OFFICE EQUIPMENT</v>
          </cell>
          <cell r="C171">
            <v>8296488</v>
          </cell>
        </row>
        <row r="172">
          <cell r="A172">
            <v>77005</v>
          </cell>
          <cell r="B172" t="str">
            <v>DEPR-FIXTURE/FITTINGS</v>
          </cell>
          <cell r="C172">
            <v>259847</v>
          </cell>
        </row>
        <row r="173">
          <cell r="A173">
            <v>77009</v>
          </cell>
          <cell r="B173" t="str">
            <v>DEMO-AUTO AND TRUCKS</v>
          </cell>
          <cell r="C173">
            <v>16935</v>
          </cell>
        </row>
        <row r="174">
          <cell r="A174">
            <v>77300</v>
          </cell>
          <cell r="B174" t="str">
            <v>RENT-COMPUTER EQUIPMENTS</v>
          </cell>
          <cell r="C174">
            <v>7000</v>
          </cell>
        </row>
        <row r="175">
          <cell r="A175">
            <v>77510</v>
          </cell>
          <cell r="B175" t="str">
            <v>RENT-OFFICE PREMISES</v>
          </cell>
          <cell r="C175">
            <v>3205975</v>
          </cell>
        </row>
        <row r="176">
          <cell r="A176">
            <v>77511</v>
          </cell>
          <cell r="B176" t="str">
            <v>RENT-OTHERS</v>
          </cell>
          <cell r="C176">
            <v>882316.80000000005</v>
          </cell>
        </row>
        <row r="177">
          <cell r="A177">
            <v>77550</v>
          </cell>
          <cell r="B177" t="str">
            <v>LEASE-VEHICLE/EQUIPMENTS</v>
          </cell>
          <cell r="C177">
            <v>687156</v>
          </cell>
        </row>
        <row r="178">
          <cell r="A178">
            <v>77580</v>
          </cell>
          <cell r="B178" t="str">
            <v>RENT-HIRE OF EQUIPMENTS</v>
          </cell>
          <cell r="C178">
            <v>1059872.6200000001</v>
          </cell>
        </row>
        <row r="179">
          <cell r="A179">
            <v>77880</v>
          </cell>
          <cell r="B179" t="str">
            <v>BUSINESS TAX/LICENCE</v>
          </cell>
          <cell r="C179">
            <v>84844</v>
          </cell>
        </row>
        <row r="180">
          <cell r="A180">
            <v>77950</v>
          </cell>
          <cell r="B180" t="str">
            <v>INSURANCE-VEHICLES</v>
          </cell>
          <cell r="C180">
            <v>53134</v>
          </cell>
        </row>
        <row r="181">
          <cell r="A181">
            <v>77953</v>
          </cell>
          <cell r="B181" t="str">
            <v>INSURANCE-MARINE</v>
          </cell>
          <cell r="C181">
            <v>392883</v>
          </cell>
        </row>
        <row r="182">
          <cell r="A182">
            <v>77954</v>
          </cell>
          <cell r="B182" t="str">
            <v>INSURANCE-BUILDING</v>
          </cell>
          <cell r="C182">
            <v>50346</v>
          </cell>
        </row>
        <row r="183">
          <cell r="A183">
            <v>77955</v>
          </cell>
          <cell r="B183" t="str">
            <v>INSURANCE-PLANT/EQUIPMNT</v>
          </cell>
          <cell r="C183">
            <v>15462</v>
          </cell>
        </row>
        <row r="184">
          <cell r="A184">
            <v>77956</v>
          </cell>
          <cell r="B184" t="str">
            <v>INSURANCE-INVENTORY</v>
          </cell>
          <cell r="C184">
            <v>347085</v>
          </cell>
        </row>
        <row r="185">
          <cell r="A185">
            <v>77958</v>
          </cell>
          <cell r="B185" t="str">
            <v>INSURANCE-OTHERS</v>
          </cell>
          <cell r="C185">
            <v>146735.32</v>
          </cell>
        </row>
        <row r="186">
          <cell r="A186">
            <v>81912</v>
          </cell>
          <cell r="B186" t="str">
            <v>DISCOUNT RECEIVED</v>
          </cell>
          <cell r="C186">
            <v>-17809.259999999998</v>
          </cell>
        </row>
        <row r="187">
          <cell r="A187">
            <v>81990</v>
          </cell>
          <cell r="B187" t="str">
            <v>NON-OPG INCOME MISC</v>
          </cell>
          <cell r="C187">
            <v>-109060</v>
          </cell>
        </row>
        <row r="188">
          <cell r="A188">
            <v>83011</v>
          </cell>
          <cell r="B188" t="str">
            <v>INTEREST EXPENSES</v>
          </cell>
          <cell r="C188">
            <v>3979859.28</v>
          </cell>
        </row>
        <row r="189">
          <cell r="A189">
            <v>84910</v>
          </cell>
          <cell r="B189" t="str">
            <v>REALISED FX-G/L NON USD</v>
          </cell>
          <cell r="C189">
            <v>-269735.03999999998</v>
          </cell>
        </row>
        <row r="190">
          <cell r="A190">
            <v>84920</v>
          </cell>
          <cell r="B190" t="str">
            <v>REALISED FX-G/L ON USD</v>
          </cell>
          <cell r="C190">
            <v>1171553.47</v>
          </cell>
        </row>
        <row r="191">
          <cell r="A191">
            <v>84951</v>
          </cell>
          <cell r="B191" t="str">
            <v>AMORT-OTHER DEFERRED</v>
          </cell>
          <cell r="C191">
            <v>1000000</v>
          </cell>
        </row>
        <row r="192">
          <cell r="A192">
            <v>84990</v>
          </cell>
          <cell r="B192" t="str">
            <v>NON-OPERATING LIQ DAMAGS</v>
          </cell>
          <cell r="C192">
            <v>2382625.4300000002</v>
          </cell>
        </row>
        <row r="193">
          <cell r="A193">
            <v>84991</v>
          </cell>
          <cell r="B193" t="str">
            <v>BANK CHARGES</v>
          </cell>
          <cell r="C193">
            <v>2653999.77</v>
          </cell>
        </row>
        <row r="194">
          <cell r="A194">
            <v>84992</v>
          </cell>
          <cell r="B194" t="str">
            <v>DISCOUNT-CASH GIVEN</v>
          </cell>
          <cell r="C194">
            <v>3909651.96</v>
          </cell>
        </row>
        <row r="195">
          <cell r="A195">
            <v>84995</v>
          </cell>
          <cell r="B195" t="str">
            <v>TRAILER CODE ROUNDING</v>
          </cell>
          <cell r="C195">
            <v>-6919.94</v>
          </cell>
        </row>
        <row r="196">
          <cell r="A196">
            <v>99999</v>
          </cell>
          <cell r="B196" t="str">
            <v>PURCHASES UNCODED</v>
          </cell>
          <cell r="C196">
            <v>-23146.799999999999</v>
          </cell>
        </row>
        <row r="198">
          <cell r="C198">
            <v>1.0779331205412745E-7</v>
          </cell>
        </row>
      </sheetData>
      <sheetData sheetId="1" refreshError="1"/>
      <sheetData sheetId="2" refreshError="1"/>
      <sheetData sheetId="3" refreshError="1">
        <row r="1">
          <cell r="A1" t="str">
            <v>Rockwell Automation India Limited</v>
          </cell>
        </row>
        <row r="2">
          <cell r="A2" t="str">
            <v>Audit for six months ended March 31, 2002</v>
          </cell>
        </row>
        <row r="3">
          <cell r="A3" t="str">
            <v>Leadsheet</v>
          </cell>
        </row>
        <row r="5">
          <cell r="A5" t="str">
            <v>Account</v>
          </cell>
          <cell r="B5" t="str">
            <v>Description</v>
          </cell>
          <cell r="C5" t="str">
            <v>First cut</v>
          </cell>
          <cell r="D5" t="str">
            <v>Adjustments</v>
          </cell>
          <cell r="F5" t="str">
            <v>Closing Balance</v>
          </cell>
          <cell r="G5" t="str">
            <v>Ref</v>
          </cell>
        </row>
        <row r="6">
          <cell r="C6" t="str">
            <v>31/03/02</v>
          </cell>
          <cell r="D6" t="str">
            <v>Dr.</v>
          </cell>
          <cell r="E6" t="str">
            <v>Cr.</v>
          </cell>
        </row>
        <row r="7">
          <cell r="A7">
            <v>10315</v>
          </cell>
          <cell r="B7" t="str">
            <v>CASH AT BANK-INR</v>
          </cell>
          <cell r="C7">
            <v>7145764.9500000002</v>
          </cell>
          <cell r="F7">
            <v>7145764.9500000002</v>
          </cell>
          <cell r="H7" t="str">
            <v>Vikas</v>
          </cell>
          <cell r="I7">
            <v>-269410.87</v>
          </cell>
        </row>
        <row r="8">
          <cell r="A8">
            <v>10625</v>
          </cell>
          <cell r="B8" t="str">
            <v>CASH-PETTY</v>
          </cell>
          <cell r="C8">
            <v>173536</v>
          </cell>
          <cell r="F8">
            <v>173536</v>
          </cell>
          <cell r="H8" t="str">
            <v>Vikas</v>
          </cell>
          <cell r="I8">
            <v>-369950.15</v>
          </cell>
        </row>
        <row r="9">
          <cell r="A9">
            <v>11410</v>
          </cell>
          <cell r="B9" t="str">
            <v>AR-TRADE</v>
          </cell>
          <cell r="C9">
            <v>319221956.24000001</v>
          </cell>
          <cell r="D9">
            <v>650628.66666666674</v>
          </cell>
          <cell r="F9">
            <v>319872584.9066667</v>
          </cell>
          <cell r="G9">
            <v>18</v>
          </cell>
          <cell r="H9" t="str">
            <v>Ruchir</v>
          </cell>
          <cell r="I9">
            <v>-23227739.199999999</v>
          </cell>
        </row>
        <row r="10">
          <cell r="A10">
            <v>12110</v>
          </cell>
          <cell r="B10" t="str">
            <v>CASH AND TRAVEL ADVANCES</v>
          </cell>
          <cell r="C10">
            <v>-505906.65</v>
          </cell>
          <cell r="F10">
            <v>-505906.65</v>
          </cell>
          <cell r="H10" t="str">
            <v>Vikas</v>
          </cell>
          <cell r="I10">
            <v>-583857.68000000005</v>
          </cell>
        </row>
        <row r="11">
          <cell r="A11">
            <v>12200</v>
          </cell>
          <cell r="B11" t="str">
            <v>MISC-TAXES/CONTRA</v>
          </cell>
          <cell r="C11">
            <v>0</v>
          </cell>
          <cell r="F11">
            <v>0</v>
          </cell>
          <cell r="H11" t="str">
            <v>Ruchir</v>
          </cell>
          <cell r="I11">
            <v>-0.06</v>
          </cell>
        </row>
        <row r="12">
          <cell r="A12">
            <v>12210</v>
          </cell>
          <cell r="B12" t="str">
            <v>INCOME TAX REFUBDS REVBL</v>
          </cell>
          <cell r="C12">
            <v>33850762.75</v>
          </cell>
          <cell r="F12">
            <v>33850762.75</v>
          </cell>
          <cell r="H12" t="str">
            <v>Ruchir</v>
          </cell>
          <cell r="I12">
            <v>5323534.4400000004</v>
          </cell>
        </row>
        <row r="13">
          <cell r="A13">
            <v>12261</v>
          </cell>
          <cell r="B13" t="str">
            <v>EXCISE DUTY-PAID STOCK</v>
          </cell>
          <cell r="C13">
            <v>235543</v>
          </cell>
          <cell r="F13">
            <v>235543</v>
          </cell>
          <cell r="H13" t="str">
            <v>Vikas</v>
          </cell>
          <cell r="I13">
            <v>167534</v>
          </cell>
        </row>
        <row r="14">
          <cell r="A14">
            <v>12280</v>
          </cell>
          <cell r="B14" t="str">
            <v>EXCISE DUTY - PLA A/C</v>
          </cell>
          <cell r="C14">
            <v>107811</v>
          </cell>
          <cell r="F14">
            <v>107811</v>
          </cell>
          <cell r="H14" t="str">
            <v>Ruchir</v>
          </cell>
          <cell r="I14">
            <v>-14319</v>
          </cell>
        </row>
        <row r="15">
          <cell r="A15">
            <v>12283</v>
          </cell>
          <cell r="B15" t="str">
            <v>EXCISE DUTY- CENVAT</v>
          </cell>
          <cell r="C15">
            <v>3173975</v>
          </cell>
          <cell r="F15">
            <v>3173975</v>
          </cell>
          <cell r="H15" t="str">
            <v>Ruchir</v>
          </cell>
          <cell r="I15">
            <v>-6613432</v>
          </cell>
        </row>
        <row r="16">
          <cell r="A16">
            <v>12285</v>
          </cell>
          <cell r="B16" t="str">
            <v>SALES TAX REFUNDS RECVBL</v>
          </cell>
          <cell r="C16">
            <v>564233</v>
          </cell>
          <cell r="F16">
            <v>564233</v>
          </cell>
          <cell r="H16" t="str">
            <v>Ruchir</v>
          </cell>
          <cell r="I16">
            <v>115570.56</v>
          </cell>
        </row>
        <row r="17">
          <cell r="A17">
            <v>12380</v>
          </cell>
          <cell r="B17" t="str">
            <v>RECEIVABLES-OTHER</v>
          </cell>
          <cell r="C17">
            <v>1996644.32</v>
          </cell>
          <cell r="D17">
            <v>837432</v>
          </cell>
          <cell r="F17">
            <v>2834076.3200000003</v>
          </cell>
          <cell r="G17" t="str">
            <v>5,15</v>
          </cell>
          <cell r="H17" t="str">
            <v>Ruchir</v>
          </cell>
          <cell r="I17">
            <v>-1709479</v>
          </cell>
        </row>
        <row r="18">
          <cell r="A18">
            <v>12610</v>
          </cell>
          <cell r="B18" t="str">
            <v>RESERVE FOR BAD DEBTS</v>
          </cell>
          <cell r="C18">
            <v>-6138132.3399999999</v>
          </cell>
          <cell r="F18">
            <v>-6138132.3399999999</v>
          </cell>
          <cell r="H18" t="str">
            <v>Ruchir</v>
          </cell>
          <cell r="I18">
            <v>0</v>
          </cell>
        </row>
        <row r="19">
          <cell r="A19">
            <v>14110</v>
          </cell>
          <cell r="B19" t="str">
            <v>INV-FINSIHED GOODS</v>
          </cell>
          <cell r="C19">
            <v>2133413.0499999998</v>
          </cell>
          <cell r="F19">
            <v>2133413.0499999998</v>
          </cell>
          <cell r="H19" t="str">
            <v>Vikas</v>
          </cell>
          <cell r="I19">
            <v>-589566.99</v>
          </cell>
        </row>
        <row r="20">
          <cell r="A20">
            <v>14160</v>
          </cell>
          <cell r="B20" t="str">
            <v>INV-IMPORT DUTY(CUSTOMS)</v>
          </cell>
          <cell r="C20">
            <v>2557891.29</v>
          </cell>
          <cell r="F20">
            <v>2557891.29</v>
          </cell>
          <cell r="H20" t="str">
            <v>Vikas</v>
          </cell>
          <cell r="I20">
            <v>2623875.16</v>
          </cell>
        </row>
        <row r="21">
          <cell r="A21">
            <v>14310</v>
          </cell>
          <cell r="B21" t="str">
            <v>INV-WIP</v>
          </cell>
          <cell r="C21">
            <v>44204.959999999999</v>
          </cell>
          <cell r="F21">
            <v>44204.959999999999</v>
          </cell>
          <cell r="H21" t="str">
            <v>Vikas</v>
          </cell>
          <cell r="I21">
            <v>2666427.89</v>
          </cell>
        </row>
        <row r="22">
          <cell r="A22">
            <v>14370</v>
          </cell>
          <cell r="B22" t="str">
            <v>INV-OUTSIDE POINT(CSTMR)</v>
          </cell>
          <cell r="C22">
            <v>629052.93999999994</v>
          </cell>
          <cell r="F22">
            <v>629052.93999999994</v>
          </cell>
          <cell r="H22" t="str">
            <v>Vikas</v>
          </cell>
          <cell r="I22">
            <v>504932.81</v>
          </cell>
        </row>
        <row r="23">
          <cell r="A23">
            <v>14380</v>
          </cell>
          <cell r="B23" t="str">
            <v>INV-SUB CONTRACT (FAT)</v>
          </cell>
          <cell r="C23">
            <v>15994921.050000001</v>
          </cell>
          <cell r="F23">
            <v>15994921.050000001</v>
          </cell>
          <cell r="H23" t="str">
            <v>Vikas</v>
          </cell>
          <cell r="I23">
            <v>-3782499.55</v>
          </cell>
        </row>
        <row r="24">
          <cell r="A24">
            <v>14410</v>
          </cell>
          <cell r="B24" t="str">
            <v>INV-RAW MATERIALS</v>
          </cell>
          <cell r="C24">
            <v>61591331.950000003</v>
          </cell>
          <cell r="F24">
            <v>61591331.950000003</v>
          </cell>
          <cell r="H24" t="str">
            <v>Vikas</v>
          </cell>
          <cell r="I24">
            <v>-22896128.41</v>
          </cell>
        </row>
        <row r="25">
          <cell r="A25">
            <v>14480</v>
          </cell>
          <cell r="B25" t="str">
            <v>INV-IN TRANSIT(LOCAL)</v>
          </cell>
          <cell r="C25">
            <v>1496630.18</v>
          </cell>
          <cell r="F25">
            <v>1496630.18</v>
          </cell>
          <cell r="H25" t="str">
            <v>Vikas</v>
          </cell>
          <cell r="I25">
            <v>1424577.68</v>
          </cell>
        </row>
        <row r="26">
          <cell r="A26">
            <v>14490</v>
          </cell>
          <cell r="B26" t="str">
            <v>INV-IN TRANSIT(INTERCOM)</v>
          </cell>
          <cell r="C26">
            <v>5599936.2800000003</v>
          </cell>
          <cell r="D26">
            <v>653439.54</v>
          </cell>
          <cell r="E26">
            <v>65037.89</v>
          </cell>
          <cell r="F26">
            <v>6188337.9300000006</v>
          </cell>
          <cell r="G26" t="str">
            <v>12,13,14</v>
          </cell>
          <cell r="H26" t="str">
            <v>Vikas</v>
          </cell>
          <cell r="I26">
            <v>1997560.99</v>
          </cell>
        </row>
        <row r="27">
          <cell r="A27">
            <v>14800</v>
          </cell>
          <cell r="B27" t="str">
            <v>INV-STD COST REVALUATION</v>
          </cell>
          <cell r="C27">
            <v>10739174.310000001</v>
          </cell>
          <cell r="E27">
            <v>20614117</v>
          </cell>
          <cell r="F27">
            <v>-9874942.6899999995</v>
          </cell>
          <cell r="H27" t="str">
            <v>Vikas</v>
          </cell>
          <cell r="I27">
            <v>5930910</v>
          </cell>
        </row>
        <row r="28">
          <cell r="A28">
            <v>15090</v>
          </cell>
          <cell r="B28" t="str">
            <v>PREPAID-OTHER</v>
          </cell>
          <cell r="C28">
            <v>5690158.7300000004</v>
          </cell>
          <cell r="D28">
            <v>18994.027123809326</v>
          </cell>
          <cell r="F28">
            <v>5709152.7571238093</v>
          </cell>
          <cell r="G28" t="str">
            <v>1,17</v>
          </cell>
          <cell r="H28" t="str">
            <v>Vikas</v>
          </cell>
          <cell r="I28">
            <v>3236319.57</v>
          </cell>
        </row>
        <row r="29">
          <cell r="A29">
            <v>15620</v>
          </cell>
          <cell r="B29" t="str">
            <v>FIELD SERVICE STOCK-GTS</v>
          </cell>
          <cell r="C29">
            <v>50166840.170000002</v>
          </cell>
          <cell r="F29">
            <v>50166840.170000002</v>
          </cell>
          <cell r="H29" t="str">
            <v>Vikas</v>
          </cell>
          <cell r="I29">
            <v>-877558.83</v>
          </cell>
        </row>
        <row r="30">
          <cell r="A30">
            <v>15630</v>
          </cell>
          <cell r="B30" t="str">
            <v>FIELD SERVICE STK-PROVIS</v>
          </cell>
          <cell r="C30">
            <v>-14938670.24</v>
          </cell>
          <cell r="F30">
            <v>-14938670.24</v>
          </cell>
          <cell r="H30" t="str">
            <v>Vikas</v>
          </cell>
          <cell r="I30">
            <v>-1160112</v>
          </cell>
        </row>
        <row r="31">
          <cell r="A31">
            <v>15710</v>
          </cell>
          <cell r="B31" t="str">
            <v>DEPOSIT-TENDER(EARNEST)</v>
          </cell>
          <cell r="C31">
            <v>2203976.5</v>
          </cell>
          <cell r="F31">
            <v>2203976.5</v>
          </cell>
          <cell r="H31" t="str">
            <v>Ruchir</v>
          </cell>
          <cell r="I31">
            <v>521200</v>
          </cell>
        </row>
        <row r="32">
          <cell r="A32">
            <v>15715</v>
          </cell>
          <cell r="B32" t="str">
            <v>DEPOSIT-MATERIAL PURCHAS</v>
          </cell>
          <cell r="C32">
            <v>3308645.04</v>
          </cell>
          <cell r="E32">
            <v>49400</v>
          </cell>
          <cell r="F32">
            <v>3259245.04</v>
          </cell>
          <cell r="G32">
            <v>10</v>
          </cell>
          <cell r="H32" t="str">
            <v>Ruchir</v>
          </cell>
          <cell r="I32">
            <v>-2536073.56</v>
          </cell>
        </row>
        <row r="33">
          <cell r="A33">
            <v>15723</v>
          </cell>
          <cell r="B33" t="str">
            <v>DEPOSIT-STAFF ACOMODATON</v>
          </cell>
          <cell r="C33">
            <v>426000</v>
          </cell>
          <cell r="F33">
            <v>426000</v>
          </cell>
          <cell r="H33" t="str">
            <v>Ruchir</v>
          </cell>
          <cell r="I33">
            <v>-1408999.98</v>
          </cell>
        </row>
        <row r="34">
          <cell r="A34">
            <v>15790</v>
          </cell>
          <cell r="B34" t="str">
            <v>DEPOSIT-OTHERS</v>
          </cell>
          <cell r="C34">
            <v>5658465</v>
          </cell>
          <cell r="D34">
            <v>49400</v>
          </cell>
          <cell r="E34">
            <v>55000</v>
          </cell>
          <cell r="F34">
            <v>5652865</v>
          </cell>
          <cell r="G34" t="str">
            <v>10,5</v>
          </cell>
          <cell r="H34" t="str">
            <v>Ruchir</v>
          </cell>
          <cell r="I34">
            <v>772509</v>
          </cell>
        </row>
        <row r="35">
          <cell r="A35">
            <v>17010</v>
          </cell>
          <cell r="B35" t="str">
            <v>LAND</v>
          </cell>
          <cell r="C35">
            <v>408823</v>
          </cell>
          <cell r="F35">
            <v>408823</v>
          </cell>
          <cell r="H35" t="str">
            <v>Vikas</v>
          </cell>
          <cell r="I35">
            <v>0</v>
          </cell>
        </row>
        <row r="36">
          <cell r="A36">
            <v>17211</v>
          </cell>
          <cell r="B36" t="str">
            <v>LEASE IMPROVEMENTS-OBAL</v>
          </cell>
          <cell r="C36">
            <v>5595359.6900000004</v>
          </cell>
          <cell r="F36">
            <v>5595359.6900000004</v>
          </cell>
          <cell r="H36" t="str">
            <v>Vikas</v>
          </cell>
          <cell r="I36">
            <v>2966997.38</v>
          </cell>
        </row>
        <row r="37">
          <cell r="A37">
            <v>17212</v>
          </cell>
          <cell r="B37" t="str">
            <v>LEASE IMPROVEMENTS-ADDS</v>
          </cell>
          <cell r="C37">
            <v>1703791.47</v>
          </cell>
          <cell r="E37">
            <v>0.16</v>
          </cell>
          <cell r="F37">
            <v>1703791.31</v>
          </cell>
          <cell r="H37" t="str">
            <v>Vikas</v>
          </cell>
          <cell r="I37">
            <v>-1490509.66</v>
          </cell>
        </row>
        <row r="38">
          <cell r="A38">
            <v>17311</v>
          </cell>
          <cell r="B38" t="str">
            <v>BUILDING/FACTORY-OBAL</v>
          </cell>
          <cell r="C38">
            <v>7940849</v>
          </cell>
          <cell r="D38">
            <v>6593558.4400000004</v>
          </cell>
          <cell r="E38">
            <v>0.44</v>
          </cell>
          <cell r="F38">
            <v>14534407.000000002</v>
          </cell>
          <cell r="H38" t="str">
            <v>Vikas</v>
          </cell>
          <cell r="I38">
            <v>0</v>
          </cell>
        </row>
        <row r="39">
          <cell r="A39">
            <v>17401</v>
          </cell>
          <cell r="B39" t="str">
            <v>MACHINERY&amp;EQUPIMENT-OBAL</v>
          </cell>
          <cell r="C39">
            <v>26639621.030000001</v>
          </cell>
          <cell r="F39">
            <v>26639621.030000001</v>
          </cell>
          <cell r="H39" t="str">
            <v>Vikas</v>
          </cell>
          <cell r="I39">
            <v>-11234846.27</v>
          </cell>
        </row>
        <row r="40">
          <cell r="A40">
            <v>17402</v>
          </cell>
          <cell r="B40" t="str">
            <v>MACHINERY&amp;EQUPIMENT-ADDS</v>
          </cell>
          <cell r="C40">
            <v>2993869.89</v>
          </cell>
          <cell r="D40">
            <v>1.76</v>
          </cell>
          <cell r="F40">
            <v>2993871.65</v>
          </cell>
          <cell r="H40" t="str">
            <v>Vikas</v>
          </cell>
          <cell r="I40">
            <v>-123102.84</v>
          </cell>
        </row>
        <row r="41">
          <cell r="A41">
            <v>17432</v>
          </cell>
          <cell r="B41" t="str">
            <v>MACHINE TOOLS - ADDS</v>
          </cell>
          <cell r="C41">
            <v>499425.32</v>
          </cell>
          <cell r="F41">
            <v>499425.32</v>
          </cell>
          <cell r="H41" t="str">
            <v>Vikas</v>
          </cell>
          <cell r="I41">
            <v>0</v>
          </cell>
        </row>
        <row r="42">
          <cell r="A42">
            <v>17641</v>
          </cell>
          <cell r="B42" t="str">
            <v>AUTO AND TRUCKS - OBAL</v>
          </cell>
          <cell r="C42">
            <v>356530</v>
          </cell>
          <cell r="F42">
            <v>356530</v>
          </cell>
          <cell r="H42" t="str">
            <v>Vikas</v>
          </cell>
          <cell r="I42">
            <v>-14476.11</v>
          </cell>
        </row>
        <row r="43">
          <cell r="A43">
            <v>17642</v>
          </cell>
          <cell r="B43" t="str">
            <v>AUTO AND TRUCKS - ADDS</v>
          </cell>
          <cell r="C43">
            <v>7027</v>
          </cell>
          <cell r="E43">
            <v>4810</v>
          </cell>
          <cell r="F43">
            <v>2217</v>
          </cell>
          <cell r="H43" t="str">
            <v>Vikas</v>
          </cell>
          <cell r="I43">
            <v>0</v>
          </cell>
        </row>
        <row r="44">
          <cell r="A44">
            <v>17711</v>
          </cell>
          <cell r="B44" t="str">
            <v>FIXTURE/FITTINGS - OBAL</v>
          </cell>
          <cell r="C44">
            <v>7619235.6600000001</v>
          </cell>
          <cell r="F44">
            <v>7619235.6600000001</v>
          </cell>
          <cell r="H44" t="str">
            <v>Vikas</v>
          </cell>
          <cell r="I44">
            <v>-215978.03</v>
          </cell>
        </row>
        <row r="45">
          <cell r="A45">
            <v>17712</v>
          </cell>
          <cell r="B45" t="str">
            <v>FIXTURE/FITTINGS - ADDS</v>
          </cell>
          <cell r="C45">
            <v>1333251.94</v>
          </cell>
          <cell r="E45">
            <v>0.6</v>
          </cell>
          <cell r="F45">
            <v>1333251.3399999999</v>
          </cell>
          <cell r="H45" t="str">
            <v>Vikas</v>
          </cell>
          <cell r="I45">
            <v>-4937610.8600000003</v>
          </cell>
        </row>
        <row r="46">
          <cell r="A46">
            <v>17721</v>
          </cell>
          <cell r="B46" t="str">
            <v>TELECOM EQUIPMENT - OBAL</v>
          </cell>
          <cell r="C46">
            <v>3744165.89</v>
          </cell>
          <cell r="F46">
            <v>3744165.89</v>
          </cell>
          <cell r="H46" t="str">
            <v>Vikas</v>
          </cell>
          <cell r="I46">
            <v>10750</v>
          </cell>
        </row>
        <row r="47">
          <cell r="A47">
            <v>17722</v>
          </cell>
          <cell r="B47" t="str">
            <v>TELECOM EQUIPMENT - ADDS</v>
          </cell>
          <cell r="C47">
            <v>1600000</v>
          </cell>
          <cell r="F47">
            <v>1600000</v>
          </cell>
          <cell r="H47" t="str">
            <v>Vikas</v>
          </cell>
          <cell r="I47">
            <v>1589250</v>
          </cell>
        </row>
        <row r="48">
          <cell r="A48">
            <v>17731</v>
          </cell>
          <cell r="B48" t="str">
            <v>COMPUTER/IT EQUPMNT-OBAL</v>
          </cell>
          <cell r="C48">
            <v>51755861.390000001</v>
          </cell>
          <cell r="F48">
            <v>51755861.390000001</v>
          </cell>
          <cell r="H48" t="str">
            <v>Vikas</v>
          </cell>
          <cell r="I48">
            <v>6923806.1100000003</v>
          </cell>
        </row>
        <row r="49">
          <cell r="A49">
            <v>17732</v>
          </cell>
          <cell r="B49" t="str">
            <v>COMPUTER/IT EQUPMNT-ADDS</v>
          </cell>
          <cell r="C49">
            <v>8478999.1600000001</v>
          </cell>
          <cell r="F49">
            <v>8478999.1600000001</v>
          </cell>
          <cell r="H49" t="str">
            <v>Vikas</v>
          </cell>
          <cell r="I49">
            <v>-3464974.26</v>
          </cell>
        </row>
        <row r="50">
          <cell r="A50">
            <v>17751</v>
          </cell>
          <cell r="B50" t="str">
            <v>OFFICE EQUIPMENT - OBAL</v>
          </cell>
          <cell r="C50">
            <v>4205069.3899999997</v>
          </cell>
          <cell r="F50">
            <v>4205069.3899999997</v>
          </cell>
          <cell r="H50" t="str">
            <v>Vikas</v>
          </cell>
          <cell r="I50">
            <v>-544148.67000000004</v>
          </cell>
        </row>
        <row r="51">
          <cell r="A51">
            <v>17752</v>
          </cell>
          <cell r="B51" t="str">
            <v>OFFICE EQUIPMENT - ADDS</v>
          </cell>
          <cell r="C51">
            <v>1761143</v>
          </cell>
          <cell r="F51">
            <v>1761143</v>
          </cell>
          <cell r="H51" t="str">
            <v>Vikas</v>
          </cell>
          <cell r="I51">
            <v>-795712.5</v>
          </cell>
        </row>
        <row r="52">
          <cell r="A52">
            <v>17761</v>
          </cell>
          <cell r="B52" t="str">
            <v>DEMO EQUIPMENT - OBAL</v>
          </cell>
          <cell r="C52">
            <v>21238212.09</v>
          </cell>
          <cell r="F52">
            <v>21238212.09</v>
          </cell>
          <cell r="H52" t="str">
            <v>Vikas</v>
          </cell>
          <cell r="I52">
            <v>4466393.43</v>
          </cell>
        </row>
        <row r="53">
          <cell r="A53">
            <v>17762</v>
          </cell>
          <cell r="B53" t="str">
            <v>DEMO EQUIPMENT - ADDS</v>
          </cell>
          <cell r="C53">
            <v>19961843.66</v>
          </cell>
          <cell r="D53">
            <v>30286.420000000002</v>
          </cell>
          <cell r="F53">
            <v>19992130.080000002</v>
          </cell>
          <cell r="H53" t="str">
            <v>Vikas</v>
          </cell>
          <cell r="I53">
            <v>1336384.57</v>
          </cell>
        </row>
        <row r="54">
          <cell r="A54">
            <v>17902</v>
          </cell>
          <cell r="B54" t="str">
            <v>CIP - MACH &amp; EQUIP ADDS</v>
          </cell>
          <cell r="C54">
            <v>6593558.4400000004</v>
          </cell>
          <cell r="E54">
            <v>6593558.4400000004</v>
          </cell>
          <cell r="F54">
            <v>0</v>
          </cell>
          <cell r="H54" t="str">
            <v>Vikas</v>
          </cell>
          <cell r="I54">
            <v>5217417.74</v>
          </cell>
        </row>
        <row r="55">
          <cell r="A55">
            <v>17903</v>
          </cell>
          <cell r="B55" t="str">
            <v>CIP - MACH &amp; EQUIP DISP</v>
          </cell>
          <cell r="C55">
            <v>-98214</v>
          </cell>
          <cell r="D55">
            <v>98214</v>
          </cell>
          <cell r="F55">
            <v>0</v>
          </cell>
          <cell r="H55" t="str">
            <v>Vikas</v>
          </cell>
          <cell r="I55">
            <v>-0.22</v>
          </cell>
        </row>
        <row r="56">
          <cell r="A56">
            <v>18211</v>
          </cell>
          <cell r="B56" t="str">
            <v>DEPR LEASE IMPROV - OBAL</v>
          </cell>
          <cell r="C56">
            <v>-1709746.19</v>
          </cell>
          <cell r="F56">
            <v>-1709746.19</v>
          </cell>
          <cell r="H56" t="str">
            <v>Vikas</v>
          </cell>
          <cell r="I56">
            <v>-159826.88</v>
          </cell>
        </row>
        <row r="57">
          <cell r="A57">
            <v>18212</v>
          </cell>
          <cell r="B57" t="str">
            <v>DEPR LEASE IMPROV - ADDS</v>
          </cell>
          <cell r="C57">
            <v>-3056898.02</v>
          </cell>
          <cell r="D57">
            <v>2271.21</v>
          </cell>
          <cell r="F57">
            <v>-3054626.81</v>
          </cell>
          <cell r="H57" t="str">
            <v>Vikas</v>
          </cell>
          <cell r="I57">
            <v>-537480.61</v>
          </cell>
        </row>
        <row r="58">
          <cell r="A58">
            <v>18311</v>
          </cell>
          <cell r="B58" t="str">
            <v>DEPR BUILDING/FACT- OBAL</v>
          </cell>
          <cell r="C58">
            <v>-2694485</v>
          </cell>
          <cell r="F58">
            <v>-2694485</v>
          </cell>
          <cell r="H58" t="str">
            <v>Vikas</v>
          </cell>
          <cell r="I58">
            <v>-207172</v>
          </cell>
        </row>
        <row r="59">
          <cell r="A59">
            <v>18312</v>
          </cell>
          <cell r="B59" t="str">
            <v>DEPR BUILDING/FACT- ADDS</v>
          </cell>
          <cell r="C59">
            <v>-420867</v>
          </cell>
          <cell r="D59">
            <v>1</v>
          </cell>
          <cell r="F59">
            <v>-420866</v>
          </cell>
          <cell r="H59" t="str">
            <v>Vikas</v>
          </cell>
          <cell r="I59">
            <v>103587</v>
          </cell>
        </row>
        <row r="60">
          <cell r="A60">
            <v>18401</v>
          </cell>
          <cell r="B60" t="str">
            <v>DEPR MACH &amp; EQUIPME-OBAL</v>
          </cell>
          <cell r="C60">
            <v>-12629552.9</v>
          </cell>
          <cell r="F60">
            <v>-12629552.9</v>
          </cell>
          <cell r="H60" t="str">
            <v>Vikas</v>
          </cell>
          <cell r="I60">
            <v>8322674.0999999996</v>
          </cell>
        </row>
        <row r="61">
          <cell r="A61">
            <v>18402</v>
          </cell>
          <cell r="B61" t="str">
            <v>DEPR MACH &amp; EQUIPME-ADDS</v>
          </cell>
          <cell r="C61">
            <v>-2907363</v>
          </cell>
          <cell r="E61">
            <v>0.1</v>
          </cell>
          <cell r="F61">
            <v>-2907363.1</v>
          </cell>
          <cell r="H61" t="str">
            <v>Vikas</v>
          </cell>
          <cell r="I61">
            <v>1424130</v>
          </cell>
        </row>
        <row r="62">
          <cell r="A62">
            <v>18641</v>
          </cell>
          <cell r="B62" t="str">
            <v>DEPR AUTO/TRUCKS - OBAL</v>
          </cell>
          <cell r="C62">
            <v>-303991.89</v>
          </cell>
          <cell r="D62">
            <v>0.89</v>
          </cell>
          <cell r="F62">
            <v>-303991</v>
          </cell>
          <cell r="H62" t="str">
            <v>Vikas</v>
          </cell>
          <cell r="I62">
            <v>-105577.89</v>
          </cell>
        </row>
        <row r="63">
          <cell r="A63">
            <v>18642</v>
          </cell>
          <cell r="B63" t="str">
            <v>DEPR AUTO/TRUCKS - ADDS</v>
          </cell>
          <cell r="C63">
            <v>136081</v>
          </cell>
          <cell r="D63">
            <v>4810</v>
          </cell>
          <cell r="F63">
            <v>140891</v>
          </cell>
          <cell r="H63" t="str">
            <v>Vikas</v>
          </cell>
          <cell r="I63">
            <v>103118</v>
          </cell>
        </row>
        <row r="64">
          <cell r="A64">
            <v>18711</v>
          </cell>
          <cell r="B64" t="str">
            <v>DEPR FURNITURE/FIX- OBAL</v>
          </cell>
          <cell r="C64">
            <v>-1838457</v>
          </cell>
          <cell r="F64">
            <v>-1838457</v>
          </cell>
          <cell r="H64" t="str">
            <v>Vikas</v>
          </cell>
          <cell r="I64">
            <v>2201624</v>
          </cell>
        </row>
        <row r="65">
          <cell r="A65">
            <v>18712</v>
          </cell>
          <cell r="B65" t="str">
            <v>DEPR FURNITURE/FIX- ADDS</v>
          </cell>
          <cell r="C65">
            <v>-922063</v>
          </cell>
          <cell r="F65">
            <v>-922063</v>
          </cell>
          <cell r="H65" t="str">
            <v>Vikas</v>
          </cell>
          <cell r="I65">
            <v>161812</v>
          </cell>
        </row>
        <row r="66">
          <cell r="A66">
            <v>18751</v>
          </cell>
          <cell r="B66" t="str">
            <v>DEPR OFFICE EQUPMNT-OBAL</v>
          </cell>
          <cell r="C66">
            <v>-36355630</v>
          </cell>
          <cell r="F66">
            <v>-36355630</v>
          </cell>
          <cell r="H66" t="str">
            <v>Vikas</v>
          </cell>
          <cell r="I66">
            <v>-9169230</v>
          </cell>
        </row>
        <row r="67">
          <cell r="A67">
            <v>18752</v>
          </cell>
          <cell r="B67" t="str">
            <v>DEPR OFFICE EQUPMNT-ADDS</v>
          </cell>
          <cell r="C67">
            <v>-29111749</v>
          </cell>
          <cell r="D67">
            <v>66790</v>
          </cell>
          <cell r="E67">
            <v>2390839</v>
          </cell>
          <cell r="F67">
            <v>-31435798</v>
          </cell>
          <cell r="H67" t="str">
            <v>Vikas</v>
          </cell>
          <cell r="I67">
            <v>2008790</v>
          </cell>
        </row>
        <row r="68">
          <cell r="A68">
            <v>19910</v>
          </cell>
          <cell r="B68" t="str">
            <v>DEFERRED ORGANIZATON EXP</v>
          </cell>
          <cell r="C68">
            <v>3000000</v>
          </cell>
          <cell r="F68">
            <v>3000000</v>
          </cell>
          <cell r="H68" t="str">
            <v>Vikas</v>
          </cell>
          <cell r="I68">
            <v>-1000000</v>
          </cell>
        </row>
        <row r="69">
          <cell r="A69">
            <v>40055</v>
          </cell>
          <cell r="B69" t="str">
            <v>BANK OVERDRAFT - INR</v>
          </cell>
          <cell r="C69">
            <v>-58823183.850000001</v>
          </cell>
          <cell r="F69">
            <v>-58823183.850000001</v>
          </cell>
          <cell r="H69" t="str">
            <v>Vikas</v>
          </cell>
          <cell r="I69">
            <v>6128258.7199999997</v>
          </cell>
        </row>
        <row r="70">
          <cell r="A70">
            <v>41010</v>
          </cell>
          <cell r="B70" t="str">
            <v>A/P - TRADE</v>
          </cell>
          <cell r="C70">
            <v>-63905893.469999999</v>
          </cell>
          <cell r="D70">
            <v>0</v>
          </cell>
          <cell r="E70">
            <v>11849.77</v>
          </cell>
          <cell r="F70">
            <v>-63917743.240000002</v>
          </cell>
          <cell r="G70" t="str">
            <v>6,25</v>
          </cell>
          <cell r="H70" t="str">
            <v>Vikas</v>
          </cell>
          <cell r="I70">
            <v>-12968924.380000001</v>
          </cell>
        </row>
        <row r="71">
          <cell r="A71">
            <v>41890</v>
          </cell>
          <cell r="B71" t="str">
            <v>A/P - OTHER(AP RETNTION)</v>
          </cell>
          <cell r="C71">
            <v>-3656056.86</v>
          </cell>
          <cell r="F71">
            <v>-3656056.86</v>
          </cell>
          <cell r="H71" t="str">
            <v>Vikas</v>
          </cell>
          <cell r="I71">
            <v>-1292684.45</v>
          </cell>
        </row>
        <row r="72">
          <cell r="A72">
            <v>42000</v>
          </cell>
          <cell r="B72" t="str">
            <v>ACCRUED PAYROLL/SALARIES</v>
          </cell>
          <cell r="C72">
            <v>-2143087.0699999998</v>
          </cell>
          <cell r="F72">
            <v>-2143087.0699999998</v>
          </cell>
          <cell r="H72" t="str">
            <v>Vikas</v>
          </cell>
          <cell r="I72">
            <v>4244230.29</v>
          </cell>
        </row>
        <row r="73">
          <cell r="A73">
            <v>43615</v>
          </cell>
          <cell r="B73" t="str">
            <v>WCT - PAYABLE</v>
          </cell>
          <cell r="C73">
            <v>-480225.4</v>
          </cell>
          <cell r="E73">
            <v>642720</v>
          </cell>
          <cell r="F73">
            <v>-1122945.3999999999</v>
          </cell>
          <cell r="G73">
            <v>5</v>
          </cell>
          <cell r="H73" t="str">
            <v>Vikas</v>
          </cell>
          <cell r="I73">
            <v>90355</v>
          </cell>
        </row>
        <row r="74">
          <cell r="A74">
            <v>43618</v>
          </cell>
          <cell r="B74" t="str">
            <v>STATUTORY DUES PAYABLE</v>
          </cell>
          <cell r="C74">
            <v>-570085.5</v>
          </cell>
          <cell r="F74">
            <v>-570085.5</v>
          </cell>
          <cell r="H74" t="str">
            <v>Vikas</v>
          </cell>
          <cell r="I74">
            <v>-3795.5</v>
          </cell>
        </row>
        <row r="75">
          <cell r="A75">
            <v>43619</v>
          </cell>
          <cell r="B75" t="str">
            <v>SALES TAX PAYABLE</v>
          </cell>
          <cell r="C75">
            <v>-3220872</v>
          </cell>
          <cell r="F75">
            <v>-3220872</v>
          </cell>
          <cell r="H75" t="str">
            <v>Ruchir</v>
          </cell>
          <cell r="I75">
            <v>393521.33</v>
          </cell>
        </row>
        <row r="76">
          <cell r="A76">
            <v>43620</v>
          </cell>
          <cell r="B76" t="str">
            <v>TDS PAYABLE</v>
          </cell>
          <cell r="C76">
            <v>-805901.04</v>
          </cell>
          <cell r="F76">
            <v>-805901.04</v>
          </cell>
          <cell r="H76" t="str">
            <v>Vikas</v>
          </cell>
          <cell r="I76">
            <v>164107.44</v>
          </cell>
        </row>
        <row r="77">
          <cell r="A77">
            <v>43622</v>
          </cell>
          <cell r="B77" t="str">
            <v>TARIFF PAYABLE</v>
          </cell>
          <cell r="C77">
            <v>-117835</v>
          </cell>
          <cell r="F77">
            <v>-117835</v>
          </cell>
          <cell r="H77" t="str">
            <v>Vikas</v>
          </cell>
          <cell r="I77">
            <v>0</v>
          </cell>
        </row>
        <row r="78">
          <cell r="A78">
            <v>44610</v>
          </cell>
          <cell r="B78" t="str">
            <v>DEPOSITS FROM CUSTOMERS</v>
          </cell>
          <cell r="C78">
            <v>-9173725.9900000002</v>
          </cell>
          <cell r="E78">
            <v>1058095.4333333333</v>
          </cell>
          <cell r="F78">
            <v>-10231821.423333334</v>
          </cell>
          <cell r="H78" t="str">
            <v>Ruchir</v>
          </cell>
          <cell r="I78">
            <v>-7144161.0099999998</v>
          </cell>
        </row>
        <row r="79">
          <cell r="A79">
            <v>44899</v>
          </cell>
          <cell r="B79" t="str">
            <v>ACCRUAL - OTHERS</v>
          </cell>
          <cell r="C79">
            <v>-42677022.700000003</v>
          </cell>
          <cell r="D79">
            <v>4597784.7086941209</v>
          </cell>
          <cell r="E79">
            <v>699977</v>
          </cell>
          <cell r="F79">
            <v>-38779214.99130588</v>
          </cell>
          <cell r="G79" t="str">
            <v>3,4,19,24</v>
          </cell>
          <cell r="H79" t="str">
            <v>Vikas</v>
          </cell>
          <cell r="I79">
            <v>1023919.06</v>
          </cell>
        </row>
        <row r="80">
          <cell r="A80">
            <v>46610</v>
          </cell>
          <cell r="B80" t="str">
            <v>INCOME TAX PAYBL-CURRENT</v>
          </cell>
          <cell r="C80">
            <v>-15300000</v>
          </cell>
          <cell r="F80">
            <v>-15300000</v>
          </cell>
          <cell r="H80" t="str">
            <v>Ruchir</v>
          </cell>
          <cell r="I80">
            <v>-8800000</v>
          </cell>
        </row>
        <row r="81">
          <cell r="A81">
            <v>46620</v>
          </cell>
          <cell r="B81" t="str">
            <v>INCOME TAX PAYABLE-PRIOR</v>
          </cell>
          <cell r="C81">
            <v>-9936420</v>
          </cell>
          <cell r="F81">
            <v>-9936420</v>
          </cell>
          <cell r="H81" t="str">
            <v>Ruchir</v>
          </cell>
          <cell r="I81">
            <v>0</v>
          </cell>
        </row>
        <row r="82">
          <cell r="A82">
            <v>48310</v>
          </cell>
          <cell r="B82" t="str">
            <v>INTER COMP RECVBL-TRADE</v>
          </cell>
          <cell r="C82">
            <v>7220330.5700000003</v>
          </cell>
          <cell r="F82">
            <v>7220330.5700000003</v>
          </cell>
          <cell r="H82" t="str">
            <v>Ruchir</v>
          </cell>
          <cell r="I82">
            <v>-4298901.9400000004</v>
          </cell>
        </row>
        <row r="83">
          <cell r="A83">
            <v>48320</v>
          </cell>
          <cell r="B83" t="str">
            <v>INTER COMP PAYABLE-TRADE</v>
          </cell>
          <cell r="C83">
            <v>-27175901.32</v>
          </cell>
          <cell r="D83">
            <v>5382914.6771000512</v>
          </cell>
          <cell r="E83">
            <v>608016.29</v>
          </cell>
          <cell r="F83">
            <v>-22401002.932899948</v>
          </cell>
          <cell r="G83" t="str">
            <v>2,3,8,12</v>
          </cell>
          <cell r="H83" t="str">
            <v>Vikas</v>
          </cell>
          <cell r="I83">
            <v>73500564.549999997</v>
          </cell>
        </row>
        <row r="84">
          <cell r="A84">
            <v>49600</v>
          </cell>
          <cell r="B84" t="str">
            <v>COMMON STOCK</v>
          </cell>
          <cell r="C84">
            <v>-342233000</v>
          </cell>
          <cell r="F84">
            <v>-342233000</v>
          </cell>
          <cell r="H84" t="str">
            <v>Ruchir</v>
          </cell>
          <cell r="I84">
            <v>0</v>
          </cell>
        </row>
        <row r="85">
          <cell r="A85">
            <v>49910</v>
          </cell>
          <cell r="B85" t="str">
            <v>RETAINED EARNINGS - B/F</v>
          </cell>
          <cell r="C85">
            <v>8814606.7300000004</v>
          </cell>
          <cell r="F85">
            <v>8814606.7300000004</v>
          </cell>
          <cell r="H85" t="str">
            <v>Ruchir</v>
          </cell>
          <cell r="I85">
            <v>0</v>
          </cell>
        </row>
        <row r="86">
          <cell r="A86">
            <v>49992</v>
          </cell>
          <cell r="B86" t="str">
            <v>CAPITAL RESERVE</v>
          </cell>
          <cell r="C86">
            <v>-209797</v>
          </cell>
          <cell r="F86">
            <v>-209797</v>
          </cell>
          <cell r="H86" t="str">
            <v>Ruchir</v>
          </cell>
          <cell r="I86">
            <v>0</v>
          </cell>
        </row>
        <row r="87">
          <cell r="A87">
            <v>52310</v>
          </cell>
          <cell r="B87" t="str">
            <v>SALES-3P DOMESTIC</v>
          </cell>
          <cell r="C87">
            <v>-643349987.61000001</v>
          </cell>
          <cell r="D87">
            <v>2694142.4333333336</v>
          </cell>
          <cell r="E87">
            <v>4880028.666666667</v>
          </cell>
          <cell r="F87">
            <v>-645535873.84333336</v>
          </cell>
          <cell r="G87" t="str">
            <v>17,18,19,20</v>
          </cell>
          <cell r="H87" t="str">
            <v>Ruchir</v>
          </cell>
          <cell r="I87">
            <v>-510155929</v>
          </cell>
        </row>
        <row r="88">
          <cell r="A88">
            <v>52340</v>
          </cell>
          <cell r="B88" t="str">
            <v>SALES-3P EXPORTS</v>
          </cell>
          <cell r="C88">
            <v>-3867721.41</v>
          </cell>
          <cell r="D88">
            <v>897847</v>
          </cell>
          <cell r="F88">
            <v>-2969874.41</v>
          </cell>
          <cell r="G88">
            <v>16</v>
          </cell>
          <cell r="H88" t="str">
            <v>Ruchir</v>
          </cell>
          <cell r="I88">
            <v>-2708129.23</v>
          </cell>
        </row>
        <row r="89">
          <cell r="A89">
            <v>52991</v>
          </cell>
          <cell r="B89" t="str">
            <v>SALES-OTHERS ADJUSTMENTS</v>
          </cell>
          <cell r="C89">
            <v>5992807.3799999999</v>
          </cell>
          <cell r="F89">
            <v>5992807.3799999999</v>
          </cell>
          <cell r="H89" t="str">
            <v>Ruchir</v>
          </cell>
          <cell r="I89">
            <v>4698164.09</v>
          </cell>
        </row>
        <row r="90">
          <cell r="A90">
            <v>54310</v>
          </cell>
          <cell r="B90" t="str">
            <v>SALES-INTERCOMPANY RA</v>
          </cell>
          <cell r="C90">
            <v>-32298176.68</v>
          </cell>
          <cell r="F90">
            <v>-32298176.68</v>
          </cell>
          <cell r="H90" t="str">
            <v>Ruchir</v>
          </cell>
          <cell r="I90">
            <v>-27695031.460000001</v>
          </cell>
        </row>
        <row r="91">
          <cell r="A91">
            <v>62310</v>
          </cell>
          <cell r="B91" t="str">
            <v>COGS-MATERIAL DOMESTIC</v>
          </cell>
          <cell r="C91">
            <v>404888387.33999997</v>
          </cell>
          <cell r="D91">
            <v>86369</v>
          </cell>
          <cell r="F91">
            <v>404974756.33999997</v>
          </cell>
          <cell r="G91">
            <v>4</v>
          </cell>
          <cell r="H91" t="str">
            <v>Vikas</v>
          </cell>
          <cell r="I91">
            <v>273087746.20999998</v>
          </cell>
        </row>
        <row r="92">
          <cell r="A92">
            <v>62340</v>
          </cell>
          <cell r="B92" t="str">
            <v>COGS-MATERIAL EXPORTS</v>
          </cell>
          <cell r="C92">
            <v>1507848.78</v>
          </cell>
          <cell r="F92">
            <v>1507848.78</v>
          </cell>
          <cell r="H92" t="str">
            <v>Vikas</v>
          </cell>
          <cell r="I92">
            <v>1080331.24</v>
          </cell>
        </row>
        <row r="93">
          <cell r="A93">
            <v>64310</v>
          </cell>
          <cell r="B93" t="str">
            <v>COGS-MATERIAL INTERCOMP</v>
          </cell>
          <cell r="C93">
            <v>24051936.210000001</v>
          </cell>
          <cell r="F93">
            <v>24051936.210000001</v>
          </cell>
          <cell r="H93" t="str">
            <v>Vikas</v>
          </cell>
          <cell r="I93">
            <v>20758553.469999999</v>
          </cell>
        </row>
        <row r="94">
          <cell r="A94">
            <v>68000</v>
          </cell>
          <cell r="B94" t="str">
            <v>VARIANCE-PO PRICE</v>
          </cell>
          <cell r="C94">
            <v>-5488205.5199999996</v>
          </cell>
          <cell r="D94">
            <v>834040</v>
          </cell>
          <cell r="F94">
            <v>-4654165.5199999996</v>
          </cell>
          <cell r="G94">
            <v>1</v>
          </cell>
          <cell r="H94" t="str">
            <v>Vikas</v>
          </cell>
          <cell r="I94">
            <v>5540902.4299999997</v>
          </cell>
        </row>
        <row r="95">
          <cell r="A95">
            <v>68002</v>
          </cell>
          <cell r="B95" t="str">
            <v>VARIANCE-A/P RATE</v>
          </cell>
          <cell r="C95">
            <v>8009838.3499999996</v>
          </cell>
          <cell r="D95">
            <v>613608</v>
          </cell>
          <cell r="F95">
            <v>8623446.3499999996</v>
          </cell>
          <cell r="H95" t="str">
            <v>Vikas</v>
          </cell>
          <cell r="I95">
            <v>7842631.8499999996</v>
          </cell>
        </row>
        <row r="96">
          <cell r="A96">
            <v>68003</v>
          </cell>
          <cell r="B96" t="str">
            <v>VARIANCE-METHOD</v>
          </cell>
          <cell r="C96">
            <v>-44448.07</v>
          </cell>
          <cell r="F96">
            <v>-44448.07</v>
          </cell>
          <cell r="H96" t="str">
            <v>Vikas</v>
          </cell>
          <cell r="I96">
            <v>-103984.48</v>
          </cell>
        </row>
        <row r="97">
          <cell r="A97">
            <v>68110</v>
          </cell>
          <cell r="B97" t="str">
            <v>VARIANCE-MATERIAL RATE</v>
          </cell>
          <cell r="C97">
            <v>-6073.46</v>
          </cell>
          <cell r="F97">
            <v>-6073.46</v>
          </cell>
          <cell r="H97" t="str">
            <v>Vikas</v>
          </cell>
          <cell r="I97">
            <v>0</v>
          </cell>
        </row>
        <row r="98">
          <cell r="A98">
            <v>68140</v>
          </cell>
          <cell r="B98" t="str">
            <v>VARIANCE-MATERIAL USAGE</v>
          </cell>
          <cell r="C98">
            <v>-33473.49</v>
          </cell>
          <cell r="F98">
            <v>-33473.49</v>
          </cell>
          <cell r="H98" t="str">
            <v>Vikas</v>
          </cell>
          <cell r="I98">
            <v>-616826.91</v>
          </cell>
        </row>
        <row r="99">
          <cell r="A99">
            <v>68280</v>
          </cell>
          <cell r="B99" t="str">
            <v>VARIANCE-LABOR USAGE</v>
          </cell>
          <cell r="C99">
            <v>1.1000000000000001</v>
          </cell>
          <cell r="F99">
            <v>1.1000000000000001</v>
          </cell>
          <cell r="H99" t="str">
            <v>Vikas</v>
          </cell>
          <cell r="I99">
            <v>0.87</v>
          </cell>
        </row>
        <row r="100">
          <cell r="A100">
            <v>68330</v>
          </cell>
          <cell r="B100" t="str">
            <v>VARIANCE-BURDEN USAGE</v>
          </cell>
          <cell r="C100">
            <v>3.66</v>
          </cell>
          <cell r="F100">
            <v>3.66</v>
          </cell>
          <cell r="H100" t="str">
            <v>Vikas</v>
          </cell>
          <cell r="I100">
            <v>2.89</v>
          </cell>
        </row>
        <row r="101">
          <cell r="A101">
            <v>68370</v>
          </cell>
          <cell r="B101" t="str">
            <v>OVERHEAD APPLIED</v>
          </cell>
          <cell r="C101">
            <v>-101152992.3</v>
          </cell>
          <cell r="D101">
            <v>1808788</v>
          </cell>
          <cell r="F101">
            <v>-99344204.299999997</v>
          </cell>
          <cell r="H101" t="str">
            <v>Vikas</v>
          </cell>
          <cell r="I101">
            <v>-92364508.890000001</v>
          </cell>
        </row>
        <row r="102">
          <cell r="A102">
            <v>68411</v>
          </cell>
          <cell r="B102" t="str">
            <v>VARIANCE-TRANSFER</v>
          </cell>
          <cell r="C102">
            <v>858850.28</v>
          </cell>
          <cell r="F102">
            <v>858850.28</v>
          </cell>
          <cell r="H102" t="str">
            <v>Vikas</v>
          </cell>
          <cell r="I102">
            <v>1017324.5</v>
          </cell>
        </row>
        <row r="103">
          <cell r="A103">
            <v>68420</v>
          </cell>
          <cell r="B103" t="str">
            <v>LABOR ABSORBED</v>
          </cell>
          <cell r="C103">
            <v>-346625.78</v>
          </cell>
          <cell r="F103">
            <v>-346625.78</v>
          </cell>
          <cell r="H103" t="str">
            <v>Vikas</v>
          </cell>
          <cell r="I103">
            <v>-306744.09999999998</v>
          </cell>
        </row>
        <row r="104">
          <cell r="A104">
            <v>68430</v>
          </cell>
          <cell r="B104" t="str">
            <v>BURDEN ABSORBED</v>
          </cell>
          <cell r="C104">
            <v>-1190881.46</v>
          </cell>
          <cell r="F104">
            <v>-1190881.46</v>
          </cell>
          <cell r="H104" t="str">
            <v>Vikas</v>
          </cell>
          <cell r="I104">
            <v>-1053862.58</v>
          </cell>
        </row>
        <row r="105">
          <cell r="A105">
            <v>68450</v>
          </cell>
          <cell r="B105" t="str">
            <v>FLOOR STOCK</v>
          </cell>
          <cell r="C105">
            <v>2890404.71</v>
          </cell>
          <cell r="F105">
            <v>2890404.71</v>
          </cell>
          <cell r="H105" t="str">
            <v>Vikas</v>
          </cell>
          <cell r="I105">
            <v>1915531.33</v>
          </cell>
        </row>
        <row r="106">
          <cell r="A106">
            <v>68830</v>
          </cell>
          <cell r="B106" t="str">
            <v>INV PROV-OBSOLESCENCE</v>
          </cell>
          <cell r="C106">
            <v>12427.68</v>
          </cell>
          <cell r="F106">
            <v>12427.68</v>
          </cell>
          <cell r="H106" t="str">
            <v>Vikas</v>
          </cell>
          <cell r="I106">
            <v>1251360.23</v>
          </cell>
        </row>
        <row r="107">
          <cell r="A107">
            <v>68860</v>
          </cell>
          <cell r="B107" t="str">
            <v>INV STD COST REVAL ADJST</v>
          </cell>
          <cell r="C107">
            <v>-17881465.48</v>
          </cell>
          <cell r="D107">
            <v>12134671</v>
          </cell>
          <cell r="F107">
            <v>-5746794.4800000004</v>
          </cell>
          <cell r="H107" t="str">
            <v>Vikas</v>
          </cell>
          <cell r="I107">
            <v>-5880253.8300000001</v>
          </cell>
        </row>
        <row r="108">
          <cell r="A108">
            <v>68870</v>
          </cell>
          <cell r="B108" t="str">
            <v>INV DISCREPANCY</v>
          </cell>
          <cell r="C108">
            <v>945413.66</v>
          </cell>
          <cell r="F108">
            <v>945413.66</v>
          </cell>
          <cell r="H108" t="str">
            <v>Vikas</v>
          </cell>
          <cell r="I108">
            <v>62784.56</v>
          </cell>
        </row>
        <row r="109">
          <cell r="A109">
            <v>69610</v>
          </cell>
          <cell r="B109" t="str">
            <v>COS OTHER-WARRANTY</v>
          </cell>
          <cell r="C109">
            <v>15113162.359999999</v>
          </cell>
          <cell r="D109">
            <v>6670658</v>
          </cell>
          <cell r="F109">
            <v>21783820.359999999</v>
          </cell>
          <cell r="H109" t="str">
            <v>Vikas</v>
          </cell>
          <cell r="I109">
            <v>26570133.43</v>
          </cell>
        </row>
        <row r="110">
          <cell r="A110">
            <v>69900</v>
          </cell>
          <cell r="B110" t="str">
            <v>COST OF PRODUCTION</v>
          </cell>
          <cell r="C110">
            <v>-644767.75</v>
          </cell>
          <cell r="F110">
            <v>-644767.75</v>
          </cell>
          <cell r="H110" t="str">
            <v>Vikas</v>
          </cell>
          <cell r="I110">
            <v>-1180531.23</v>
          </cell>
        </row>
        <row r="111">
          <cell r="A111">
            <v>69920</v>
          </cell>
          <cell r="B111" t="str">
            <v>COS OTHER-EXCISE DUTY</v>
          </cell>
          <cell r="C111">
            <v>71904200</v>
          </cell>
          <cell r="F111">
            <v>71904200</v>
          </cell>
          <cell r="H111" t="str">
            <v>Vikas</v>
          </cell>
          <cell r="I111">
            <v>52743193</v>
          </cell>
        </row>
        <row r="112">
          <cell r="A112">
            <v>69921</v>
          </cell>
          <cell r="B112" t="str">
            <v>COS OTHER-CUSTOM DUTY</v>
          </cell>
          <cell r="C112">
            <v>78757848.359999999</v>
          </cell>
          <cell r="F112">
            <v>78757848.359999999</v>
          </cell>
          <cell r="H112" t="str">
            <v>Vikas</v>
          </cell>
          <cell r="I112">
            <v>67313523.939999998</v>
          </cell>
        </row>
        <row r="113">
          <cell r="A113">
            <v>69923</v>
          </cell>
          <cell r="B113" t="str">
            <v>COS OTHER-IMPORT CLEARNG</v>
          </cell>
          <cell r="C113">
            <v>2421456.73</v>
          </cell>
          <cell r="F113">
            <v>2421456.73</v>
          </cell>
          <cell r="H113" t="str">
            <v>Vikas</v>
          </cell>
          <cell r="I113">
            <v>1812573.17</v>
          </cell>
        </row>
        <row r="114">
          <cell r="A114">
            <v>69926</v>
          </cell>
          <cell r="B114" t="str">
            <v>COS OTHER-IMPORT DEMURGE</v>
          </cell>
          <cell r="C114">
            <v>467050</v>
          </cell>
          <cell r="F114">
            <v>467050</v>
          </cell>
          <cell r="H114" t="str">
            <v>Vikas</v>
          </cell>
          <cell r="I114">
            <v>307298</v>
          </cell>
        </row>
        <row r="115">
          <cell r="A115">
            <v>69930</v>
          </cell>
          <cell r="B115" t="str">
            <v>COS OTHER-INWARDS FREIGT</v>
          </cell>
          <cell r="C115">
            <v>9911076.7100000009</v>
          </cell>
          <cell r="F115">
            <v>9911076.7100000009</v>
          </cell>
          <cell r="H115" t="str">
            <v>Vikas</v>
          </cell>
          <cell r="I115">
            <v>8594239.6099999994</v>
          </cell>
        </row>
        <row r="116">
          <cell r="A116">
            <v>69932</v>
          </cell>
          <cell r="B116" t="str">
            <v>COST OTHER-IMPORT PACKNG</v>
          </cell>
          <cell r="C116">
            <v>862722.88</v>
          </cell>
          <cell r="F116">
            <v>862722.88</v>
          </cell>
          <cell r="H116" t="str">
            <v>Vikas</v>
          </cell>
          <cell r="I116">
            <v>807090.42</v>
          </cell>
        </row>
        <row r="117">
          <cell r="A117">
            <v>69980</v>
          </cell>
          <cell r="B117" t="str">
            <v>COS OTHER- ENGINRG/DRAFT</v>
          </cell>
          <cell r="C117">
            <v>7372730.29</v>
          </cell>
          <cell r="F117">
            <v>7372730.29</v>
          </cell>
          <cell r="H117" t="str">
            <v>Vikas</v>
          </cell>
          <cell r="I117">
            <v>10429150.27</v>
          </cell>
        </row>
        <row r="118">
          <cell r="A118">
            <v>71001</v>
          </cell>
          <cell r="B118" t="str">
            <v>SALARY-BASIC PAY</v>
          </cell>
          <cell r="C118">
            <v>12696513.48</v>
          </cell>
          <cell r="F118">
            <v>12696513.48</v>
          </cell>
          <cell r="H118" t="str">
            <v>Vikas</v>
          </cell>
          <cell r="I118">
            <v>12713350.4</v>
          </cell>
        </row>
        <row r="119">
          <cell r="A119">
            <v>71003</v>
          </cell>
          <cell r="B119" t="str">
            <v>SALARY-TEMPORARY STAFF</v>
          </cell>
          <cell r="C119">
            <v>85931</v>
          </cell>
          <cell r="F119">
            <v>85931</v>
          </cell>
          <cell r="H119" t="str">
            <v>Vikas</v>
          </cell>
          <cell r="I119">
            <v>80175</v>
          </cell>
        </row>
        <row r="120">
          <cell r="A120">
            <v>71004</v>
          </cell>
          <cell r="B120" t="str">
            <v>SALARY-MANAGERIAL REMUNR</v>
          </cell>
          <cell r="C120">
            <v>2409919</v>
          </cell>
          <cell r="F120">
            <v>2409919</v>
          </cell>
          <cell r="H120" t="str">
            <v>Vikas</v>
          </cell>
          <cell r="I120">
            <v>2450596</v>
          </cell>
        </row>
        <row r="121">
          <cell r="A121">
            <v>72110</v>
          </cell>
          <cell r="B121" t="str">
            <v>SALARY-ANNUAL LEAVE</v>
          </cell>
          <cell r="C121">
            <v>613992.5</v>
          </cell>
          <cell r="F121">
            <v>613992.5</v>
          </cell>
          <cell r="H121" t="str">
            <v>Vikas</v>
          </cell>
          <cell r="I121">
            <v>702535</v>
          </cell>
        </row>
        <row r="122">
          <cell r="A122">
            <v>72610</v>
          </cell>
          <cell r="B122" t="str">
            <v>SALARY-BONUS</v>
          </cell>
          <cell r="C122">
            <v>489146</v>
          </cell>
          <cell r="F122">
            <v>489146</v>
          </cell>
          <cell r="H122" t="str">
            <v>Vikas</v>
          </cell>
          <cell r="I122">
            <v>483941</v>
          </cell>
        </row>
        <row r="123">
          <cell r="A123">
            <v>73630</v>
          </cell>
          <cell r="B123" t="str">
            <v>INSURANCE MEDICAL</v>
          </cell>
          <cell r="C123">
            <v>340633.1</v>
          </cell>
          <cell r="F123">
            <v>340633.1</v>
          </cell>
          <cell r="H123" t="str">
            <v>Vikas</v>
          </cell>
          <cell r="I123">
            <v>97323.81</v>
          </cell>
        </row>
        <row r="124">
          <cell r="A124">
            <v>73801</v>
          </cell>
          <cell r="B124" t="str">
            <v>SALARY-FRINGE BENEFITS</v>
          </cell>
          <cell r="C124">
            <v>20098675.539999999</v>
          </cell>
          <cell r="F124">
            <v>20098675.539999999</v>
          </cell>
          <cell r="H124" t="str">
            <v>Vikas</v>
          </cell>
          <cell r="I124">
            <v>18118095.460000001</v>
          </cell>
        </row>
        <row r="125">
          <cell r="A125">
            <v>73810</v>
          </cell>
          <cell r="B125" t="str">
            <v>SUPER FUNDS CONTRIBUTION</v>
          </cell>
          <cell r="C125">
            <v>3359925.15</v>
          </cell>
          <cell r="E125">
            <v>194712</v>
          </cell>
          <cell r="F125">
            <v>3165213.15</v>
          </cell>
          <cell r="G125">
            <v>15</v>
          </cell>
          <cell r="H125" t="str">
            <v>Vikas</v>
          </cell>
          <cell r="I125">
            <v>44541.89</v>
          </cell>
        </row>
        <row r="126">
          <cell r="A126">
            <v>74403</v>
          </cell>
          <cell r="B126" t="str">
            <v>MFG/PRO-SUPPORT</v>
          </cell>
          <cell r="C126">
            <v>1455649</v>
          </cell>
          <cell r="F126">
            <v>1455649</v>
          </cell>
          <cell r="H126" t="str">
            <v>Vikas</v>
          </cell>
          <cell r="I126">
            <v>269138</v>
          </cell>
        </row>
        <row r="127">
          <cell r="A127">
            <v>74610</v>
          </cell>
          <cell r="B127" t="str">
            <v>OFFICE SUPPLIES-STATONRY</v>
          </cell>
          <cell r="C127">
            <v>1622844.05</v>
          </cell>
          <cell r="F127">
            <v>1622844.05</v>
          </cell>
          <cell r="H127" t="str">
            <v>Vikas</v>
          </cell>
          <cell r="I127">
            <v>1243966.26</v>
          </cell>
        </row>
        <row r="128">
          <cell r="A128">
            <v>74640</v>
          </cell>
          <cell r="B128" t="str">
            <v>PHOTOCOPYING-INTERNAL</v>
          </cell>
          <cell r="C128">
            <v>391837.25</v>
          </cell>
          <cell r="F128">
            <v>391837.25</v>
          </cell>
          <cell r="H128" t="str">
            <v>Vikas</v>
          </cell>
          <cell r="I128">
            <v>410093.46</v>
          </cell>
        </row>
        <row r="129">
          <cell r="A129">
            <v>74641</v>
          </cell>
          <cell r="B129" t="str">
            <v>PHOTOCOPYING-EXTERNAL</v>
          </cell>
          <cell r="C129">
            <v>43552.4</v>
          </cell>
          <cell r="E129">
            <v>5.71</v>
          </cell>
          <cell r="F129">
            <v>43546.69</v>
          </cell>
          <cell r="H129" t="str">
            <v>Vikas</v>
          </cell>
          <cell r="I129">
            <v>17883.669999999998</v>
          </cell>
        </row>
        <row r="130">
          <cell r="A130">
            <v>74990</v>
          </cell>
          <cell r="B130" t="str">
            <v>VEHICLE FUEL &amp; OIL</v>
          </cell>
          <cell r="C130">
            <v>231707.55</v>
          </cell>
          <cell r="F130">
            <v>231707.55</v>
          </cell>
          <cell r="H130" t="str">
            <v>Vikas</v>
          </cell>
          <cell r="I130">
            <v>319100.75</v>
          </cell>
        </row>
        <row r="131">
          <cell r="A131">
            <v>75110</v>
          </cell>
          <cell r="B131" t="str">
            <v>LEGAL FEES/COSTS</v>
          </cell>
          <cell r="C131">
            <v>2113303.02</v>
          </cell>
          <cell r="F131">
            <v>2113303.02</v>
          </cell>
          <cell r="H131" t="str">
            <v>Vikas</v>
          </cell>
          <cell r="I131">
            <v>2213775.84</v>
          </cell>
        </row>
        <row r="132">
          <cell r="A132">
            <v>75120</v>
          </cell>
          <cell r="B132" t="str">
            <v>AUDIT FEE</v>
          </cell>
          <cell r="C132">
            <v>100000</v>
          </cell>
          <cell r="F132">
            <v>100000</v>
          </cell>
          <cell r="H132" t="str">
            <v>Vikas</v>
          </cell>
          <cell r="I132">
            <v>12900</v>
          </cell>
        </row>
        <row r="133">
          <cell r="A133">
            <v>75350</v>
          </cell>
          <cell r="B133" t="str">
            <v>SECURITY OF PREMISES</v>
          </cell>
          <cell r="C133">
            <v>917915.74</v>
          </cell>
          <cell r="F133">
            <v>917915.74</v>
          </cell>
          <cell r="H133" t="str">
            <v>Vikas</v>
          </cell>
          <cell r="I133">
            <v>945186.94</v>
          </cell>
        </row>
        <row r="134">
          <cell r="A134">
            <v>75500</v>
          </cell>
          <cell r="B134" t="str">
            <v>ADVERTISING</v>
          </cell>
          <cell r="C134">
            <v>353.63</v>
          </cell>
          <cell r="F134">
            <v>353.63</v>
          </cell>
          <cell r="H134" t="str">
            <v>Vikas</v>
          </cell>
          <cell r="I134">
            <v>71777</v>
          </cell>
        </row>
        <row r="135">
          <cell r="A135">
            <v>75630</v>
          </cell>
          <cell r="B135" t="str">
            <v>SALES AIDS</v>
          </cell>
          <cell r="C135">
            <v>4598593.58</v>
          </cell>
          <cell r="F135">
            <v>4598593.58</v>
          </cell>
          <cell r="H135" t="str">
            <v>Vikas</v>
          </cell>
          <cell r="I135">
            <v>3168201.54</v>
          </cell>
        </row>
        <row r="136">
          <cell r="A136">
            <v>75640</v>
          </cell>
          <cell r="B136" t="str">
            <v>TRADE SHOWS/CONFERENCES</v>
          </cell>
          <cell r="C136">
            <v>2596192.2599999998</v>
          </cell>
          <cell r="F136">
            <v>2596192.2599999998</v>
          </cell>
          <cell r="H136" t="str">
            <v>Vikas</v>
          </cell>
          <cell r="I136">
            <v>2244122.33</v>
          </cell>
        </row>
        <row r="137">
          <cell r="A137">
            <v>75810</v>
          </cell>
          <cell r="B137" t="str">
            <v>REP/MAINT-LEASE PREMISES</v>
          </cell>
          <cell r="C137">
            <v>370775</v>
          </cell>
          <cell r="F137">
            <v>370775</v>
          </cell>
          <cell r="H137" t="str">
            <v>Vikas</v>
          </cell>
          <cell r="I137">
            <v>474660.65</v>
          </cell>
        </row>
        <row r="138">
          <cell r="A138">
            <v>75811</v>
          </cell>
          <cell r="B138" t="str">
            <v>REP/MAINT-PREMISES</v>
          </cell>
          <cell r="C138">
            <v>3136653.18</v>
          </cell>
          <cell r="F138">
            <v>3136653.18</v>
          </cell>
          <cell r="H138" t="str">
            <v>Vikas</v>
          </cell>
          <cell r="I138">
            <v>2403232.66</v>
          </cell>
        </row>
        <row r="139">
          <cell r="A139">
            <v>75812</v>
          </cell>
          <cell r="B139" t="str">
            <v>REP/MAINT-PLANT&amp;MACHINRY</v>
          </cell>
          <cell r="C139">
            <v>6000</v>
          </cell>
          <cell r="F139">
            <v>6000</v>
          </cell>
          <cell r="H139" t="str">
            <v>Vikas</v>
          </cell>
          <cell r="I139">
            <v>0</v>
          </cell>
        </row>
        <row r="140">
          <cell r="A140">
            <v>75813</v>
          </cell>
          <cell r="B140" t="str">
            <v>REP/MAINT-OFFICE MACHINR</v>
          </cell>
          <cell r="C140">
            <v>472477.95</v>
          </cell>
          <cell r="F140">
            <v>472477.95</v>
          </cell>
          <cell r="H140" t="str">
            <v>Vikas</v>
          </cell>
          <cell r="I140">
            <v>502872.3</v>
          </cell>
        </row>
        <row r="141">
          <cell r="A141">
            <v>75815</v>
          </cell>
          <cell r="B141" t="str">
            <v>REP/MAINT-VEHICLES</v>
          </cell>
          <cell r="C141">
            <v>228095</v>
          </cell>
          <cell r="F141">
            <v>228095</v>
          </cell>
          <cell r="H141" t="str">
            <v>Vikas</v>
          </cell>
          <cell r="I141">
            <v>213185</v>
          </cell>
        </row>
        <row r="142">
          <cell r="A142">
            <v>75816</v>
          </cell>
          <cell r="B142" t="str">
            <v>REP/MAINT-FURNITU/ELECTR</v>
          </cell>
          <cell r="C142">
            <v>817614.67</v>
          </cell>
          <cell r="F142">
            <v>817614.67</v>
          </cell>
          <cell r="H142" t="str">
            <v>Vikas</v>
          </cell>
          <cell r="I142">
            <v>1026614.09</v>
          </cell>
        </row>
        <row r="143">
          <cell r="A143">
            <v>75817</v>
          </cell>
          <cell r="B143" t="str">
            <v>REP/MAINT-COMPUTERS</v>
          </cell>
          <cell r="C143">
            <v>373118.86</v>
          </cell>
          <cell r="F143">
            <v>373118.86</v>
          </cell>
          <cell r="H143" t="str">
            <v>Vikas</v>
          </cell>
          <cell r="I143">
            <v>1213522.3999999999</v>
          </cell>
        </row>
        <row r="144">
          <cell r="A144">
            <v>75820</v>
          </cell>
          <cell r="B144" t="str">
            <v>REP/MAINT-OFFICE CLEANIG</v>
          </cell>
          <cell r="C144">
            <v>915846.06</v>
          </cell>
          <cell r="F144">
            <v>915846.06</v>
          </cell>
          <cell r="H144" t="str">
            <v>Vikas</v>
          </cell>
          <cell r="I144">
            <v>986727.4</v>
          </cell>
        </row>
        <row r="145">
          <cell r="A145">
            <v>75900</v>
          </cell>
          <cell r="B145" t="str">
            <v>UTILITIES-MISCELLANEOUS</v>
          </cell>
          <cell r="C145">
            <v>15880</v>
          </cell>
          <cell r="F145">
            <v>15880</v>
          </cell>
          <cell r="H145" t="str">
            <v>Vikas</v>
          </cell>
          <cell r="I145">
            <v>0</v>
          </cell>
        </row>
        <row r="146">
          <cell r="A146">
            <v>75910</v>
          </cell>
          <cell r="B146" t="str">
            <v>UTILITY-ELECTRICITY</v>
          </cell>
          <cell r="C146">
            <v>2190207.9900000002</v>
          </cell>
          <cell r="F146">
            <v>2190207.9900000002</v>
          </cell>
          <cell r="H146" t="str">
            <v>Vikas</v>
          </cell>
          <cell r="I146">
            <v>2687022.16</v>
          </cell>
        </row>
        <row r="147">
          <cell r="A147">
            <v>75920</v>
          </cell>
          <cell r="B147" t="str">
            <v>UTILITY-WATER</v>
          </cell>
          <cell r="C147">
            <v>105705</v>
          </cell>
          <cell r="F147">
            <v>105705</v>
          </cell>
          <cell r="H147" t="str">
            <v>Vikas</v>
          </cell>
          <cell r="I147">
            <v>125535</v>
          </cell>
        </row>
        <row r="148">
          <cell r="A148">
            <v>75960</v>
          </cell>
          <cell r="B148" t="str">
            <v>TELECOM-FAX</v>
          </cell>
          <cell r="C148">
            <v>20042.64</v>
          </cell>
          <cell r="F148">
            <v>20042.64</v>
          </cell>
          <cell r="H148" t="str">
            <v>Vikas</v>
          </cell>
          <cell r="I148">
            <v>72170.2</v>
          </cell>
        </row>
        <row r="149">
          <cell r="A149">
            <v>75961</v>
          </cell>
          <cell r="B149" t="str">
            <v>TELECOM-MOBILE/PAGES</v>
          </cell>
          <cell r="C149">
            <v>2727639.09</v>
          </cell>
          <cell r="F149">
            <v>2727639.09</v>
          </cell>
          <cell r="H149" t="str">
            <v>Vikas</v>
          </cell>
          <cell r="I149">
            <v>2530340.46</v>
          </cell>
        </row>
        <row r="150">
          <cell r="A150">
            <v>75962</v>
          </cell>
          <cell r="B150" t="str">
            <v>TELECOM-TELEPHONE</v>
          </cell>
          <cell r="C150">
            <v>10393433.18</v>
          </cell>
          <cell r="D150">
            <v>55000</v>
          </cell>
          <cell r="F150">
            <v>10448433.18</v>
          </cell>
          <cell r="G150">
            <v>5</v>
          </cell>
          <cell r="H150" t="str">
            <v>Vikas</v>
          </cell>
          <cell r="I150">
            <v>7719471.8700000001</v>
          </cell>
        </row>
        <row r="151">
          <cell r="A151">
            <v>75980</v>
          </cell>
          <cell r="B151" t="str">
            <v>FREIGHT-POSTAGE</v>
          </cell>
          <cell r="C151">
            <v>96277.14</v>
          </cell>
          <cell r="F151">
            <v>96277.14</v>
          </cell>
          <cell r="H151" t="str">
            <v>Vikas</v>
          </cell>
          <cell r="I151">
            <v>75812.850000000006</v>
          </cell>
        </row>
        <row r="152">
          <cell r="A152">
            <v>75981</v>
          </cell>
          <cell r="B152" t="str">
            <v>FREIGHT-COURIER</v>
          </cell>
          <cell r="C152">
            <v>847466.31</v>
          </cell>
          <cell r="F152">
            <v>847466.31</v>
          </cell>
          <cell r="H152" t="str">
            <v>Vikas</v>
          </cell>
          <cell r="I152">
            <v>816850.45</v>
          </cell>
        </row>
        <row r="153">
          <cell r="A153">
            <v>75992</v>
          </cell>
          <cell r="B153" t="str">
            <v>IT-PC SUPPORT</v>
          </cell>
          <cell r="C153">
            <v>1498179.86</v>
          </cell>
          <cell r="F153">
            <v>1498179.86</v>
          </cell>
          <cell r="H153" t="str">
            <v>Vikas</v>
          </cell>
          <cell r="I153">
            <v>258372.12</v>
          </cell>
        </row>
        <row r="154">
          <cell r="A154">
            <v>76100</v>
          </cell>
          <cell r="B154" t="str">
            <v>RECRUITMENT</v>
          </cell>
          <cell r="C154">
            <v>64272</v>
          </cell>
          <cell r="F154">
            <v>64272</v>
          </cell>
          <cell r="H154" t="str">
            <v>Vikas</v>
          </cell>
          <cell r="I154">
            <v>296894</v>
          </cell>
        </row>
        <row r="155">
          <cell r="A155">
            <v>76201</v>
          </cell>
          <cell r="B155" t="str">
            <v>TRAVEL-OVERSEAS MEALS</v>
          </cell>
          <cell r="C155">
            <v>376026.17</v>
          </cell>
          <cell r="F155">
            <v>376026.17</v>
          </cell>
          <cell r="H155" t="str">
            <v>Vikas</v>
          </cell>
          <cell r="I155">
            <v>151373</v>
          </cell>
        </row>
        <row r="156">
          <cell r="A156">
            <v>76210</v>
          </cell>
          <cell r="B156" t="str">
            <v>TRAVEL-OVERSEAS AIR FARE</v>
          </cell>
          <cell r="C156">
            <v>2428671.15</v>
          </cell>
          <cell r="F156">
            <v>2428671.15</v>
          </cell>
          <cell r="H156" t="str">
            <v>Vikas</v>
          </cell>
          <cell r="I156">
            <v>1054327</v>
          </cell>
        </row>
        <row r="157">
          <cell r="A157">
            <v>76211</v>
          </cell>
          <cell r="B157" t="str">
            <v>TRAVEL-OVERSEAS HOTEL</v>
          </cell>
          <cell r="C157">
            <v>1705384.96</v>
          </cell>
          <cell r="F157">
            <v>1705384.96</v>
          </cell>
          <cell r="H157" t="str">
            <v>Vikas</v>
          </cell>
          <cell r="I157">
            <v>94713.94</v>
          </cell>
        </row>
        <row r="158">
          <cell r="A158">
            <v>76212</v>
          </cell>
          <cell r="B158" t="str">
            <v>TRAVEL-OVERSEAS OTHERS</v>
          </cell>
          <cell r="C158">
            <v>1261517.8400000001</v>
          </cell>
          <cell r="F158">
            <v>1261517.8400000001</v>
          </cell>
          <cell r="H158" t="str">
            <v>Vikas</v>
          </cell>
          <cell r="I158">
            <v>649083.74</v>
          </cell>
        </row>
        <row r="159">
          <cell r="A159">
            <v>76213</v>
          </cell>
          <cell r="B159" t="str">
            <v>TRAVEL-DOMESIC OTHERS</v>
          </cell>
          <cell r="C159">
            <v>2932407.97</v>
          </cell>
          <cell r="F159">
            <v>2932407.97</v>
          </cell>
          <cell r="H159" t="str">
            <v>Vikas</v>
          </cell>
          <cell r="I159">
            <v>6258329.3300000001</v>
          </cell>
        </row>
        <row r="160">
          <cell r="A160">
            <v>76214</v>
          </cell>
          <cell r="B160" t="str">
            <v>TRAVEL-DOMESTIC AIR FARE</v>
          </cell>
          <cell r="C160">
            <v>5969287.9500000002</v>
          </cell>
          <cell r="F160">
            <v>5969287.9500000002</v>
          </cell>
          <cell r="H160" t="str">
            <v>Vikas</v>
          </cell>
          <cell r="I160">
            <v>7653652.8200000003</v>
          </cell>
        </row>
        <row r="161">
          <cell r="A161">
            <v>76220</v>
          </cell>
          <cell r="B161" t="str">
            <v>CONVEYANCE REIMBURSEMENT</v>
          </cell>
          <cell r="C161">
            <v>2443277.5299999998</v>
          </cell>
          <cell r="F161">
            <v>2443277.5299999998</v>
          </cell>
          <cell r="H161" t="str">
            <v>Vikas</v>
          </cell>
          <cell r="I161">
            <v>2294993.5</v>
          </cell>
        </row>
        <row r="162">
          <cell r="A162">
            <v>76261</v>
          </cell>
          <cell r="B162" t="str">
            <v>ENTERTAINMENT-CUSTOMER</v>
          </cell>
          <cell r="C162">
            <v>880008.63</v>
          </cell>
          <cell r="F162">
            <v>880008.63</v>
          </cell>
          <cell r="H162" t="str">
            <v>Vikas</v>
          </cell>
          <cell r="I162">
            <v>636989.03</v>
          </cell>
        </row>
        <row r="163">
          <cell r="A163">
            <v>76262</v>
          </cell>
          <cell r="B163" t="str">
            <v>ENTERTAINMENT-EMPLOYEES</v>
          </cell>
          <cell r="C163">
            <v>1640943.3</v>
          </cell>
          <cell r="F163">
            <v>1640943.3</v>
          </cell>
          <cell r="H163" t="str">
            <v>Vikas</v>
          </cell>
          <cell r="I163">
            <v>1940397.29</v>
          </cell>
        </row>
        <row r="164">
          <cell r="A164">
            <v>76280</v>
          </cell>
          <cell r="B164" t="str">
            <v>RELOCATION-EMPLOYEES</v>
          </cell>
          <cell r="C164">
            <v>37670</v>
          </cell>
          <cell r="F164">
            <v>37670</v>
          </cell>
          <cell r="H164" t="str">
            <v>Vikas</v>
          </cell>
          <cell r="I164">
            <v>184818</v>
          </cell>
        </row>
        <row r="165">
          <cell r="A165">
            <v>76310</v>
          </cell>
          <cell r="B165" t="str">
            <v>SUBSCRIPTION AND BOOKS</v>
          </cell>
          <cell r="C165">
            <v>386183.36</v>
          </cell>
          <cell r="F165">
            <v>386183.36</v>
          </cell>
          <cell r="H165" t="str">
            <v>Vikas</v>
          </cell>
          <cell r="I165">
            <v>251573.83</v>
          </cell>
        </row>
        <row r="166">
          <cell r="A166">
            <v>76322</v>
          </cell>
          <cell r="B166" t="str">
            <v>TRAINING-LOCAL</v>
          </cell>
          <cell r="C166">
            <v>228196</v>
          </cell>
          <cell r="F166">
            <v>228196</v>
          </cell>
          <cell r="H166" t="str">
            <v>Vikas</v>
          </cell>
          <cell r="I166">
            <v>503307.45</v>
          </cell>
        </row>
        <row r="167">
          <cell r="A167">
            <v>76352</v>
          </cell>
          <cell r="B167" t="str">
            <v>CATERING OUTSIDE SUPPLY</v>
          </cell>
          <cell r="C167">
            <v>72622.44</v>
          </cell>
          <cell r="F167">
            <v>72622.44</v>
          </cell>
          <cell r="H167" t="str">
            <v>Vikas</v>
          </cell>
          <cell r="I167">
            <v>65265.4</v>
          </cell>
        </row>
        <row r="168">
          <cell r="A168">
            <v>76370</v>
          </cell>
          <cell r="B168" t="str">
            <v>STAFF FUNCTION MEETINGS</v>
          </cell>
          <cell r="C168">
            <v>184151</v>
          </cell>
          <cell r="F168">
            <v>184151</v>
          </cell>
          <cell r="H168" t="str">
            <v>Vikas</v>
          </cell>
          <cell r="I168">
            <v>82518</v>
          </cell>
        </row>
        <row r="169">
          <cell r="A169">
            <v>76435</v>
          </cell>
          <cell r="B169" t="str">
            <v>TRAINING-CUSTOMER</v>
          </cell>
          <cell r="C169">
            <v>104688</v>
          </cell>
          <cell r="F169">
            <v>104688</v>
          </cell>
          <cell r="H169" t="str">
            <v>Vikas</v>
          </cell>
          <cell r="I169">
            <v>185293</v>
          </cell>
        </row>
        <row r="170">
          <cell r="A170">
            <v>76480</v>
          </cell>
          <cell r="B170" t="str">
            <v>SUBCONTRACTING CHARGES</v>
          </cell>
          <cell r="C170">
            <v>372738</v>
          </cell>
          <cell r="F170">
            <v>372738</v>
          </cell>
          <cell r="H170" t="str">
            <v>Vikas</v>
          </cell>
          <cell r="I170">
            <v>269100</v>
          </cell>
        </row>
        <row r="171">
          <cell r="A171">
            <v>76710</v>
          </cell>
          <cell r="B171" t="str">
            <v>FREIGHT-OUTWARDS CARRIER</v>
          </cell>
          <cell r="C171">
            <v>3810915.55</v>
          </cell>
          <cell r="E171">
            <v>1636047</v>
          </cell>
          <cell r="F171">
            <v>2174868.5499999998</v>
          </cell>
          <cell r="G171">
            <v>20</v>
          </cell>
          <cell r="H171" t="str">
            <v>Ruchir</v>
          </cell>
          <cell r="I171">
            <v>1603964.18</v>
          </cell>
        </row>
        <row r="172">
          <cell r="A172">
            <v>76921</v>
          </cell>
          <cell r="B172" t="str">
            <v>DEBT COLLECTION AGENCY</v>
          </cell>
          <cell r="C172">
            <v>477113.51</v>
          </cell>
          <cell r="F172">
            <v>477113.51</v>
          </cell>
          <cell r="H172" t="str">
            <v>Vikas</v>
          </cell>
          <cell r="I172">
            <v>1058711.19</v>
          </cell>
        </row>
        <row r="173">
          <cell r="A173">
            <v>77000</v>
          </cell>
          <cell r="B173" t="str">
            <v>DEPR-BUILDING &amp; FACTORY</v>
          </cell>
          <cell r="C173">
            <v>213698</v>
          </cell>
          <cell r="F173">
            <v>213698</v>
          </cell>
          <cell r="H173" t="str">
            <v>Vikas</v>
          </cell>
          <cell r="I173">
            <v>103585</v>
          </cell>
        </row>
        <row r="174">
          <cell r="A174">
            <v>77001</v>
          </cell>
          <cell r="B174" t="str">
            <v>DEPR-LEASEHOLD IMROVMNTS</v>
          </cell>
          <cell r="C174">
            <v>1163608.78</v>
          </cell>
          <cell r="D174">
            <v>0.22</v>
          </cell>
          <cell r="E174">
            <v>2271</v>
          </cell>
          <cell r="F174">
            <v>1161338</v>
          </cell>
          <cell r="H174" t="str">
            <v>Vikas</v>
          </cell>
          <cell r="I174">
            <v>924611.24</v>
          </cell>
        </row>
        <row r="175">
          <cell r="A175">
            <v>77002</v>
          </cell>
          <cell r="B175" t="str">
            <v>DEPR-PLAN AND EQUIPMENT</v>
          </cell>
          <cell r="C175">
            <v>766286</v>
          </cell>
          <cell r="F175">
            <v>766286</v>
          </cell>
          <cell r="H175" t="str">
            <v>Vikas</v>
          </cell>
          <cell r="I175">
            <v>1010741</v>
          </cell>
        </row>
        <row r="176">
          <cell r="A176">
            <v>77003</v>
          </cell>
          <cell r="B176" t="str">
            <v>DEPR-OFFICE EQUIPMENT</v>
          </cell>
          <cell r="C176">
            <v>8296488</v>
          </cell>
          <cell r="D176">
            <v>2390839</v>
          </cell>
          <cell r="E176">
            <v>66790</v>
          </cell>
          <cell r="F176">
            <v>10620537</v>
          </cell>
          <cell r="H176" t="str">
            <v>Vikas</v>
          </cell>
          <cell r="I176">
            <v>8160552</v>
          </cell>
        </row>
        <row r="177">
          <cell r="A177">
            <v>77005</v>
          </cell>
          <cell r="B177" t="str">
            <v>DEPR-FIXTURE/FITTINGS</v>
          </cell>
          <cell r="C177">
            <v>259847</v>
          </cell>
          <cell r="F177">
            <v>259847</v>
          </cell>
          <cell r="H177" t="str">
            <v>Vikas</v>
          </cell>
          <cell r="I177">
            <v>329335</v>
          </cell>
        </row>
        <row r="178">
          <cell r="A178">
            <v>77009</v>
          </cell>
          <cell r="B178" t="str">
            <v>DEMO-AUTO AND TRUCKS</v>
          </cell>
          <cell r="C178">
            <v>16935</v>
          </cell>
          <cell r="F178">
            <v>16935</v>
          </cell>
          <cell r="H178" t="str">
            <v>Vikas</v>
          </cell>
          <cell r="I178">
            <v>16936</v>
          </cell>
        </row>
        <row r="179">
          <cell r="A179">
            <v>77300</v>
          </cell>
          <cell r="B179" t="str">
            <v>RENT-COMPUTER EQUIPMENTS</v>
          </cell>
          <cell r="C179">
            <v>7000</v>
          </cell>
          <cell r="F179">
            <v>7000</v>
          </cell>
          <cell r="H179" t="str">
            <v>Vikas</v>
          </cell>
          <cell r="I179">
            <v>83850</v>
          </cell>
        </row>
        <row r="180">
          <cell r="A180">
            <v>77510</v>
          </cell>
          <cell r="B180" t="str">
            <v>RENT-OFFICE PREMISES</v>
          </cell>
          <cell r="C180">
            <v>3205975</v>
          </cell>
          <cell r="F180">
            <v>3205975</v>
          </cell>
          <cell r="H180" t="str">
            <v>Vikas</v>
          </cell>
          <cell r="I180">
            <v>2976773</v>
          </cell>
        </row>
        <row r="181">
          <cell r="A181">
            <v>77511</v>
          </cell>
          <cell r="B181" t="str">
            <v>RENT-OTHERS</v>
          </cell>
          <cell r="C181">
            <v>882316.80000000005</v>
          </cell>
          <cell r="F181">
            <v>882316.80000000005</v>
          </cell>
          <cell r="H181" t="str">
            <v>Vikas</v>
          </cell>
          <cell r="I181">
            <v>60317.55</v>
          </cell>
        </row>
        <row r="182">
          <cell r="A182">
            <v>77550</v>
          </cell>
          <cell r="B182" t="str">
            <v>LEASE-VEHICLE/EQUIPMENTS</v>
          </cell>
          <cell r="C182">
            <v>687156</v>
          </cell>
          <cell r="F182">
            <v>687156</v>
          </cell>
          <cell r="H182" t="str">
            <v>Vikas</v>
          </cell>
          <cell r="I182">
            <v>513826.82</v>
          </cell>
        </row>
        <row r="183">
          <cell r="A183">
            <v>77580</v>
          </cell>
          <cell r="B183" t="str">
            <v>RENT-HIRE OF EQUIPMENTS</v>
          </cell>
          <cell r="C183">
            <v>1059872.6200000001</v>
          </cell>
          <cell r="F183">
            <v>1059872.6200000001</v>
          </cell>
          <cell r="H183" t="str">
            <v>Vikas</v>
          </cell>
          <cell r="I183">
            <v>1403956.12</v>
          </cell>
        </row>
        <row r="184">
          <cell r="A184">
            <v>77880</v>
          </cell>
          <cell r="B184" t="str">
            <v>BUSINESS TAX/LICENCE</v>
          </cell>
          <cell r="C184">
            <v>84844</v>
          </cell>
          <cell r="F184">
            <v>84844</v>
          </cell>
          <cell r="H184" t="str">
            <v>Vikas</v>
          </cell>
          <cell r="I184">
            <v>149908</v>
          </cell>
        </row>
        <row r="185">
          <cell r="A185">
            <v>77950</v>
          </cell>
          <cell r="B185" t="str">
            <v>INSURANCE-VEHICLES</v>
          </cell>
          <cell r="C185">
            <v>53134</v>
          </cell>
          <cell r="F185">
            <v>53134</v>
          </cell>
          <cell r="H185" t="str">
            <v>Vikas</v>
          </cell>
          <cell r="I185">
            <v>52224</v>
          </cell>
        </row>
        <row r="186">
          <cell r="A186">
            <v>77953</v>
          </cell>
          <cell r="B186" t="str">
            <v>INSURANCE-MARINE</v>
          </cell>
          <cell r="C186">
            <v>392883</v>
          </cell>
          <cell r="F186">
            <v>392883</v>
          </cell>
          <cell r="H186" t="str">
            <v>Vikas</v>
          </cell>
          <cell r="I186">
            <v>436407</v>
          </cell>
        </row>
        <row r="187">
          <cell r="A187">
            <v>77954</v>
          </cell>
          <cell r="B187" t="str">
            <v>INSURANCE-BUILDING</v>
          </cell>
          <cell r="C187">
            <v>50346</v>
          </cell>
          <cell r="F187">
            <v>50346</v>
          </cell>
          <cell r="H187" t="str">
            <v>Vikas</v>
          </cell>
          <cell r="I187">
            <v>35726</v>
          </cell>
        </row>
        <row r="188">
          <cell r="A188">
            <v>77955</v>
          </cell>
          <cell r="B188" t="str">
            <v>INSURANCE-PLANT/EQUIPMNT</v>
          </cell>
          <cell r="C188">
            <v>15462</v>
          </cell>
          <cell r="F188">
            <v>15462</v>
          </cell>
          <cell r="H188" t="str">
            <v>Vikas</v>
          </cell>
          <cell r="I188">
            <v>77778.5</v>
          </cell>
        </row>
        <row r="189">
          <cell r="A189">
            <v>77956</v>
          </cell>
          <cell r="B189" t="str">
            <v>INSURANCE-INVENTORY</v>
          </cell>
          <cell r="C189">
            <v>347085</v>
          </cell>
          <cell r="F189">
            <v>347085</v>
          </cell>
          <cell r="H189" t="str">
            <v>Vikas</v>
          </cell>
          <cell r="I189">
            <v>264732</v>
          </cell>
        </row>
        <row r="190">
          <cell r="A190">
            <v>77958</v>
          </cell>
          <cell r="B190" t="str">
            <v>INSURANCE-OTHERS</v>
          </cell>
          <cell r="C190">
            <v>146735.32</v>
          </cell>
          <cell r="F190">
            <v>146735.32</v>
          </cell>
          <cell r="H190" t="str">
            <v>Vikas</v>
          </cell>
          <cell r="I190">
            <v>14875</v>
          </cell>
        </row>
        <row r="191">
          <cell r="A191">
            <v>80901</v>
          </cell>
          <cell r="B191" t="str">
            <v>gain/Loss on sale of asset</v>
          </cell>
          <cell r="C191">
            <v>0</v>
          </cell>
          <cell r="E191">
            <v>98214</v>
          </cell>
          <cell r="F191">
            <v>-98214</v>
          </cell>
          <cell r="H191" t="str">
            <v>Vikas</v>
          </cell>
          <cell r="I191">
            <v>3016953.64</v>
          </cell>
        </row>
        <row r="192">
          <cell r="A192">
            <v>81912</v>
          </cell>
          <cell r="B192" t="str">
            <v>DISCOUNT RECEIVED</v>
          </cell>
          <cell r="C192">
            <v>-17809.259999999998</v>
          </cell>
          <cell r="F192">
            <v>-17809.259999999998</v>
          </cell>
          <cell r="H192" t="str">
            <v>Vikas</v>
          </cell>
          <cell r="I192">
            <v>-900</v>
          </cell>
        </row>
        <row r="193">
          <cell r="A193">
            <v>81990</v>
          </cell>
          <cell r="B193" t="str">
            <v>NON-OPG INCOME MISC</v>
          </cell>
          <cell r="C193">
            <v>-109060</v>
          </cell>
          <cell r="E193">
            <v>0</v>
          </cell>
          <cell r="F193">
            <v>-109060</v>
          </cell>
          <cell r="G193">
            <v>25</v>
          </cell>
          <cell r="H193" t="str">
            <v>Vikas</v>
          </cell>
          <cell r="I193">
            <v>-2742439.78</v>
          </cell>
        </row>
        <row r="194">
          <cell r="A194">
            <v>83011</v>
          </cell>
          <cell r="B194" t="str">
            <v>INTEREST EXPENSES</v>
          </cell>
          <cell r="C194">
            <v>3979859.28</v>
          </cell>
          <cell r="D194">
            <v>11849.77</v>
          </cell>
          <cell r="F194">
            <v>3991709.05</v>
          </cell>
          <cell r="G194">
            <v>6</v>
          </cell>
          <cell r="H194" t="str">
            <v>Vikas</v>
          </cell>
          <cell r="I194">
            <v>1651341.75</v>
          </cell>
        </row>
        <row r="195">
          <cell r="A195">
            <v>84910</v>
          </cell>
          <cell r="B195" t="str">
            <v>REALISED FX-G/L NON USD</v>
          </cell>
          <cell r="C195">
            <v>-269735.03999999998</v>
          </cell>
          <cell r="E195">
            <v>30283.49</v>
          </cell>
          <cell r="F195">
            <v>-300018.52999999997</v>
          </cell>
          <cell r="H195" t="str">
            <v>Vikas</v>
          </cell>
          <cell r="I195">
            <v>455845.61</v>
          </cell>
        </row>
        <row r="196">
          <cell r="A196">
            <v>84920</v>
          </cell>
          <cell r="B196" t="str">
            <v>REALISED FX-G/L ON USD</v>
          </cell>
          <cell r="C196">
            <v>1171553.47</v>
          </cell>
          <cell r="D196">
            <v>65037.89</v>
          </cell>
          <cell r="E196">
            <v>7547603.6629179809</v>
          </cell>
          <cell r="F196">
            <v>-6311012.3029179815</v>
          </cell>
          <cell r="G196" t="str">
            <v>1,2,3,8,13,14,16</v>
          </cell>
          <cell r="H196" t="str">
            <v>Vikas</v>
          </cell>
          <cell r="I196">
            <v>9713022.2799999993</v>
          </cell>
        </row>
        <row r="197">
          <cell r="A197">
            <v>84951</v>
          </cell>
          <cell r="B197" t="str">
            <v>AMORT-OTHER DEFERRED</v>
          </cell>
          <cell r="C197">
            <v>1000000</v>
          </cell>
          <cell r="F197">
            <v>1000000</v>
          </cell>
          <cell r="H197" t="str">
            <v>Vikas</v>
          </cell>
          <cell r="I197">
            <v>1000000</v>
          </cell>
        </row>
        <row r="198">
          <cell r="A198">
            <v>84990</v>
          </cell>
          <cell r="B198" t="str">
            <v>NON-OPERATING LIQ DAMAGS</v>
          </cell>
          <cell r="C198">
            <v>2382625.4300000002</v>
          </cell>
          <cell r="F198">
            <v>2382625.4300000002</v>
          </cell>
          <cell r="H198" t="str">
            <v>Ruchir</v>
          </cell>
          <cell r="I198">
            <v>464257</v>
          </cell>
        </row>
        <row r="199">
          <cell r="A199">
            <v>84991</v>
          </cell>
          <cell r="B199" t="str">
            <v>BANK CHARGES</v>
          </cell>
          <cell r="C199">
            <v>2653999.77</v>
          </cell>
          <cell r="F199">
            <v>2653999.77</v>
          </cell>
          <cell r="H199" t="str">
            <v>Vikas</v>
          </cell>
          <cell r="I199">
            <v>1317175.8</v>
          </cell>
        </row>
        <row r="200">
          <cell r="A200">
            <v>84992</v>
          </cell>
          <cell r="B200" t="str">
            <v>DISCOUNT-CASH GIVEN</v>
          </cell>
          <cell r="C200">
            <v>3909651.96</v>
          </cell>
          <cell r="F200">
            <v>3909651.96</v>
          </cell>
          <cell r="H200" t="str">
            <v>Ruchir</v>
          </cell>
          <cell r="I200">
            <v>3447510.26</v>
          </cell>
        </row>
        <row r="201">
          <cell r="A201">
            <v>84995</v>
          </cell>
          <cell r="B201" t="str">
            <v>TRAILER CODE ROUNDING</v>
          </cell>
          <cell r="C201">
            <v>-6919.94</v>
          </cell>
          <cell r="F201">
            <v>-6919.94</v>
          </cell>
          <cell r="H201" t="str">
            <v>Vikas</v>
          </cell>
          <cell r="I201">
            <v>46.31</v>
          </cell>
        </row>
        <row r="202">
          <cell r="A202">
            <v>99999</v>
          </cell>
          <cell r="B202" t="str">
            <v>PURCHASES UNCODED</v>
          </cell>
          <cell r="C202">
            <v>-23146.799999999999</v>
          </cell>
          <cell r="F202">
            <v>-23146.799999999999</v>
          </cell>
          <cell r="H202" t="str">
            <v>Vikas</v>
          </cell>
          <cell r="I202">
            <v>0</v>
          </cell>
        </row>
        <row r="203">
          <cell r="A203">
            <v>72613</v>
          </cell>
          <cell r="B203" t="str">
            <v>SALARY-PRIDE MONEY</v>
          </cell>
          <cell r="C203">
            <v>0</v>
          </cell>
          <cell r="F203">
            <v>0</v>
          </cell>
          <cell r="H203" t="str">
            <v>Sep</v>
          </cell>
          <cell r="I203">
            <v>5035700</v>
          </cell>
        </row>
        <row r="204">
          <cell r="A204">
            <v>73631</v>
          </cell>
          <cell r="B204" t="str">
            <v>INSURANCE GROUP LIFE</v>
          </cell>
          <cell r="C204">
            <v>0</v>
          </cell>
          <cell r="F204">
            <v>0</v>
          </cell>
          <cell r="H204" t="str">
            <v>Sep</v>
          </cell>
          <cell r="I204">
            <v>67640</v>
          </cell>
        </row>
        <row r="205">
          <cell r="A205">
            <v>74405</v>
          </cell>
          <cell r="B205" t="str">
            <v>MFG/PRO-MAINTENANCE/REPR</v>
          </cell>
          <cell r="C205">
            <v>0</v>
          </cell>
          <cell r="F205">
            <v>0</v>
          </cell>
          <cell r="H205" t="str">
            <v>Sep</v>
          </cell>
          <cell r="I205">
            <v>751087</v>
          </cell>
        </row>
        <row r="206">
          <cell r="A206">
            <v>75840</v>
          </cell>
          <cell r="B206" t="str">
            <v>OFFICE RELOCATION COSTS</v>
          </cell>
          <cell r="C206">
            <v>0</v>
          </cell>
          <cell r="F206">
            <v>0</v>
          </cell>
          <cell r="H206" t="str">
            <v>Sep</v>
          </cell>
          <cell r="I206">
            <v>19150</v>
          </cell>
        </row>
        <row r="207">
          <cell r="A207">
            <v>75941</v>
          </cell>
          <cell r="B207" t="str">
            <v>TELECOM-VIDEO CONFERENCE</v>
          </cell>
          <cell r="C207">
            <v>0</v>
          </cell>
          <cell r="F207">
            <v>0</v>
          </cell>
          <cell r="H207" t="str">
            <v>Sep</v>
          </cell>
          <cell r="I207">
            <v>0</v>
          </cell>
        </row>
        <row r="208">
          <cell r="A208">
            <v>75991</v>
          </cell>
          <cell r="B208" t="str">
            <v>IT-DATABSAE ADMINSTRATON</v>
          </cell>
          <cell r="C208">
            <v>0</v>
          </cell>
          <cell r="F208">
            <v>0</v>
          </cell>
          <cell r="H208" t="str">
            <v>Sep</v>
          </cell>
          <cell r="I208">
            <v>323196.98</v>
          </cell>
        </row>
        <row r="209">
          <cell r="A209">
            <v>76321</v>
          </cell>
          <cell r="B209" t="str">
            <v>TRAINING-OVERSEAS</v>
          </cell>
          <cell r="C209">
            <v>0</v>
          </cell>
          <cell r="F209">
            <v>0</v>
          </cell>
          <cell r="H209" t="str">
            <v>Sep</v>
          </cell>
          <cell r="I209">
            <v>986829.61</v>
          </cell>
        </row>
        <row r="210">
          <cell r="A210">
            <v>76940</v>
          </cell>
          <cell r="B210" t="str">
            <v>BAD DEBT EXPESNES</v>
          </cell>
          <cell r="C210">
            <v>0</v>
          </cell>
          <cell r="F210">
            <v>0</v>
          </cell>
          <cell r="H210" t="str">
            <v>Sep</v>
          </cell>
          <cell r="I210">
            <v>0</v>
          </cell>
        </row>
        <row r="211">
          <cell r="A211">
            <v>76990</v>
          </cell>
          <cell r="B211" t="str">
            <v>SUNDRY EXPENSES</v>
          </cell>
          <cell r="C211">
            <v>0</v>
          </cell>
          <cell r="F211">
            <v>0</v>
          </cell>
          <cell r="H211" t="str">
            <v>Sep</v>
          </cell>
          <cell r="I211">
            <v>1823</v>
          </cell>
        </row>
        <row r="212">
          <cell r="A212">
            <v>80010</v>
          </cell>
          <cell r="B212" t="str">
            <v>INTEREST INCOME</v>
          </cell>
          <cell r="C212">
            <v>0</v>
          </cell>
          <cell r="F212">
            <v>0</v>
          </cell>
          <cell r="H212" t="str">
            <v>Sep</v>
          </cell>
          <cell r="I212">
            <v>-258082</v>
          </cell>
        </row>
        <row r="213">
          <cell r="A213">
            <v>83520</v>
          </cell>
          <cell r="B213" t="str">
            <v>DONATION</v>
          </cell>
          <cell r="C213">
            <v>0</v>
          </cell>
          <cell r="F213">
            <v>0</v>
          </cell>
          <cell r="H213" t="str">
            <v>Sep</v>
          </cell>
          <cell r="I213">
            <v>1000</v>
          </cell>
        </row>
        <row r="214">
          <cell r="A214">
            <v>85800</v>
          </cell>
          <cell r="B214" t="str">
            <v>INCOME TAX EXPENSES</v>
          </cell>
          <cell r="C214">
            <v>0</v>
          </cell>
          <cell r="F214">
            <v>0</v>
          </cell>
          <cell r="H214" t="str">
            <v>Sep</v>
          </cell>
          <cell r="I214">
            <v>8800000</v>
          </cell>
        </row>
        <row r="219">
          <cell r="C219">
            <v>1.0779331205412745E-7</v>
          </cell>
          <cell r="D219">
            <v>47249377.652917989</v>
          </cell>
          <cell r="E219">
            <v>47249377.652917989</v>
          </cell>
          <cell r="F219">
            <v>1.4318356988951564E-7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pn Sch"/>
      <sheetName val="Rates"/>
      <sheetName val="Asset Card"/>
      <sheetName val="Sheet3"/>
      <sheetName val="Invoices for February 2003"/>
      <sheetName val="WNS NA 31.03.04"/>
      <sheetName val="WNS UK 31.03.04"/>
      <sheetName val="Discounted Cash Flow"/>
      <sheetName val="Parameters&amp;Notes"/>
      <sheetName val="fa"/>
      <sheetName val="Interim NWA converted Dec02~Bal"/>
      <sheetName val="Schedules"/>
      <sheetName val="CRITERIA1"/>
      <sheetName val="slab01"/>
      <sheetName val="#REF"/>
      <sheetName val="Consolidation _Rs"/>
      <sheetName val="Depn day basis - SoCrates - Co"/>
      <sheetName val="BS Rec Control Sheet"/>
      <sheetName val="PayReg_Master"/>
      <sheetName val="inputs"/>
      <sheetName val="OCT"/>
      <sheetName val="NOV"/>
      <sheetName val="APRIL"/>
      <sheetName val="MAI"/>
      <sheetName val="JUNE"/>
      <sheetName val="JUL"/>
      <sheetName val="SEPT"/>
      <sheetName val="Consolidated Budget Worksheet"/>
      <sheetName val="master"/>
      <sheetName val="Parameter_sheet"/>
      <sheetName val="entitlements"/>
      <sheetName val="SCH4"/>
      <sheetName val="Biz_case"/>
      <sheetName val="Insert"/>
      <sheetName val="Annual"/>
      <sheetName val="nglrpt042964858"/>
      <sheetName val="INPUT"/>
      <sheetName val="Balance Sheet "/>
      <sheetName val="wdr bldg"/>
      <sheetName val="Index Calculation"/>
      <sheetName val="OneSource Data (2)"/>
      <sheetName val="Balance sheet"/>
      <sheetName val="Other"/>
      <sheetName val="Summary"/>
      <sheetName val="P&amp;L"/>
      <sheetName val="SCH-A,B,C"/>
      <sheetName val="gen ledger data"/>
      <sheetName val="10W"/>
      <sheetName val="Sheet1"/>
      <sheetName val="FINAL"/>
    </sheetNames>
    <sheetDataSet>
      <sheetData sheetId="0"/>
      <sheetData sheetId="1"/>
      <sheetData sheetId="2" refreshError="1">
        <row r="18">
          <cell r="B18" t="str">
            <v>Hardware &amp; Software</v>
          </cell>
        </row>
        <row r="19">
          <cell r="B19" t="str">
            <v>Lease Hold Premises</v>
          </cell>
        </row>
        <row r="20">
          <cell r="B20" t="str">
            <v>Plant &amp; Machinery</v>
          </cell>
        </row>
        <row r="21">
          <cell r="B21" t="str">
            <v>Vehicles</v>
          </cell>
        </row>
        <row r="28">
          <cell r="B28" t="str">
            <v>Computer Peripheral (Dev)</v>
          </cell>
        </row>
        <row r="29">
          <cell r="B29" t="str">
            <v>Computer Software (Dev)</v>
          </cell>
        </row>
        <row r="30">
          <cell r="B30" t="str">
            <v>Computer Software</v>
          </cell>
        </row>
        <row r="31">
          <cell r="B31" t="str">
            <v>Desktops</v>
          </cell>
        </row>
        <row r="32">
          <cell r="B32" t="str">
            <v>Laptops</v>
          </cell>
        </row>
        <row r="33">
          <cell r="B33" t="str">
            <v>Networking</v>
          </cell>
        </row>
        <row r="34">
          <cell r="B34" t="str">
            <v>Pocket PC</v>
          </cell>
        </row>
        <row r="35">
          <cell r="B35" t="str">
            <v>Printers</v>
          </cell>
        </row>
        <row r="36">
          <cell r="B36" t="str">
            <v>Servers</v>
          </cell>
        </row>
        <row r="37">
          <cell r="B37" t="str">
            <v>Other HW&amp;SW</v>
          </cell>
        </row>
        <row r="38">
          <cell r="B38" t="str">
            <v>Architect Fees</v>
          </cell>
        </row>
        <row r="39">
          <cell r="B39" t="str">
            <v>Lease Hold Premises</v>
          </cell>
        </row>
        <row r="40">
          <cell r="B40" t="str">
            <v>Mobile Phones</v>
          </cell>
        </row>
        <row r="41">
          <cell r="B41" t="str">
            <v>Office Equipments</v>
          </cell>
        </row>
        <row r="42">
          <cell r="B42" t="str">
            <v>Video Conferencing System</v>
          </cell>
        </row>
        <row r="43">
          <cell r="B43" t="str">
            <v>Furniture &amp; Fixtures</v>
          </cell>
        </row>
        <row r="44">
          <cell r="B44" t="str">
            <v>Plant &amp; Machinery</v>
          </cell>
        </row>
        <row r="45">
          <cell r="B45" t="str">
            <v>Other P&amp;M</v>
          </cell>
        </row>
        <row r="46">
          <cell r="B46" t="str">
            <v>Vehicles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P&amp;L"/>
      <sheetName val="ANNEXURE_P_L"/>
      <sheetName val="Comp"/>
      <sheetName val="TrialBal"/>
      <sheetName val="fa"/>
      <sheetName val="Rates"/>
      <sheetName val="WNS NA 31.03.04"/>
      <sheetName val="WNS UK 31.03.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0902"/>
      <sheetName val="first cut"/>
      <sheetName val="Planning Mat"/>
      <sheetName val="TBR workings"/>
      <sheetName val="Leadsheet"/>
      <sheetName val="Adjustment Entry"/>
      <sheetName val="trial"/>
      <sheetName val="LETTER"/>
      <sheetName val="TB"/>
      <sheetName val="revised first cut"/>
    </sheetNames>
    <sheetDataSet>
      <sheetData sheetId="0" refreshError="1"/>
      <sheetData sheetId="1" refreshError="1">
        <row r="1">
          <cell r="A1" t="str">
            <v>A/c Code</v>
          </cell>
          <cell r="B1" t="str">
            <v>Description</v>
          </cell>
        </row>
        <row r="2">
          <cell r="A2">
            <v>10315</v>
          </cell>
          <cell r="B2" t="str">
            <v>CASH AT BANK-INR</v>
          </cell>
          <cell r="C2">
            <v>7011771.2699999996</v>
          </cell>
        </row>
        <row r="3">
          <cell r="A3">
            <v>10625</v>
          </cell>
          <cell r="B3" t="str">
            <v>CASH-PETTY</v>
          </cell>
          <cell r="C3">
            <v>107381.4</v>
          </cell>
        </row>
        <row r="4">
          <cell r="A4">
            <v>11410</v>
          </cell>
          <cell r="B4" t="str">
            <v>AR-TRADE</v>
          </cell>
          <cell r="C4">
            <v>277432080.75999999</v>
          </cell>
        </row>
        <row r="5">
          <cell r="A5">
            <v>12110</v>
          </cell>
          <cell r="B5" t="str">
            <v>CASH AND TRAVEL ADVANCES</v>
          </cell>
          <cell r="C5">
            <v>-264984.62</v>
          </cell>
        </row>
        <row r="6">
          <cell r="A6">
            <v>12200</v>
          </cell>
          <cell r="B6" t="str">
            <v>MISC-TAXES/CONTRA</v>
          </cell>
          <cell r="C6">
            <v>0</v>
          </cell>
        </row>
        <row r="7">
          <cell r="A7">
            <v>12210</v>
          </cell>
          <cell r="B7" t="str">
            <v>INCOME TAX REFUBDS REVBL</v>
          </cell>
          <cell r="C7">
            <v>36445008.030000001</v>
          </cell>
        </row>
        <row r="8">
          <cell r="A8">
            <v>12261</v>
          </cell>
          <cell r="B8" t="str">
            <v>EXCISE DUTY-PAID STOCK</v>
          </cell>
          <cell r="C8">
            <v>235543</v>
          </cell>
        </row>
        <row r="9">
          <cell r="A9">
            <v>12280</v>
          </cell>
          <cell r="B9" t="str">
            <v>EXCISE DUTY - PLA A/C</v>
          </cell>
          <cell r="C9">
            <v>1035010</v>
          </cell>
        </row>
        <row r="10">
          <cell r="A10">
            <v>12283</v>
          </cell>
          <cell r="B10" t="str">
            <v>EXCISE DUTY- CENVAT</v>
          </cell>
          <cell r="C10">
            <v>115036</v>
          </cell>
        </row>
        <row r="11">
          <cell r="A11">
            <v>12285</v>
          </cell>
          <cell r="B11" t="str">
            <v>SALES TAX REFUNDS RECVBL</v>
          </cell>
          <cell r="C11">
            <v>578601</v>
          </cell>
        </row>
        <row r="12">
          <cell r="A12">
            <v>12380</v>
          </cell>
          <cell r="B12" t="str">
            <v>RECEIVABLES-OTHER</v>
          </cell>
          <cell r="C12">
            <v>6307140.3200000003</v>
          </cell>
        </row>
        <row r="13">
          <cell r="A13">
            <v>12610</v>
          </cell>
          <cell r="B13" t="str">
            <v>RESERVE FOR BAD DEBTS</v>
          </cell>
          <cell r="C13">
            <v>-6138132.3399999999</v>
          </cell>
        </row>
        <row r="14">
          <cell r="A14">
            <v>14110</v>
          </cell>
          <cell r="B14" t="str">
            <v>INV-FINSIHED GOODS</v>
          </cell>
          <cell r="C14">
            <v>3122502.25</v>
          </cell>
        </row>
        <row r="15">
          <cell r="A15">
            <v>14160</v>
          </cell>
          <cell r="B15" t="str">
            <v>INV-IMPORT DUTY(CUSTOMS)</v>
          </cell>
          <cell r="C15">
            <v>4174933.2</v>
          </cell>
        </row>
        <row r="16">
          <cell r="A16">
            <v>14310</v>
          </cell>
          <cell r="B16" t="str">
            <v>INV-WIP</v>
          </cell>
          <cell r="C16">
            <v>1367202.37</v>
          </cell>
        </row>
        <row r="17">
          <cell r="A17">
            <v>14370</v>
          </cell>
          <cell r="B17" t="str">
            <v>INV-OUTSIDE POINT(CSTMR)</v>
          </cell>
          <cell r="C17">
            <v>1146841.22</v>
          </cell>
        </row>
        <row r="18">
          <cell r="A18">
            <v>14380</v>
          </cell>
          <cell r="B18" t="str">
            <v>INV-SUB CONTRACT (FAT)</v>
          </cell>
          <cell r="C18">
            <v>50839350.280000001</v>
          </cell>
        </row>
        <row r="19">
          <cell r="A19">
            <v>14410</v>
          </cell>
          <cell r="B19" t="str">
            <v>INV-RAW MATERIALS</v>
          </cell>
          <cell r="C19">
            <v>75670905.25</v>
          </cell>
        </row>
        <row r="20">
          <cell r="A20">
            <v>14480</v>
          </cell>
          <cell r="B20" t="str">
            <v>INV-IN TRANSIT(LOCAL)</v>
          </cell>
          <cell r="C20">
            <v>3146086.64</v>
          </cell>
        </row>
        <row r="21">
          <cell r="A21">
            <v>14490</v>
          </cell>
          <cell r="B21" t="str">
            <v>INV-IN TRANSIT(INTERCOM)</v>
          </cell>
          <cell r="C21">
            <v>6824448.1100000003</v>
          </cell>
        </row>
        <row r="22">
          <cell r="A22">
            <v>14800</v>
          </cell>
          <cell r="B22" t="str">
            <v>INV-STD COST REVALUATION</v>
          </cell>
          <cell r="C22">
            <v>-13397425.310000001</v>
          </cell>
        </row>
        <row r="23">
          <cell r="A23">
            <v>15090</v>
          </cell>
          <cell r="B23" t="str">
            <v>PREPAID-OTHER</v>
          </cell>
          <cell r="C23">
            <v>6573480.1399999997</v>
          </cell>
        </row>
        <row r="24">
          <cell r="A24">
            <v>15620</v>
          </cell>
          <cell r="B24" t="str">
            <v>FIELD SERVICE STOCK-GTS</v>
          </cell>
          <cell r="C24">
            <v>53954586.380000003</v>
          </cell>
        </row>
        <row r="25">
          <cell r="A25">
            <v>15630</v>
          </cell>
          <cell r="B25" t="str">
            <v>FIELD SERVICE STK-PROVIS</v>
          </cell>
          <cell r="C25">
            <v>-14938670.24</v>
          </cell>
        </row>
        <row r="26">
          <cell r="A26">
            <v>15710</v>
          </cell>
          <cell r="B26" t="str">
            <v>DEPOSIT-TENDER(EARNEST)</v>
          </cell>
          <cell r="C26">
            <v>3057976.5</v>
          </cell>
        </row>
        <row r="27">
          <cell r="A27">
            <v>15715</v>
          </cell>
          <cell r="B27" t="str">
            <v>DEPOSIT-MATERIAL PURCHAS</v>
          </cell>
          <cell r="C27">
            <v>2855825.47</v>
          </cell>
        </row>
        <row r="28">
          <cell r="A28">
            <v>15723</v>
          </cell>
          <cell r="B28" t="str">
            <v>DEPOSIT-STAFF ACOMODATON</v>
          </cell>
          <cell r="C28">
            <v>426000</v>
          </cell>
        </row>
        <row r="29">
          <cell r="A29">
            <v>15790</v>
          </cell>
          <cell r="B29" t="str">
            <v>DEPOSIT-OTHERS</v>
          </cell>
          <cell r="C29">
            <v>6367062.2000000002</v>
          </cell>
        </row>
        <row r="30">
          <cell r="A30">
            <v>17010</v>
          </cell>
          <cell r="B30" t="str">
            <v>LAND</v>
          </cell>
          <cell r="C30">
            <v>408823</v>
          </cell>
        </row>
        <row r="31">
          <cell r="A31">
            <v>17211</v>
          </cell>
          <cell r="B31" t="str">
            <v>LEASE IMPROVEMENTS-OBAL</v>
          </cell>
          <cell r="C31">
            <v>5595359.6900000004</v>
          </cell>
        </row>
        <row r="32">
          <cell r="A32">
            <v>17212</v>
          </cell>
          <cell r="B32" t="str">
            <v>LEASE IMPROVEMENTS-ADDS</v>
          </cell>
          <cell r="C32">
            <v>1703791.31</v>
          </cell>
        </row>
        <row r="33">
          <cell r="A33">
            <v>17311</v>
          </cell>
          <cell r="B33" t="str">
            <v>BUILDING/FACTORY-OBAL</v>
          </cell>
          <cell r="C33">
            <v>14534407</v>
          </cell>
        </row>
        <row r="34">
          <cell r="A34">
            <v>17401</v>
          </cell>
          <cell r="B34" t="str">
            <v>MACHINERY&amp;EQUPIMENT-OBAL</v>
          </cell>
          <cell r="C34">
            <v>26639621.030000001</v>
          </cell>
        </row>
        <row r="35">
          <cell r="A35">
            <v>17402</v>
          </cell>
          <cell r="B35" t="str">
            <v>MACHINERY&amp;EQUPIMENT-ADDS</v>
          </cell>
          <cell r="C35">
            <v>3325871.65</v>
          </cell>
        </row>
        <row r="36">
          <cell r="A36">
            <v>17432</v>
          </cell>
          <cell r="B36" t="str">
            <v>MACHINE TOOLS - ADDS</v>
          </cell>
          <cell r="C36">
            <v>499425.32</v>
          </cell>
        </row>
        <row r="37">
          <cell r="A37">
            <v>17641</v>
          </cell>
          <cell r="B37" t="str">
            <v>AUTO AND TRUCKS - OBAL</v>
          </cell>
          <cell r="C37">
            <v>356530</v>
          </cell>
        </row>
        <row r="38">
          <cell r="A38">
            <v>17642</v>
          </cell>
          <cell r="B38" t="str">
            <v>AUTO AND TRUCKS - ADDS</v>
          </cell>
          <cell r="C38">
            <v>2217</v>
          </cell>
        </row>
        <row r="39">
          <cell r="A39">
            <v>17711</v>
          </cell>
          <cell r="B39" t="str">
            <v>FIXTURE/FITTINGS - OBAL</v>
          </cell>
          <cell r="C39">
            <v>7619235.6600000001</v>
          </cell>
        </row>
        <row r="40">
          <cell r="A40">
            <v>17712</v>
          </cell>
          <cell r="B40" t="str">
            <v>FIXTURE/FITTINGS - ADDS</v>
          </cell>
          <cell r="C40">
            <v>3123802.34</v>
          </cell>
        </row>
        <row r="41">
          <cell r="A41">
            <v>17721</v>
          </cell>
          <cell r="B41" t="str">
            <v>TELECOM EQUIPMENT - OBAL</v>
          </cell>
          <cell r="C41">
            <v>3744165.89</v>
          </cell>
        </row>
        <row r="42">
          <cell r="A42">
            <v>17722</v>
          </cell>
          <cell r="B42" t="str">
            <v>TELECOM EQUIPMENT - ADDS</v>
          </cell>
          <cell r="C42">
            <v>1824000</v>
          </cell>
        </row>
        <row r="43">
          <cell r="A43">
            <v>17731</v>
          </cell>
          <cell r="B43" t="str">
            <v>COMPUTER/IT EQUPMNT-OBAL</v>
          </cell>
          <cell r="C43">
            <v>51755861.390000001</v>
          </cell>
        </row>
        <row r="44">
          <cell r="A44">
            <v>17732</v>
          </cell>
          <cell r="B44" t="str">
            <v>COMPUTER/IT EQUPMNT-ADDS</v>
          </cell>
          <cell r="C44">
            <v>11178094.98</v>
          </cell>
        </row>
        <row r="45">
          <cell r="A45">
            <v>17751</v>
          </cell>
          <cell r="B45" t="str">
            <v>OFFICE EQUIPMENT - OBAL</v>
          </cell>
          <cell r="C45">
            <v>4205069.3899999997</v>
          </cell>
        </row>
        <row r="46">
          <cell r="A46">
            <v>17752</v>
          </cell>
          <cell r="B46" t="str">
            <v>OFFICE EQUIPMENT - ADDS</v>
          </cell>
          <cell r="C46">
            <v>2103148</v>
          </cell>
        </row>
        <row r="47">
          <cell r="A47">
            <v>17761</v>
          </cell>
          <cell r="B47" t="str">
            <v>DEMO EQUIPMENT - OBAL</v>
          </cell>
          <cell r="C47">
            <v>21238212.09</v>
          </cell>
        </row>
        <row r="48">
          <cell r="A48">
            <v>17762</v>
          </cell>
          <cell r="B48" t="str">
            <v>DEMO EQUIPMENT - ADDS</v>
          </cell>
          <cell r="C48">
            <v>24964712.84</v>
          </cell>
        </row>
        <row r="49">
          <cell r="A49">
            <v>17902</v>
          </cell>
          <cell r="B49" t="str">
            <v>CIP - MACH &amp; EQUIP ADDS</v>
          </cell>
          <cell r="C49">
            <v>0.78</v>
          </cell>
        </row>
        <row r="50">
          <cell r="A50">
            <v>18211</v>
          </cell>
          <cell r="B50" t="str">
            <v>DEPR LEASE IMPROV - OBAL</v>
          </cell>
          <cell r="C50">
            <v>-1712020.19</v>
          </cell>
        </row>
        <row r="51">
          <cell r="A51">
            <v>18212</v>
          </cell>
          <cell r="B51" t="str">
            <v>DEPR LEASE IMPROV - ADDS</v>
          </cell>
          <cell r="C51">
            <v>-3054626.81</v>
          </cell>
        </row>
        <row r="52">
          <cell r="A52">
            <v>18311</v>
          </cell>
          <cell r="B52" t="str">
            <v>DEPR BUILDING/FACT- OBAL</v>
          </cell>
          <cell r="C52">
            <v>-2694485</v>
          </cell>
        </row>
        <row r="53">
          <cell r="A53">
            <v>18312</v>
          </cell>
          <cell r="B53" t="str">
            <v>DEPR BUILDING/FACT- ADDS</v>
          </cell>
          <cell r="C53">
            <v>-634562</v>
          </cell>
        </row>
        <row r="54">
          <cell r="A54">
            <v>18401</v>
          </cell>
          <cell r="B54" t="str">
            <v>DEPR MACH &amp; EQUIPME-OBAL</v>
          </cell>
          <cell r="C54">
            <v>-12629552.9</v>
          </cell>
        </row>
        <row r="55">
          <cell r="A55">
            <v>18402</v>
          </cell>
          <cell r="B55" t="str">
            <v>DEPR MACH &amp; EQUIPME-ADDS</v>
          </cell>
          <cell r="C55">
            <v>-3673647.1</v>
          </cell>
        </row>
        <row r="56">
          <cell r="A56">
            <v>18641</v>
          </cell>
          <cell r="B56" t="str">
            <v>DEPR AUTO/TRUCKS - OBAL</v>
          </cell>
          <cell r="C56">
            <v>-303991.89</v>
          </cell>
        </row>
        <row r="57">
          <cell r="A57">
            <v>18642</v>
          </cell>
          <cell r="B57" t="str">
            <v>DEPR AUTO/TRUCKS - ADDS</v>
          </cell>
          <cell r="C57">
            <v>123953.89</v>
          </cell>
        </row>
        <row r="58">
          <cell r="A58">
            <v>18711</v>
          </cell>
          <cell r="B58" t="str">
            <v>DEPR FURNITURE/FIX- OBAL</v>
          </cell>
          <cell r="C58">
            <v>-1838457</v>
          </cell>
        </row>
        <row r="59">
          <cell r="A59">
            <v>18712</v>
          </cell>
          <cell r="B59" t="str">
            <v>DEPR FURNITURE/FIX- ADDS</v>
          </cell>
          <cell r="C59">
            <v>-1181911</v>
          </cell>
        </row>
        <row r="60">
          <cell r="A60">
            <v>18751</v>
          </cell>
          <cell r="B60" t="str">
            <v>DEPR OFFICE EQUPMNT-OBAL</v>
          </cell>
          <cell r="C60">
            <v>-36355630</v>
          </cell>
        </row>
        <row r="61">
          <cell r="A61">
            <v>18752</v>
          </cell>
          <cell r="B61" t="str">
            <v>DEPR OFFICE EQUPMNT-ADDS</v>
          </cell>
          <cell r="C61">
            <v>-39732286</v>
          </cell>
        </row>
        <row r="62">
          <cell r="A62">
            <v>19910</v>
          </cell>
          <cell r="B62" t="str">
            <v>DEFERRED ORGANIZATON EXP</v>
          </cell>
          <cell r="C62">
            <v>3000000</v>
          </cell>
        </row>
        <row r="63">
          <cell r="A63">
            <v>40055</v>
          </cell>
          <cell r="B63" t="str">
            <v>BANK OVERDRAFT - INR</v>
          </cell>
          <cell r="C63">
            <v>-48530393.579999998</v>
          </cell>
        </row>
        <row r="64">
          <cell r="A64">
            <v>41010</v>
          </cell>
          <cell r="B64" t="str">
            <v>A/P - TRADE</v>
          </cell>
          <cell r="C64">
            <v>-69573856.310000002</v>
          </cell>
        </row>
        <row r="65">
          <cell r="A65">
            <v>41890</v>
          </cell>
          <cell r="B65" t="str">
            <v>A/P - OTHER(AP RETNTION)</v>
          </cell>
          <cell r="C65">
            <v>-2411733</v>
          </cell>
        </row>
        <row r="66">
          <cell r="A66">
            <v>42000</v>
          </cell>
          <cell r="B66" t="str">
            <v>ACCRUED PAYROLL/SALARIES</v>
          </cell>
          <cell r="C66">
            <v>-176350.15</v>
          </cell>
        </row>
        <row r="67">
          <cell r="A67">
            <v>43615</v>
          </cell>
          <cell r="B67" t="str">
            <v>WCT - PAYABLE</v>
          </cell>
          <cell r="C67">
            <v>-480227.4</v>
          </cell>
        </row>
        <row r="68">
          <cell r="A68">
            <v>43618</v>
          </cell>
          <cell r="B68" t="str">
            <v>STATUTORY DUES PAYABLE</v>
          </cell>
          <cell r="C68">
            <v>-612473</v>
          </cell>
        </row>
        <row r="69">
          <cell r="A69">
            <v>43619</v>
          </cell>
          <cell r="B69" t="str">
            <v>SALES TAX PAYABLE</v>
          </cell>
          <cell r="C69">
            <v>-2913350</v>
          </cell>
        </row>
        <row r="70">
          <cell r="A70">
            <v>43620</v>
          </cell>
          <cell r="B70" t="str">
            <v>TDS PAYABLE</v>
          </cell>
          <cell r="C70">
            <v>-649598.55000000005</v>
          </cell>
        </row>
        <row r="71">
          <cell r="A71">
            <v>43622</v>
          </cell>
          <cell r="B71" t="str">
            <v>TARIFF PAYABLE</v>
          </cell>
          <cell r="C71">
            <v>-136273</v>
          </cell>
        </row>
        <row r="72">
          <cell r="A72">
            <v>44610</v>
          </cell>
          <cell r="B72" t="str">
            <v>DEPOSITS FROM CUSTOMERS</v>
          </cell>
          <cell r="C72">
            <v>-27833755.649999999</v>
          </cell>
        </row>
        <row r="73">
          <cell r="A73">
            <v>44899</v>
          </cell>
          <cell r="B73" t="str">
            <v>ACCRUAL - OTHERS</v>
          </cell>
          <cell r="C73">
            <v>-51980999.670000002</v>
          </cell>
        </row>
        <row r="74">
          <cell r="A74">
            <v>46610</v>
          </cell>
          <cell r="B74" t="str">
            <v>INCOME TAX PAYBL-CURRENT</v>
          </cell>
          <cell r="C74">
            <v>-4300000</v>
          </cell>
        </row>
        <row r="75">
          <cell r="A75">
            <v>46620</v>
          </cell>
          <cell r="B75" t="str">
            <v>INCOME TAX PAYABLE-PRIOR</v>
          </cell>
          <cell r="C75">
            <v>-25236420</v>
          </cell>
        </row>
        <row r="76">
          <cell r="A76">
            <v>48310</v>
          </cell>
          <cell r="B76" t="str">
            <v>INTER COMP RECVBL-TRADE</v>
          </cell>
          <cell r="C76">
            <v>13021915.390000001</v>
          </cell>
        </row>
        <row r="77">
          <cell r="A77">
            <v>48320</v>
          </cell>
          <cell r="B77" t="str">
            <v>INTER COMP PAYABLE-TRADE</v>
          </cell>
          <cell r="C77">
            <v>30012688.780000001</v>
          </cell>
        </row>
        <row r="78">
          <cell r="A78">
            <v>49600</v>
          </cell>
          <cell r="B78" t="str">
            <v>COMMON STOCK</v>
          </cell>
          <cell r="C78">
            <v>-342233000</v>
          </cell>
        </row>
        <row r="79">
          <cell r="A79">
            <v>49910</v>
          </cell>
          <cell r="B79" t="str">
            <v>RETAINED EARNINGS - B/F</v>
          </cell>
          <cell r="C79">
            <v>8814606.7300000004</v>
          </cell>
        </row>
        <row r="80">
          <cell r="A80">
            <v>49992</v>
          </cell>
          <cell r="B80" t="str">
            <v>CAPITAL RESERVE</v>
          </cell>
          <cell r="C80">
            <v>-209797</v>
          </cell>
        </row>
        <row r="81">
          <cell r="A81">
            <v>52310</v>
          </cell>
          <cell r="B81" t="str">
            <v>SALES-3P DOMESTIC</v>
          </cell>
          <cell r="C81">
            <v>-1199625547.1700001</v>
          </cell>
        </row>
        <row r="82">
          <cell r="A82">
            <v>52340</v>
          </cell>
          <cell r="B82" t="str">
            <v>SALES-3P EXPORTS</v>
          </cell>
          <cell r="C82">
            <v>-10932075.789999999</v>
          </cell>
        </row>
        <row r="83">
          <cell r="A83">
            <v>52991</v>
          </cell>
          <cell r="B83" t="str">
            <v>SALES-OTHERS ADJUSTMENTS</v>
          </cell>
          <cell r="C83">
            <v>9945435.9000000004</v>
          </cell>
        </row>
        <row r="84">
          <cell r="A84">
            <v>54310</v>
          </cell>
          <cell r="B84" t="str">
            <v>SALES-INTERCOMPANY RA</v>
          </cell>
          <cell r="C84">
            <v>-73140256.359999999</v>
          </cell>
        </row>
        <row r="85">
          <cell r="A85">
            <v>62310</v>
          </cell>
          <cell r="B85" t="str">
            <v>COGS-MATERIAL DOMESTIC</v>
          </cell>
          <cell r="C85">
            <v>692165333.80999994</v>
          </cell>
        </row>
        <row r="86">
          <cell r="A86">
            <v>62340</v>
          </cell>
          <cell r="B86" t="str">
            <v>COGS-MATERIAL EXPORTS</v>
          </cell>
          <cell r="C86">
            <v>5821207.3700000001</v>
          </cell>
        </row>
        <row r="87">
          <cell r="A87">
            <v>64310</v>
          </cell>
          <cell r="B87" t="str">
            <v>COGS-MATERIAL INTERCOMP</v>
          </cell>
          <cell r="C87">
            <v>52668578.710000001</v>
          </cell>
        </row>
        <row r="88">
          <cell r="A88">
            <v>68000</v>
          </cell>
          <cell r="B88" t="str">
            <v>VARIANCE-PO PRICE</v>
          </cell>
          <cell r="C88">
            <v>-5870377.0599999996</v>
          </cell>
        </row>
        <row r="89">
          <cell r="A89">
            <v>68002</v>
          </cell>
          <cell r="B89" t="str">
            <v>VARIANCE-A/P RATE</v>
          </cell>
          <cell r="C89">
            <v>19182254.59</v>
          </cell>
        </row>
        <row r="90">
          <cell r="A90">
            <v>68003</v>
          </cell>
          <cell r="B90" t="str">
            <v>VARIANCE-METHOD</v>
          </cell>
          <cell r="C90">
            <v>-923993.26</v>
          </cell>
        </row>
        <row r="91">
          <cell r="A91">
            <v>68110</v>
          </cell>
          <cell r="B91" t="str">
            <v>VARIANCE-MATERIAL RATE</v>
          </cell>
          <cell r="C91">
            <v>-6073.46</v>
          </cell>
        </row>
        <row r="92">
          <cell r="A92">
            <v>68140</v>
          </cell>
          <cell r="B92" t="str">
            <v>VARIANCE-MATERIAL USAGE</v>
          </cell>
          <cell r="C92">
            <v>-91373.16</v>
          </cell>
        </row>
        <row r="93">
          <cell r="A93">
            <v>68280</v>
          </cell>
          <cell r="B93" t="str">
            <v>VARIANCE-LABOR USAGE</v>
          </cell>
          <cell r="C93">
            <v>1.49</v>
          </cell>
        </row>
        <row r="94">
          <cell r="A94">
            <v>68330</v>
          </cell>
          <cell r="B94" t="str">
            <v>VARIANCE-BURDEN USAGE</v>
          </cell>
          <cell r="C94">
            <v>4.72</v>
          </cell>
        </row>
        <row r="95">
          <cell r="A95">
            <v>68370</v>
          </cell>
          <cell r="B95" t="str">
            <v>OVERHEAD APPLIED</v>
          </cell>
          <cell r="C95">
            <v>-201966382.5</v>
          </cell>
        </row>
        <row r="96">
          <cell r="A96">
            <v>68411</v>
          </cell>
          <cell r="B96" t="str">
            <v>VARIANCE-TRANSFER</v>
          </cell>
          <cell r="C96">
            <v>866172.95</v>
          </cell>
        </row>
        <row r="97">
          <cell r="A97">
            <v>68420</v>
          </cell>
          <cell r="B97" t="str">
            <v>LABOR ABSORBED</v>
          </cell>
          <cell r="C97">
            <v>-760857.45</v>
          </cell>
        </row>
        <row r="98">
          <cell r="A98">
            <v>68430</v>
          </cell>
          <cell r="B98" t="str">
            <v>BURDEN ABSORBED</v>
          </cell>
          <cell r="C98">
            <v>-2614032.08</v>
          </cell>
        </row>
        <row r="99">
          <cell r="A99">
            <v>68440</v>
          </cell>
          <cell r="B99" t="str">
            <v>SCRAP ACCOUNT</v>
          </cell>
          <cell r="C99">
            <v>-975</v>
          </cell>
        </row>
        <row r="100">
          <cell r="A100">
            <v>68450</v>
          </cell>
          <cell r="B100" t="str">
            <v>FLOOR STOCK</v>
          </cell>
          <cell r="C100">
            <v>4763219.92</v>
          </cell>
        </row>
        <row r="101">
          <cell r="A101">
            <v>68830</v>
          </cell>
          <cell r="B101" t="str">
            <v>INV PROV-OBSOLESCENCE</v>
          </cell>
          <cell r="C101">
            <v>547305.21</v>
          </cell>
        </row>
        <row r="102">
          <cell r="A102">
            <v>68860</v>
          </cell>
          <cell r="B102" t="str">
            <v>INV STD COST REVAL ADJST</v>
          </cell>
          <cell r="C102">
            <v>-3352418.57</v>
          </cell>
        </row>
        <row r="103">
          <cell r="A103">
            <v>68870</v>
          </cell>
          <cell r="B103" t="str">
            <v>INV DISCREPANCY</v>
          </cell>
          <cell r="C103">
            <v>1066181</v>
          </cell>
        </row>
        <row r="104">
          <cell r="A104">
            <v>69610</v>
          </cell>
          <cell r="B104" t="str">
            <v>COS OTHER-WARRANTY</v>
          </cell>
          <cell r="C104">
            <v>40188465.68</v>
          </cell>
        </row>
        <row r="105">
          <cell r="A105">
            <v>69900</v>
          </cell>
          <cell r="B105" t="str">
            <v>COST OF PRODUCTION</v>
          </cell>
          <cell r="C105">
            <v>-1008094.86</v>
          </cell>
        </row>
        <row r="106">
          <cell r="A106">
            <v>69920</v>
          </cell>
          <cell r="B106" t="str">
            <v>COS OTHER-EXCISE DUTY</v>
          </cell>
          <cell r="C106">
            <v>127167188</v>
          </cell>
        </row>
        <row r="107">
          <cell r="A107">
            <v>69921</v>
          </cell>
          <cell r="B107" t="str">
            <v>COS OTHER-CUSTOM DUTY</v>
          </cell>
          <cell r="C107">
            <v>139440686.72</v>
          </cell>
        </row>
        <row r="108">
          <cell r="A108">
            <v>69923</v>
          </cell>
          <cell r="B108" t="str">
            <v>COS OTHER-IMPORT CLEARNG</v>
          </cell>
          <cell r="C108">
            <v>5283561.58</v>
          </cell>
        </row>
        <row r="109">
          <cell r="A109">
            <v>69924</v>
          </cell>
          <cell r="B109" t="str">
            <v>COS OTHER-IMOPRT LICENCE</v>
          </cell>
          <cell r="C109">
            <v>112183.03999999999</v>
          </cell>
        </row>
        <row r="110">
          <cell r="A110">
            <v>69926</v>
          </cell>
          <cell r="B110" t="str">
            <v>COS OTHER-IMPORT DEMURGE</v>
          </cell>
          <cell r="C110">
            <v>803231</v>
          </cell>
        </row>
        <row r="111">
          <cell r="A111">
            <v>69930</v>
          </cell>
          <cell r="B111" t="str">
            <v>COS OTHER-INWARDS FREIGT</v>
          </cell>
          <cell r="C111">
            <v>19536915.07</v>
          </cell>
        </row>
        <row r="112">
          <cell r="A112">
            <v>69932</v>
          </cell>
          <cell r="B112" t="str">
            <v>COST OTHER-IMPORT PACKNG</v>
          </cell>
          <cell r="C112">
            <v>2116625.67</v>
          </cell>
        </row>
        <row r="113">
          <cell r="A113">
            <v>69980</v>
          </cell>
          <cell r="B113" t="str">
            <v>COS OTHER- ENGINRG/DRAFT</v>
          </cell>
          <cell r="C113">
            <v>15216031.710000001</v>
          </cell>
        </row>
        <row r="114">
          <cell r="A114">
            <v>71001</v>
          </cell>
          <cell r="B114" t="str">
            <v>SALARY-BASIC PAY</v>
          </cell>
          <cell r="C114">
            <v>27164635.629999999</v>
          </cell>
        </row>
        <row r="115">
          <cell r="A115">
            <v>71003</v>
          </cell>
          <cell r="B115" t="str">
            <v>SALARY-TEMPORARY STAFF</v>
          </cell>
          <cell r="C115">
            <v>205096</v>
          </cell>
        </row>
        <row r="116">
          <cell r="A116">
            <v>71004</v>
          </cell>
          <cell r="B116" t="str">
            <v>SALARY-MANAGERIAL REMUNR</v>
          </cell>
          <cell r="C116">
            <v>4889069</v>
          </cell>
        </row>
        <row r="117">
          <cell r="A117">
            <v>72110</v>
          </cell>
          <cell r="B117" t="str">
            <v>SALARY-ANNUAL LEAVE</v>
          </cell>
          <cell r="C117">
            <v>1795647.5</v>
          </cell>
        </row>
        <row r="118">
          <cell r="A118">
            <v>72610</v>
          </cell>
          <cell r="B118" t="str">
            <v>SALARY-BONUS</v>
          </cell>
          <cell r="C118">
            <v>1037142.64</v>
          </cell>
        </row>
        <row r="119">
          <cell r="A119">
            <v>72613</v>
          </cell>
          <cell r="B119" t="str">
            <v>SALARY-PRIDE MONEY</v>
          </cell>
          <cell r="C119">
            <v>8500000</v>
          </cell>
        </row>
        <row r="120">
          <cell r="A120">
            <v>73630</v>
          </cell>
          <cell r="B120" t="str">
            <v>INSURANCE MEDICAL</v>
          </cell>
          <cell r="C120">
            <v>705562.4</v>
          </cell>
        </row>
        <row r="121">
          <cell r="A121">
            <v>73801</v>
          </cell>
          <cell r="B121" t="str">
            <v>SALARY-FRINGE BENEFITS</v>
          </cell>
          <cell r="C121">
            <v>43782605.93</v>
          </cell>
        </row>
        <row r="122">
          <cell r="A122">
            <v>73810</v>
          </cell>
          <cell r="B122" t="str">
            <v>SUPER FUNDS CONTRIBUTION</v>
          </cell>
          <cell r="C122">
            <v>5614057.4500000002</v>
          </cell>
        </row>
        <row r="123">
          <cell r="A123">
            <v>74403</v>
          </cell>
          <cell r="B123" t="str">
            <v>MFG/PRO-SUPPORT</v>
          </cell>
          <cell r="C123">
            <v>2761792</v>
          </cell>
        </row>
        <row r="124">
          <cell r="A124">
            <v>74610</v>
          </cell>
          <cell r="B124" t="str">
            <v>OFFICE SUPPLIES-STATONRY</v>
          </cell>
          <cell r="C124">
            <v>3003554.91</v>
          </cell>
        </row>
        <row r="125">
          <cell r="A125">
            <v>74640</v>
          </cell>
          <cell r="B125" t="str">
            <v>PHOTOCOPYING-INTERNAL</v>
          </cell>
          <cell r="C125">
            <v>778162.04</v>
          </cell>
        </row>
        <row r="126">
          <cell r="A126">
            <v>74641</v>
          </cell>
          <cell r="B126" t="str">
            <v>PHOTOCOPYING-EXTERNAL</v>
          </cell>
          <cell r="C126">
            <v>60067.19</v>
          </cell>
        </row>
        <row r="127">
          <cell r="A127">
            <v>74990</v>
          </cell>
          <cell r="B127" t="str">
            <v>VEHICLE FUEL &amp; OIL</v>
          </cell>
          <cell r="C127">
            <v>392716.41</v>
          </cell>
        </row>
        <row r="128">
          <cell r="A128">
            <v>75110</v>
          </cell>
          <cell r="B128" t="str">
            <v>LEGAL FEES/COSTS</v>
          </cell>
          <cell r="C128">
            <v>7626864.8899999997</v>
          </cell>
        </row>
        <row r="129">
          <cell r="A129">
            <v>75120</v>
          </cell>
          <cell r="B129" t="str">
            <v>AUDIT FEE</v>
          </cell>
          <cell r="C129">
            <v>475000</v>
          </cell>
        </row>
        <row r="130">
          <cell r="A130">
            <v>75350</v>
          </cell>
          <cell r="B130" t="str">
            <v>SECURITY OF PREMISES</v>
          </cell>
          <cell r="C130">
            <v>1856548.41</v>
          </cell>
        </row>
        <row r="131">
          <cell r="A131">
            <v>75500</v>
          </cell>
          <cell r="B131" t="str">
            <v>ADVERTISING</v>
          </cell>
          <cell r="C131">
            <v>353.63</v>
          </cell>
        </row>
        <row r="132">
          <cell r="A132">
            <v>75630</v>
          </cell>
          <cell r="B132" t="str">
            <v>SALES AIDS</v>
          </cell>
          <cell r="C132">
            <v>6626596.2199999997</v>
          </cell>
        </row>
        <row r="133">
          <cell r="A133">
            <v>75640</v>
          </cell>
          <cell r="B133" t="str">
            <v>TRADE SHOWS/CONFERENCES</v>
          </cell>
          <cell r="C133">
            <v>4258722.2699999996</v>
          </cell>
        </row>
        <row r="134">
          <cell r="A134">
            <v>75810</v>
          </cell>
          <cell r="B134" t="str">
            <v>REP/MAINT-LEASE PREMISES</v>
          </cell>
          <cell r="C134">
            <v>634334.6</v>
          </cell>
        </row>
        <row r="135">
          <cell r="A135">
            <v>75811</v>
          </cell>
          <cell r="B135" t="str">
            <v>REP/MAINT-PREMISES</v>
          </cell>
          <cell r="C135">
            <v>4635232.2300000004</v>
          </cell>
        </row>
        <row r="136">
          <cell r="A136">
            <v>75812</v>
          </cell>
          <cell r="B136" t="str">
            <v>REP/MAINT-PLANT&amp;MACHINRY</v>
          </cell>
          <cell r="C136">
            <v>11000</v>
          </cell>
        </row>
        <row r="137">
          <cell r="A137">
            <v>75813</v>
          </cell>
          <cell r="B137" t="str">
            <v>REP/MAINT-OFFICE MACHINR</v>
          </cell>
          <cell r="C137">
            <v>929702.8</v>
          </cell>
        </row>
        <row r="138">
          <cell r="A138">
            <v>75815</v>
          </cell>
          <cell r="B138" t="str">
            <v>REP/MAINT-VEHICLES</v>
          </cell>
          <cell r="C138">
            <v>435776</v>
          </cell>
        </row>
        <row r="139">
          <cell r="A139">
            <v>75816</v>
          </cell>
          <cell r="B139" t="str">
            <v>REP/MAINT-FURNITU/ELECTR</v>
          </cell>
          <cell r="C139">
            <v>3582453.41</v>
          </cell>
        </row>
        <row r="140">
          <cell r="A140">
            <v>75817</v>
          </cell>
          <cell r="B140" t="str">
            <v>REP/MAINT-COMPUTERS</v>
          </cell>
          <cell r="C140">
            <v>676323.86</v>
          </cell>
        </row>
        <row r="141">
          <cell r="A141">
            <v>75818</v>
          </cell>
          <cell r="B141" t="str">
            <v>REP/MAINT-DEMO EQUIPMNTS</v>
          </cell>
          <cell r="C141">
            <v>1017909</v>
          </cell>
        </row>
        <row r="142">
          <cell r="A142">
            <v>75820</v>
          </cell>
          <cell r="B142" t="str">
            <v>REP/MAINT-OFFICE CLEANIG</v>
          </cell>
          <cell r="C142">
            <v>1811732.13</v>
          </cell>
        </row>
        <row r="143">
          <cell r="A143">
            <v>75900</v>
          </cell>
          <cell r="B143" t="str">
            <v>UTILITIES-MISCELLANEOUS</v>
          </cell>
          <cell r="C143">
            <v>35335</v>
          </cell>
        </row>
        <row r="144">
          <cell r="A144">
            <v>75910</v>
          </cell>
          <cell r="B144" t="str">
            <v>UTILITY-ELECTRICITY</v>
          </cell>
          <cell r="C144">
            <v>5724897.5999999996</v>
          </cell>
        </row>
        <row r="145">
          <cell r="A145">
            <v>75920</v>
          </cell>
          <cell r="B145" t="str">
            <v>UTILITY-WATER</v>
          </cell>
          <cell r="C145">
            <v>260298</v>
          </cell>
        </row>
        <row r="146">
          <cell r="A146">
            <v>75960</v>
          </cell>
          <cell r="B146" t="str">
            <v>TELECOM-FAX</v>
          </cell>
          <cell r="C146">
            <v>43465.95</v>
          </cell>
        </row>
        <row r="147">
          <cell r="A147">
            <v>75961</v>
          </cell>
          <cell r="B147" t="str">
            <v>TELECOM-MOBILE/PAGES</v>
          </cell>
          <cell r="C147">
            <v>5053067.45</v>
          </cell>
        </row>
        <row r="148">
          <cell r="A148">
            <v>75962</v>
          </cell>
          <cell r="B148" t="str">
            <v>TELECOM-TELEPHONE</v>
          </cell>
          <cell r="C148">
            <v>20391989.77</v>
          </cell>
        </row>
        <row r="149">
          <cell r="A149">
            <v>75980</v>
          </cell>
          <cell r="B149" t="str">
            <v>FREIGHT-POSTAGE</v>
          </cell>
          <cell r="C149">
            <v>177786.14</v>
          </cell>
        </row>
        <row r="150">
          <cell r="A150">
            <v>75981</v>
          </cell>
          <cell r="B150" t="str">
            <v>FREIGHT-COURIER</v>
          </cell>
          <cell r="C150">
            <v>1728688.44</v>
          </cell>
        </row>
        <row r="151">
          <cell r="A151">
            <v>75992</v>
          </cell>
          <cell r="B151" t="str">
            <v>IT-PC SUPPORT</v>
          </cell>
          <cell r="C151">
            <v>2902776.71</v>
          </cell>
        </row>
        <row r="152">
          <cell r="A152">
            <v>76100</v>
          </cell>
          <cell r="B152" t="str">
            <v>RECRUITMENT</v>
          </cell>
          <cell r="C152">
            <v>300607.84999999998</v>
          </cell>
        </row>
        <row r="153">
          <cell r="A153">
            <v>76201</v>
          </cell>
          <cell r="B153" t="str">
            <v>TRAVEL-OVERSEAS MEALS</v>
          </cell>
          <cell r="C153">
            <v>793425.3</v>
          </cell>
        </row>
        <row r="154">
          <cell r="A154">
            <v>76210</v>
          </cell>
          <cell r="B154" t="str">
            <v>TRAVEL-OVERSEAS AIR FARE</v>
          </cell>
          <cell r="C154">
            <v>3859012.36</v>
          </cell>
        </row>
        <row r="155">
          <cell r="A155">
            <v>76211</v>
          </cell>
          <cell r="B155" t="str">
            <v>TRAVEL-OVERSEAS HOTEL</v>
          </cell>
          <cell r="C155">
            <v>2728077.81</v>
          </cell>
        </row>
        <row r="156">
          <cell r="A156">
            <v>76212</v>
          </cell>
          <cell r="B156" t="str">
            <v>TRAVEL-OVERSEAS OTHERS</v>
          </cell>
          <cell r="C156">
            <v>2569143.4500000002</v>
          </cell>
        </row>
        <row r="157">
          <cell r="A157">
            <v>76213</v>
          </cell>
          <cell r="B157" t="str">
            <v>TRAVEL-DOMESIC OTHERS</v>
          </cell>
          <cell r="C157">
            <v>11455435.640000001</v>
          </cell>
        </row>
        <row r="158">
          <cell r="A158">
            <v>76214</v>
          </cell>
          <cell r="B158" t="str">
            <v>TRAVEL-DOMESTIC AIR FARE</v>
          </cell>
          <cell r="C158">
            <v>13353538.85</v>
          </cell>
        </row>
        <row r="159">
          <cell r="A159">
            <v>76220</v>
          </cell>
          <cell r="B159" t="str">
            <v>CONVEYANCE REIMBURSEMENT</v>
          </cell>
          <cell r="C159">
            <v>5376989.4199999999</v>
          </cell>
        </row>
        <row r="160">
          <cell r="A160">
            <v>76261</v>
          </cell>
          <cell r="B160" t="str">
            <v>ENTERTAINMENT-CUSTOMER</v>
          </cell>
          <cell r="C160">
            <v>1654642.73</v>
          </cell>
        </row>
        <row r="161">
          <cell r="A161">
            <v>76262</v>
          </cell>
          <cell r="B161" t="str">
            <v>ENTERTAINMENT-EMPLOYEES</v>
          </cell>
          <cell r="C161">
            <v>2413369.3199999998</v>
          </cell>
        </row>
        <row r="162">
          <cell r="A162">
            <v>76280</v>
          </cell>
          <cell r="B162" t="str">
            <v>RELOCATION-EMPLOYEES</v>
          </cell>
          <cell r="C162">
            <v>37670</v>
          </cell>
        </row>
        <row r="163">
          <cell r="A163">
            <v>76310</v>
          </cell>
          <cell r="B163" t="str">
            <v>SUBSCRIPTION AND BOOKS</v>
          </cell>
          <cell r="C163">
            <v>690767.11</v>
          </cell>
        </row>
        <row r="164">
          <cell r="A164">
            <v>76322</v>
          </cell>
          <cell r="B164" t="str">
            <v>TRAINING-LOCAL</v>
          </cell>
          <cell r="C164">
            <v>398723.05</v>
          </cell>
        </row>
        <row r="165">
          <cell r="A165">
            <v>76352</v>
          </cell>
          <cell r="B165" t="str">
            <v>CATERING OUTSIDE SUPPLY</v>
          </cell>
          <cell r="C165">
            <v>100883.84</v>
          </cell>
        </row>
        <row r="166">
          <cell r="A166">
            <v>76370</v>
          </cell>
          <cell r="B166" t="str">
            <v>STAFF FUNCTION MEETINGS</v>
          </cell>
          <cell r="C166">
            <v>184151</v>
          </cell>
        </row>
        <row r="167">
          <cell r="A167">
            <v>76435</v>
          </cell>
          <cell r="B167" t="str">
            <v>TRAINING-CUSTOMER</v>
          </cell>
          <cell r="C167">
            <v>228452.2</v>
          </cell>
        </row>
        <row r="168">
          <cell r="A168">
            <v>76480</v>
          </cell>
          <cell r="B168" t="str">
            <v>SUBCONTRACTING CHARGES</v>
          </cell>
          <cell r="C168">
            <v>696533</v>
          </cell>
        </row>
        <row r="169">
          <cell r="A169">
            <v>76710</v>
          </cell>
          <cell r="B169" t="str">
            <v>FREIGHT-OUTWARDS CARRIER</v>
          </cell>
          <cell r="C169">
            <v>5269182.97</v>
          </cell>
        </row>
        <row r="170">
          <cell r="A170">
            <v>76921</v>
          </cell>
          <cell r="B170" t="str">
            <v>DEBT COLLECTION AGENCY</v>
          </cell>
          <cell r="C170">
            <v>2017196.36</v>
          </cell>
        </row>
        <row r="171">
          <cell r="A171">
            <v>76940</v>
          </cell>
          <cell r="B171" t="str">
            <v>BAD DEBT EXPESNES</v>
          </cell>
          <cell r="C171">
            <v>6486583.1799999997</v>
          </cell>
        </row>
        <row r="172">
          <cell r="A172">
            <v>76990</v>
          </cell>
          <cell r="B172" t="str">
            <v>SUNDRY EXPENSES</v>
          </cell>
          <cell r="C172">
            <v>4500</v>
          </cell>
        </row>
        <row r="173">
          <cell r="A173">
            <v>77000</v>
          </cell>
          <cell r="B173" t="str">
            <v>DEPR-BUILDING &amp; FACTORY</v>
          </cell>
          <cell r="C173">
            <v>427394</v>
          </cell>
        </row>
        <row r="174">
          <cell r="A174">
            <v>77001</v>
          </cell>
          <cell r="B174" t="str">
            <v>DEPR-LEASEHOLD IMROVMNTS</v>
          </cell>
          <cell r="C174">
            <v>1163612</v>
          </cell>
        </row>
        <row r="175">
          <cell r="A175">
            <v>77002</v>
          </cell>
          <cell r="B175" t="str">
            <v>DEPR-PLAN AND EQUIPMENT</v>
          </cell>
          <cell r="C175">
            <v>1532570</v>
          </cell>
        </row>
        <row r="176">
          <cell r="A176">
            <v>77003</v>
          </cell>
          <cell r="B176" t="str">
            <v>DEPR-OFFICE EQUIPMENT</v>
          </cell>
          <cell r="C176">
            <v>18917025</v>
          </cell>
        </row>
        <row r="177">
          <cell r="A177">
            <v>77005</v>
          </cell>
          <cell r="B177" t="str">
            <v>DEPR-FIXTURE/FITTINGS</v>
          </cell>
          <cell r="C177">
            <v>519695</v>
          </cell>
        </row>
        <row r="178">
          <cell r="A178">
            <v>77009</v>
          </cell>
          <cell r="B178" t="str">
            <v>DEMO-AUTO AND TRUCKS</v>
          </cell>
          <cell r="C178">
            <v>33873</v>
          </cell>
        </row>
        <row r="179">
          <cell r="A179">
            <v>77300</v>
          </cell>
          <cell r="B179" t="str">
            <v>RENT-COMPUTER EQUIPMENTS</v>
          </cell>
          <cell r="C179">
            <v>95580</v>
          </cell>
        </row>
        <row r="180">
          <cell r="A180">
            <v>77510</v>
          </cell>
          <cell r="B180" t="str">
            <v>RENT-OFFICE PREMISES</v>
          </cell>
          <cell r="C180">
            <v>6289275</v>
          </cell>
        </row>
        <row r="181">
          <cell r="A181">
            <v>77511</v>
          </cell>
          <cell r="B181" t="str">
            <v>RENT-OTHERS</v>
          </cell>
          <cell r="C181">
            <v>1211336.8</v>
          </cell>
        </row>
        <row r="182">
          <cell r="A182">
            <v>77550</v>
          </cell>
          <cell r="B182" t="str">
            <v>LEASE-VEHICLE/EQUIPMENTS</v>
          </cell>
          <cell r="C182">
            <v>1821992.04</v>
          </cell>
        </row>
        <row r="183">
          <cell r="A183">
            <v>77580</v>
          </cell>
          <cell r="B183" t="str">
            <v>RENT-HIRE OF EQUIPMENTS</v>
          </cell>
          <cell r="C183">
            <v>2131952.9</v>
          </cell>
        </row>
        <row r="184">
          <cell r="A184">
            <v>77880</v>
          </cell>
          <cell r="B184" t="str">
            <v>BUSINESS TAX/LICENCE</v>
          </cell>
          <cell r="C184">
            <v>591692.43000000005</v>
          </cell>
        </row>
        <row r="185">
          <cell r="A185">
            <v>77950</v>
          </cell>
          <cell r="B185" t="str">
            <v>INSURANCE-VEHICLES</v>
          </cell>
          <cell r="C185">
            <v>155942</v>
          </cell>
        </row>
        <row r="186">
          <cell r="A186">
            <v>77953</v>
          </cell>
          <cell r="B186" t="str">
            <v>INSURANCE-MARINE</v>
          </cell>
          <cell r="C186">
            <v>791883</v>
          </cell>
        </row>
        <row r="187">
          <cell r="A187">
            <v>77954</v>
          </cell>
          <cell r="B187" t="str">
            <v>INSURANCE-BUILDING</v>
          </cell>
          <cell r="C187">
            <v>100692</v>
          </cell>
        </row>
        <row r="188">
          <cell r="A188">
            <v>77955</v>
          </cell>
          <cell r="B188" t="str">
            <v>INSURANCE-PLANT/EQUIPMNT</v>
          </cell>
          <cell r="C188">
            <v>57540</v>
          </cell>
        </row>
        <row r="189">
          <cell r="A189">
            <v>77956</v>
          </cell>
          <cell r="B189" t="str">
            <v>INSURANCE-INVENTORY</v>
          </cell>
          <cell r="C189">
            <v>594093</v>
          </cell>
        </row>
        <row r="190">
          <cell r="A190">
            <v>77958</v>
          </cell>
          <cell r="B190" t="str">
            <v>INSURANCE-OTHERS</v>
          </cell>
          <cell r="C190">
            <v>342670.98</v>
          </cell>
        </row>
        <row r="191">
          <cell r="A191">
            <v>80010</v>
          </cell>
          <cell r="B191" t="str">
            <v>INTEREST INCOME</v>
          </cell>
          <cell r="C191">
            <v>-56</v>
          </cell>
        </row>
        <row r="192">
          <cell r="A192">
            <v>80901</v>
          </cell>
          <cell r="B192" t="str">
            <v>GAIN/LOSS SALE OF ASSETS</v>
          </cell>
          <cell r="C192">
            <v>-98214</v>
          </cell>
        </row>
        <row r="193">
          <cell r="A193">
            <v>81912</v>
          </cell>
          <cell r="B193" t="str">
            <v>DISCOUNT RECEIVED</v>
          </cell>
          <cell r="C193">
            <v>-53919.96</v>
          </cell>
        </row>
        <row r="194">
          <cell r="A194">
            <v>81990</v>
          </cell>
          <cell r="B194" t="str">
            <v>NON-OPG INCOME MISC</v>
          </cell>
          <cell r="C194">
            <v>-396491.42</v>
          </cell>
        </row>
        <row r="195">
          <cell r="A195">
            <v>83011</v>
          </cell>
          <cell r="B195" t="str">
            <v>INTEREST EXPENSES</v>
          </cell>
          <cell r="C195">
            <v>6978096.6100000003</v>
          </cell>
        </row>
        <row r="196">
          <cell r="A196">
            <v>84910</v>
          </cell>
          <cell r="B196" t="str">
            <v>REALISED FX-G/L NON USD</v>
          </cell>
          <cell r="C196">
            <v>1094094.98</v>
          </cell>
        </row>
        <row r="197">
          <cell r="A197">
            <v>84920</v>
          </cell>
          <cell r="B197" t="str">
            <v>REALISED FX-G/L ON USD</v>
          </cell>
          <cell r="C197">
            <v>-8632795.7699999996</v>
          </cell>
        </row>
        <row r="198">
          <cell r="A198">
            <v>84951</v>
          </cell>
          <cell r="B198" t="str">
            <v>AMORT-OTHER DEFERRED</v>
          </cell>
          <cell r="C198">
            <v>1000000</v>
          </cell>
        </row>
        <row r="199">
          <cell r="A199">
            <v>84990</v>
          </cell>
          <cell r="B199" t="str">
            <v>NON-OPERATING LIQ DAMAGS</v>
          </cell>
          <cell r="C199">
            <v>3717469.43</v>
          </cell>
        </row>
        <row r="200">
          <cell r="A200">
            <v>84991</v>
          </cell>
          <cell r="B200" t="str">
            <v>BANK CHARGES</v>
          </cell>
          <cell r="C200">
            <v>5322539.22</v>
          </cell>
        </row>
        <row r="201">
          <cell r="A201">
            <v>84992</v>
          </cell>
          <cell r="B201" t="str">
            <v>DISCOUNT-CASH GIVEN</v>
          </cell>
          <cell r="C201">
            <v>8481926.0899999999</v>
          </cell>
        </row>
        <row r="202">
          <cell r="A202">
            <v>84995</v>
          </cell>
          <cell r="B202" t="str">
            <v>TRAILER CODE ROUNDING</v>
          </cell>
          <cell r="C202">
            <v>21635.97</v>
          </cell>
        </row>
        <row r="203">
          <cell r="A203">
            <v>85800</v>
          </cell>
          <cell r="B203" t="str">
            <v>INCOME TAX EXPENSES</v>
          </cell>
          <cell r="C203">
            <v>4300000</v>
          </cell>
        </row>
        <row r="204">
          <cell r="A204">
            <v>99999</v>
          </cell>
          <cell r="B204" t="str">
            <v>PURCHASES UNCODED</v>
          </cell>
          <cell r="C204">
            <v>-78757</v>
          </cell>
        </row>
        <row r="206">
          <cell r="C206">
            <v>-6.9849193096160889E-8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1"/>
      <sheetName val="LEVEL2"/>
      <sheetName val="LEVEL3"/>
      <sheetName val="LEVEL4"/>
      <sheetName val="LEVEL5"/>
      <sheetName val="PSY REPORT"/>
      <sheetName val="PSY1"/>
      <sheetName val="PSY2"/>
      <sheetName val="SORT MACRO"/>
      <sheetName val="ANNEXURE-P&amp;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8."/>
      <sheetName val="29. AP - Cr bal in Debtors"/>
      <sheetName val="31."/>
      <sheetName val="31. (1)"/>
      <sheetName val="31. (2)"/>
      <sheetName val="32. Accrued - LIP"/>
      <sheetName val="32. (1)"/>
      <sheetName val="33. Accrued - Vacation Entitlem"/>
      <sheetName val="56. AP - Cr bal in Debtors"/>
      <sheetName val="61. AP - Exps reimburse to staf"/>
      <sheetName val="85. Legal &amp; Cons fees"/>
      <sheetName val="86. Suppliers"/>
      <sheetName val="87. - ap cr bal in debtors"/>
      <sheetName val="88. PF Payable"/>
      <sheetName val="88. (2)"/>
      <sheetName val="88. (3)"/>
      <sheetName val="89. AP other payables"/>
      <sheetName val="91. Gratuity"/>
      <sheetName val="91. (1)"/>
      <sheetName val="91. (2)"/>
      <sheetName val="92. AP - Reimburseable to staff"/>
      <sheetName val="93. Accrued LIP"/>
      <sheetName val="94. Accrued vacation entitlemen"/>
      <sheetName val="110. AP - Exp reimburse to staf"/>
      <sheetName val="111. AP cr bal in debtors"/>
      <sheetName val="113. Accrued LIP"/>
      <sheetName val="114. Accrued Va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G3">
            <v>39447</v>
          </cell>
          <cell r="H3">
            <v>39813</v>
          </cell>
        </row>
      </sheetData>
      <sheetData sheetId="2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 pnl-99"/>
      <sheetName val="BRP&amp;L-FDC"/>
      <sheetName val="BRP&amp;L"/>
      <sheetName val="pnl-mth"/>
      <sheetName val="Inputs-Pack level"/>
      <sheetName val="Inputs-Brand level"/>
      <sheetName val="Sp.&amp;Ma."/>
      <sheetName val="F.Depn."/>
      <sheetName val="jan"/>
      <sheetName val="feb"/>
      <sheetName val="march"/>
      <sheetName val="april"/>
      <sheetName val="may"/>
      <sheetName val="june"/>
      <sheetName val="july"/>
      <sheetName val="aug"/>
      <sheetName val="sept"/>
      <sheetName val="oct"/>
      <sheetName val="nov"/>
      <sheetName val="dec"/>
      <sheetName val="DATA"/>
      <sheetName val="NOTES"/>
      <sheetName val="SALES-VAL"/>
      <sheetName val="Tax Computation"/>
      <sheetName val="ANNEXURE-P&amp;L"/>
      <sheetName val="BS"/>
      <sheetName val="Welc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anxls (3)"/>
      <sheetName val="baanxls (2)"/>
      <sheetName val="baanxls"/>
      <sheetName val="PO.Detail"/>
      <sheetName val="BS_PL"/>
    </sheetNames>
    <sheetDataSet>
      <sheetData sheetId="0"/>
      <sheetData sheetId="1"/>
      <sheetData sheetId="2"/>
      <sheetData sheetId="3" refreshError="1">
        <row r="2">
          <cell r="A2" t="str">
            <v xml:space="preserve">BaaN P.O RELATED TO CAPEX </v>
          </cell>
        </row>
        <row r="4">
          <cell r="A4" t="str">
            <v>PO. No</v>
          </cell>
          <cell r="B4" t="str">
            <v>Supplier Name</v>
          </cell>
          <cell r="C4" t="str">
            <v>In Case Of Machinery</v>
          </cell>
          <cell r="D4" t="str">
            <v>Location</v>
          </cell>
          <cell r="E4" t="str">
            <v>Capex No.</v>
          </cell>
          <cell r="F4" t="str">
            <v>Gl Head</v>
          </cell>
          <cell r="I4" t="str">
            <v>Currency</v>
          </cell>
          <cell r="J4" t="str">
            <v>Amount</v>
          </cell>
          <cell r="K4" t="str">
            <v>Amount-Nrs</v>
          </cell>
        </row>
        <row r="5">
          <cell r="C5" t="str">
            <v>The Machinery Detail</v>
          </cell>
        </row>
        <row r="6">
          <cell r="A6">
            <v>710009</v>
          </cell>
          <cell r="D6" t="str">
            <v>Furniture - Anuj Singh</v>
          </cell>
          <cell r="E6" t="str">
            <v>No-Capex</v>
          </cell>
          <cell r="F6" t="str">
            <v>Furniture &amp; Fixture</v>
          </cell>
        </row>
        <row r="7">
          <cell r="A7">
            <v>710009</v>
          </cell>
          <cell r="D7" t="str">
            <v>Furniture - Deepak Kestwal</v>
          </cell>
          <cell r="E7" t="str">
            <v>No-Capex</v>
          </cell>
          <cell r="F7" t="str">
            <v>Furniture &amp; Fixture</v>
          </cell>
        </row>
        <row r="8">
          <cell r="A8">
            <v>710011</v>
          </cell>
          <cell r="D8" t="str">
            <v>Furniture - Bibek agarwal</v>
          </cell>
          <cell r="E8" t="str">
            <v>No-Capex</v>
          </cell>
          <cell r="F8" t="str">
            <v>Furniture &amp; Fixture</v>
          </cell>
          <cell r="I8" t="str">
            <v>NRS</v>
          </cell>
          <cell r="J8">
            <v>7590</v>
          </cell>
          <cell r="K8">
            <v>7590</v>
          </cell>
        </row>
        <row r="9">
          <cell r="A9">
            <v>710011</v>
          </cell>
          <cell r="D9" t="str">
            <v>Furniture - Deepak Kestwal</v>
          </cell>
          <cell r="E9" t="str">
            <v>No-Capex</v>
          </cell>
          <cell r="F9" t="str">
            <v>Furniture &amp; Fixture</v>
          </cell>
        </row>
        <row r="10">
          <cell r="A10">
            <v>710040</v>
          </cell>
          <cell r="D10" t="str">
            <v>Mobile Phone-P.Shirali</v>
          </cell>
          <cell r="E10" t="str">
            <v>No-Capex</v>
          </cell>
          <cell r="F10" t="str">
            <v>Office Equipment</v>
          </cell>
        </row>
        <row r="11">
          <cell r="A11">
            <v>710088</v>
          </cell>
          <cell r="D11" t="str">
            <v>Furniture - R.K.Kharmania</v>
          </cell>
          <cell r="E11" t="str">
            <v>No-Capex</v>
          </cell>
          <cell r="F11" t="str">
            <v>Furniture &amp; Fixture</v>
          </cell>
        </row>
        <row r="12">
          <cell r="A12">
            <v>710095</v>
          </cell>
          <cell r="D12" t="str">
            <v>Furniture - Deepak Kestwal</v>
          </cell>
          <cell r="E12" t="str">
            <v>No-Capex</v>
          </cell>
          <cell r="F12" t="str">
            <v>Furniture &amp; Fixture</v>
          </cell>
        </row>
        <row r="13">
          <cell r="A13">
            <v>710096</v>
          </cell>
          <cell r="D13" t="str">
            <v>Furniture-Aloke Saxena (Eng.Dpt.)</v>
          </cell>
          <cell r="E13" t="str">
            <v>No-Capex</v>
          </cell>
          <cell r="F13" t="str">
            <v>Furniture &amp; Fixture</v>
          </cell>
        </row>
        <row r="14">
          <cell r="A14">
            <v>710146</v>
          </cell>
          <cell r="D14" t="str">
            <v>Furniture - Kardam Singh</v>
          </cell>
          <cell r="E14" t="str">
            <v>No-Capex</v>
          </cell>
          <cell r="F14" t="str">
            <v>Furniture &amp; Fixture</v>
          </cell>
        </row>
        <row r="15">
          <cell r="A15">
            <v>710147</v>
          </cell>
          <cell r="D15" t="str">
            <v>Furniture - Pawan Singh</v>
          </cell>
          <cell r="E15" t="str">
            <v>No-Capex</v>
          </cell>
          <cell r="F15" t="str">
            <v>Furniture &amp; Fixture</v>
          </cell>
          <cell r="I15" t="str">
            <v>NRS</v>
          </cell>
          <cell r="J15">
            <v>92950</v>
          </cell>
          <cell r="K15">
            <v>92950</v>
          </cell>
        </row>
        <row r="16">
          <cell r="A16">
            <v>710158</v>
          </cell>
          <cell r="D16" t="str">
            <v>Furniture - Swapan Barik</v>
          </cell>
          <cell r="E16" t="str">
            <v>No-Capex</v>
          </cell>
          <cell r="F16" t="str">
            <v>Furniture &amp; Fixture</v>
          </cell>
          <cell r="I16" t="str">
            <v>NRS</v>
          </cell>
          <cell r="J16">
            <v>21363.64</v>
          </cell>
          <cell r="K16">
            <v>21363.64</v>
          </cell>
        </row>
        <row r="17">
          <cell r="A17">
            <v>710192</v>
          </cell>
          <cell r="D17" t="str">
            <v>Furniture-P.Sirali</v>
          </cell>
          <cell r="E17" t="str">
            <v>No-Capex</v>
          </cell>
          <cell r="F17" t="str">
            <v>Furniture &amp; Fixture</v>
          </cell>
          <cell r="I17" t="str">
            <v>NRS</v>
          </cell>
          <cell r="J17">
            <v>5454.54</v>
          </cell>
          <cell r="K17">
            <v>5454.54</v>
          </cell>
        </row>
        <row r="18">
          <cell r="A18">
            <v>710193</v>
          </cell>
          <cell r="D18" t="str">
            <v>Refrigerator-P.Sirali</v>
          </cell>
          <cell r="E18" t="str">
            <v>No-Capex</v>
          </cell>
          <cell r="F18" t="str">
            <v>Furniture &amp; Fixture</v>
          </cell>
          <cell r="I18" t="str">
            <v>NRS</v>
          </cell>
          <cell r="J18">
            <v>20454.55</v>
          </cell>
          <cell r="K18">
            <v>20454.55</v>
          </cell>
        </row>
        <row r="19">
          <cell r="A19">
            <v>710193</v>
          </cell>
          <cell r="D19" t="str">
            <v>Fan-P.Sirali</v>
          </cell>
          <cell r="E19" t="str">
            <v>No-Capex</v>
          </cell>
          <cell r="F19" t="str">
            <v>Furniture &amp; Fixture</v>
          </cell>
        </row>
        <row r="20">
          <cell r="A20">
            <v>710193</v>
          </cell>
          <cell r="D20" t="str">
            <v>Television-P.Sirali</v>
          </cell>
          <cell r="E20" t="str">
            <v>No-Capex</v>
          </cell>
          <cell r="F20" t="str">
            <v>Furniture &amp; Fixture</v>
          </cell>
        </row>
        <row r="21">
          <cell r="A21">
            <v>710225</v>
          </cell>
          <cell r="D21" t="str">
            <v>Furniture-P.Sirali</v>
          </cell>
          <cell r="E21" t="str">
            <v>No-Capex</v>
          </cell>
          <cell r="F21" t="str">
            <v>Furniture &amp; Fixture</v>
          </cell>
          <cell r="I21" t="str">
            <v>NRS</v>
          </cell>
          <cell r="J21">
            <v>29090.9</v>
          </cell>
          <cell r="K21">
            <v>29090.9</v>
          </cell>
        </row>
        <row r="22">
          <cell r="A22">
            <v>710250</v>
          </cell>
          <cell r="D22" t="str">
            <v>Furniture G.Kashinath</v>
          </cell>
          <cell r="E22" t="str">
            <v>No-Capex</v>
          </cell>
          <cell r="F22" t="str">
            <v>Furniture &amp; Fixture</v>
          </cell>
          <cell r="I22" t="str">
            <v>NRS</v>
          </cell>
          <cell r="J22">
            <v>24545.45</v>
          </cell>
          <cell r="K22">
            <v>24545.45</v>
          </cell>
        </row>
        <row r="23">
          <cell r="A23">
            <v>710251</v>
          </cell>
          <cell r="D23" t="str">
            <v>Refrigerator- G Kashinath</v>
          </cell>
          <cell r="E23" t="str">
            <v>No-Capex</v>
          </cell>
          <cell r="F23" t="str">
            <v>Furniture &amp; Fixture</v>
          </cell>
          <cell r="I23" t="str">
            <v>NRS</v>
          </cell>
          <cell r="J23">
            <v>20454.54</v>
          </cell>
          <cell r="K23">
            <v>20454.54</v>
          </cell>
        </row>
        <row r="24">
          <cell r="A24">
            <v>710251</v>
          </cell>
          <cell r="D24" t="str">
            <v>Television - G.Kashinath</v>
          </cell>
          <cell r="E24" t="str">
            <v>No-Capex</v>
          </cell>
          <cell r="F24" t="str">
            <v>Furniture &amp; Fixture</v>
          </cell>
          <cell r="I24" t="str">
            <v>NRS</v>
          </cell>
          <cell r="J24">
            <v>14090.9</v>
          </cell>
          <cell r="K24">
            <v>14090.9</v>
          </cell>
        </row>
        <row r="25">
          <cell r="A25">
            <v>710251</v>
          </cell>
          <cell r="D25" t="str">
            <v>Music System-G.kashinath</v>
          </cell>
          <cell r="E25" t="str">
            <v>No-Capex</v>
          </cell>
          <cell r="F25" t="str">
            <v>Furniture &amp; Fixture</v>
          </cell>
          <cell r="I25" t="str">
            <v>NRS</v>
          </cell>
          <cell r="J25">
            <v>9250</v>
          </cell>
          <cell r="K25">
            <v>9250</v>
          </cell>
        </row>
        <row r="26">
          <cell r="A26">
            <v>710251</v>
          </cell>
          <cell r="D26" t="str">
            <v>Micro Oven-G.Kashinath</v>
          </cell>
          <cell r="E26" t="str">
            <v>No-Capex</v>
          </cell>
          <cell r="F26" t="str">
            <v>Furniture &amp; Fixture</v>
          </cell>
        </row>
        <row r="27">
          <cell r="A27">
            <v>710258</v>
          </cell>
          <cell r="D27" t="str">
            <v>Telephone Set-Ktm</v>
          </cell>
          <cell r="E27" t="str">
            <v>No-Capex</v>
          </cell>
          <cell r="F27" t="str">
            <v>Office Equipment</v>
          </cell>
          <cell r="I27" t="str">
            <v>NRS</v>
          </cell>
          <cell r="J27">
            <v>6800</v>
          </cell>
          <cell r="K27">
            <v>6800</v>
          </cell>
        </row>
        <row r="28">
          <cell r="A28">
            <v>710307</v>
          </cell>
          <cell r="D28" t="str">
            <v>Furniture G.Kashinath</v>
          </cell>
          <cell r="E28" t="str">
            <v>No-Capex</v>
          </cell>
          <cell r="F28" t="str">
            <v>Furniture &amp; Fixture</v>
          </cell>
          <cell r="I28" t="str">
            <v>NRS</v>
          </cell>
          <cell r="J28">
            <v>6800</v>
          </cell>
          <cell r="K28">
            <v>6800</v>
          </cell>
        </row>
        <row r="29">
          <cell r="A29">
            <v>710311</v>
          </cell>
          <cell r="D29" t="str">
            <v>Mobile Set- H.B.Shrestha</v>
          </cell>
          <cell r="E29" t="str">
            <v>No-Capex</v>
          </cell>
          <cell r="F29" t="str">
            <v>Office Equipment</v>
          </cell>
          <cell r="I29" t="str">
            <v>NRS</v>
          </cell>
          <cell r="J29">
            <v>1850</v>
          </cell>
          <cell r="K29">
            <v>1850</v>
          </cell>
        </row>
        <row r="30">
          <cell r="A30">
            <v>710311</v>
          </cell>
          <cell r="D30" t="str">
            <v>Mobile Set- S.K.Jha-Banepa</v>
          </cell>
          <cell r="E30" t="str">
            <v>No-Capex</v>
          </cell>
          <cell r="F30" t="str">
            <v>Office Equipment</v>
          </cell>
        </row>
        <row r="31">
          <cell r="A31">
            <v>710318</v>
          </cell>
          <cell r="D31" t="str">
            <v>Office Equipment</v>
          </cell>
          <cell r="E31" t="str">
            <v>No-Capex</v>
          </cell>
          <cell r="F31" t="str">
            <v>Office Equipment</v>
          </cell>
          <cell r="I31" t="str">
            <v>NRS</v>
          </cell>
          <cell r="J31">
            <v>6800</v>
          </cell>
          <cell r="K31">
            <v>6800</v>
          </cell>
        </row>
        <row r="32">
          <cell r="A32">
            <v>710325</v>
          </cell>
          <cell r="D32" t="str">
            <v>Mobile - G.Kashinath</v>
          </cell>
          <cell r="E32" t="str">
            <v>No-Capex</v>
          </cell>
          <cell r="F32" t="str">
            <v>Office Equipment</v>
          </cell>
          <cell r="I32" t="str">
            <v>NRS</v>
          </cell>
          <cell r="J32">
            <v>1600</v>
          </cell>
          <cell r="K32">
            <v>1600</v>
          </cell>
        </row>
        <row r="33">
          <cell r="A33">
            <v>710340</v>
          </cell>
          <cell r="D33" t="str">
            <v>Finished Goods Go-Down</v>
          </cell>
          <cell r="E33" t="str">
            <v>No-Capex</v>
          </cell>
          <cell r="F33" t="str">
            <v>Furniture &amp; Fixture</v>
          </cell>
          <cell r="I33" t="str">
            <v>NRS</v>
          </cell>
          <cell r="J33">
            <v>25500</v>
          </cell>
          <cell r="K33">
            <v>25500</v>
          </cell>
        </row>
        <row r="34">
          <cell r="A34">
            <v>710349</v>
          </cell>
          <cell r="D34" t="str">
            <v>Mobile - S.K.Dudhoria</v>
          </cell>
          <cell r="E34" t="str">
            <v>No-Capex</v>
          </cell>
          <cell r="F34" t="str">
            <v>Office Equipment</v>
          </cell>
          <cell r="I34" t="str">
            <v>NRS</v>
          </cell>
          <cell r="J34">
            <v>6800</v>
          </cell>
          <cell r="K34">
            <v>6800</v>
          </cell>
        </row>
        <row r="35">
          <cell r="A35">
            <v>710351</v>
          </cell>
          <cell r="D35" t="str">
            <v>Mobile - T.K.Gupta</v>
          </cell>
          <cell r="E35" t="str">
            <v>No-Capex</v>
          </cell>
          <cell r="F35" t="str">
            <v>Office Equipment</v>
          </cell>
          <cell r="I35" t="str">
            <v>NRS</v>
          </cell>
          <cell r="J35">
            <v>1850</v>
          </cell>
          <cell r="K35">
            <v>1850</v>
          </cell>
        </row>
        <row r="36">
          <cell r="A36">
            <v>710353</v>
          </cell>
          <cell r="D36" t="str">
            <v>Mobile - R.N.Yadav</v>
          </cell>
          <cell r="E36" t="str">
            <v>No-Capex</v>
          </cell>
          <cell r="F36" t="str">
            <v>Office Equipment</v>
          </cell>
          <cell r="I36" t="str">
            <v>NRS</v>
          </cell>
          <cell r="J36">
            <v>8080</v>
          </cell>
          <cell r="K36">
            <v>8080</v>
          </cell>
        </row>
        <row r="37">
          <cell r="A37">
            <v>710386</v>
          </cell>
          <cell r="D37" t="str">
            <v>Telephone-S.Roy</v>
          </cell>
          <cell r="E37" t="str">
            <v>No-Capex</v>
          </cell>
          <cell r="F37" t="str">
            <v>Office Equipment</v>
          </cell>
          <cell r="I37" t="str">
            <v>NRS</v>
          </cell>
          <cell r="J37">
            <v>6618.18</v>
          </cell>
          <cell r="K37">
            <v>6618.18</v>
          </cell>
        </row>
        <row r="38">
          <cell r="A38">
            <v>710418</v>
          </cell>
          <cell r="D38" t="str">
            <v>Furniture &amp; Fixture</v>
          </cell>
          <cell r="E38" t="str">
            <v>No-Capex</v>
          </cell>
          <cell r="F38" t="str">
            <v>Furniture &amp; Fixture</v>
          </cell>
          <cell r="I38" t="str">
            <v>NRS</v>
          </cell>
          <cell r="J38">
            <v>21454.55</v>
          </cell>
          <cell r="K38">
            <v>21454.55</v>
          </cell>
        </row>
        <row r="39">
          <cell r="A39">
            <v>710474</v>
          </cell>
          <cell r="D39" t="str">
            <v>Mobile-Badri Narayan</v>
          </cell>
          <cell r="E39" t="str">
            <v>No-Capex</v>
          </cell>
          <cell r="F39" t="str">
            <v>Office Equipment</v>
          </cell>
          <cell r="I39" t="str">
            <v>NRS</v>
          </cell>
          <cell r="J39">
            <v>26363.64</v>
          </cell>
          <cell r="K39">
            <v>26363.64</v>
          </cell>
        </row>
        <row r="40">
          <cell r="A40">
            <v>710491</v>
          </cell>
          <cell r="D40" t="str">
            <v>Double Bed-A.Mehra</v>
          </cell>
          <cell r="E40" t="str">
            <v>No-Capex</v>
          </cell>
          <cell r="F40" t="str">
            <v>Furniture &amp; Fixture</v>
          </cell>
          <cell r="I40" t="str">
            <v>NRS</v>
          </cell>
          <cell r="J40">
            <v>12000</v>
          </cell>
          <cell r="K40">
            <v>12000</v>
          </cell>
        </row>
        <row r="41">
          <cell r="A41">
            <v>710491</v>
          </cell>
          <cell r="D41" t="str">
            <v>Sofa Set-A.Mehra</v>
          </cell>
          <cell r="E41" t="str">
            <v>No-Capex</v>
          </cell>
          <cell r="F41" t="str">
            <v>Furniture &amp; Fixture</v>
          </cell>
          <cell r="I41" t="str">
            <v>NRS</v>
          </cell>
          <cell r="J41">
            <v>7090.91</v>
          </cell>
          <cell r="K41">
            <v>7090.91</v>
          </cell>
        </row>
        <row r="42">
          <cell r="A42">
            <v>710491</v>
          </cell>
          <cell r="D42" t="str">
            <v>Dinning Chair-A.Mehra</v>
          </cell>
          <cell r="E42" t="str">
            <v>No-Capex</v>
          </cell>
          <cell r="F42" t="str">
            <v>Furniture &amp; Fixture</v>
          </cell>
          <cell r="I42" t="str">
            <v>NRS</v>
          </cell>
          <cell r="J42">
            <v>9090.9</v>
          </cell>
          <cell r="K42">
            <v>9090.9</v>
          </cell>
        </row>
        <row r="43">
          <cell r="A43">
            <v>710491</v>
          </cell>
          <cell r="D43" t="str">
            <v>Centre Table-A.Mehra</v>
          </cell>
          <cell r="E43" t="str">
            <v>No-Capex</v>
          </cell>
          <cell r="F43" t="str">
            <v>Furniture &amp; Fixture</v>
          </cell>
          <cell r="I43" t="str">
            <v>NRS</v>
          </cell>
          <cell r="J43">
            <v>32909.08</v>
          </cell>
          <cell r="K43">
            <v>32909.08</v>
          </cell>
        </row>
        <row r="44">
          <cell r="A44">
            <v>710491</v>
          </cell>
          <cell r="D44" t="str">
            <v>Corner Table- A.Mehra</v>
          </cell>
          <cell r="E44" t="str">
            <v>No-Capex</v>
          </cell>
          <cell r="F44" t="str">
            <v>Furniture &amp; Fixture</v>
          </cell>
          <cell r="I44" t="str">
            <v>NRS</v>
          </cell>
          <cell r="J44">
            <v>11300</v>
          </cell>
          <cell r="K44">
            <v>11300</v>
          </cell>
        </row>
        <row r="45">
          <cell r="A45">
            <v>710492</v>
          </cell>
          <cell r="D45" t="str">
            <v>TV &amp; Micro Oven-A.Mehra</v>
          </cell>
          <cell r="E45" t="str">
            <v>No-Capex</v>
          </cell>
          <cell r="F45" t="str">
            <v>Furniture &amp; Fixture</v>
          </cell>
          <cell r="I45" t="str">
            <v>NRS</v>
          </cell>
          <cell r="J45">
            <v>20330</v>
          </cell>
          <cell r="K45">
            <v>20330</v>
          </cell>
        </row>
        <row r="46">
          <cell r="A46">
            <v>710496</v>
          </cell>
          <cell r="D46" t="str">
            <v>Matress-A.Mehra</v>
          </cell>
          <cell r="E46" t="str">
            <v>No-Capex</v>
          </cell>
          <cell r="F46" t="str">
            <v>Furniture &amp; Fixture</v>
          </cell>
          <cell r="I46" t="str">
            <v>NRS</v>
          </cell>
          <cell r="J46">
            <v>27727.27</v>
          </cell>
          <cell r="K46">
            <v>27727.27</v>
          </cell>
        </row>
        <row r="47">
          <cell r="A47">
            <v>710529</v>
          </cell>
          <cell r="D47" t="str">
            <v>Furniture (Tarun Tuteja)</v>
          </cell>
          <cell r="E47" t="str">
            <v>No-Capex</v>
          </cell>
          <cell r="F47" t="str">
            <v>Furniture &amp; Fixture</v>
          </cell>
          <cell r="I47" t="str">
            <v>NRS</v>
          </cell>
          <cell r="J47">
            <v>24545.45</v>
          </cell>
          <cell r="K47">
            <v>24545.45</v>
          </cell>
        </row>
        <row r="48">
          <cell r="A48">
            <v>710530</v>
          </cell>
          <cell r="D48" t="str">
            <v>Television - Tarun Tuteja</v>
          </cell>
          <cell r="E48" t="str">
            <v>No-Capex</v>
          </cell>
          <cell r="F48" t="str">
            <v>Furniture &amp; Fixture</v>
          </cell>
          <cell r="I48" t="str">
            <v>NRS</v>
          </cell>
          <cell r="J48">
            <v>4181.8100000000004</v>
          </cell>
          <cell r="K48">
            <v>4181.8100000000004</v>
          </cell>
        </row>
        <row r="49">
          <cell r="A49">
            <v>710530</v>
          </cell>
          <cell r="D49" t="str">
            <v>Refrigerator-Tarun Tuteja</v>
          </cell>
          <cell r="E49" t="str">
            <v>No-Capex</v>
          </cell>
          <cell r="F49" t="str">
            <v>Furniture &amp; Fixture</v>
          </cell>
          <cell r="I49" t="str">
            <v>NRS</v>
          </cell>
          <cell r="J49">
            <v>14535</v>
          </cell>
          <cell r="K49">
            <v>14535</v>
          </cell>
        </row>
        <row r="50">
          <cell r="A50">
            <v>710530</v>
          </cell>
          <cell r="D50" t="str">
            <v>Kitchen items-Tarun Tuteja</v>
          </cell>
          <cell r="E50" t="str">
            <v>No-Capex</v>
          </cell>
          <cell r="F50" t="str">
            <v>Furniture &amp; Fixture</v>
          </cell>
          <cell r="I50" t="str">
            <v>NRS</v>
          </cell>
          <cell r="J50">
            <v>14535</v>
          </cell>
          <cell r="K50">
            <v>14535</v>
          </cell>
        </row>
        <row r="51">
          <cell r="A51">
            <v>710547</v>
          </cell>
          <cell r="D51" t="str">
            <v>Steel Almirah</v>
          </cell>
          <cell r="E51" t="str">
            <v>No-Capex</v>
          </cell>
          <cell r="F51" t="str">
            <v>Furniture &amp; Fixture</v>
          </cell>
        </row>
        <row r="52">
          <cell r="A52">
            <v>710548</v>
          </cell>
          <cell r="D52" t="str">
            <v>Furniture (Tarun Tuteja)</v>
          </cell>
          <cell r="E52" t="str">
            <v>No-Capex</v>
          </cell>
          <cell r="F52" t="str">
            <v>Furniture &amp; Fixture</v>
          </cell>
          <cell r="I52" t="str">
            <v>NRS</v>
          </cell>
          <cell r="J52">
            <v>11500</v>
          </cell>
          <cell r="K52">
            <v>11500</v>
          </cell>
        </row>
        <row r="53">
          <cell r="A53">
            <v>710611</v>
          </cell>
          <cell r="D53" t="str">
            <v>Furniture - Bibek agarwal</v>
          </cell>
          <cell r="E53" t="str">
            <v>No-Capex</v>
          </cell>
          <cell r="F53" t="str">
            <v>Furniture &amp; Fixture</v>
          </cell>
        </row>
        <row r="54">
          <cell r="A54">
            <v>710612</v>
          </cell>
          <cell r="D54" t="str">
            <v>Mobile Phone-A.Mehra</v>
          </cell>
          <cell r="E54" t="str">
            <v>No-Capex</v>
          </cell>
          <cell r="F54" t="str">
            <v>Office Equipment</v>
          </cell>
          <cell r="I54" t="str">
            <v>NRS</v>
          </cell>
          <cell r="J54">
            <v>80369</v>
          </cell>
          <cell r="K54">
            <v>80369</v>
          </cell>
        </row>
        <row r="55">
          <cell r="A55">
            <v>710670</v>
          </cell>
          <cell r="D55" t="str">
            <v>Furniture - Bibek agarwal</v>
          </cell>
          <cell r="E55" t="str">
            <v>No-Capex</v>
          </cell>
          <cell r="F55" t="str">
            <v>Furniture &amp; Fixture</v>
          </cell>
          <cell r="I55" t="str">
            <v>NRS</v>
          </cell>
          <cell r="J55">
            <v>1600</v>
          </cell>
          <cell r="K55">
            <v>1600</v>
          </cell>
        </row>
        <row r="56">
          <cell r="A56">
            <v>710678</v>
          </cell>
          <cell r="D56" t="str">
            <v>Satelite Phone</v>
          </cell>
          <cell r="E56" t="str">
            <v>No-Capex</v>
          </cell>
          <cell r="F56" t="str">
            <v>Office Equipment</v>
          </cell>
        </row>
        <row r="57">
          <cell r="A57">
            <v>710770</v>
          </cell>
          <cell r="D57" t="str">
            <v>KTM Office - Marketing</v>
          </cell>
          <cell r="E57" t="str">
            <v>No-Capex</v>
          </cell>
          <cell r="F57" t="str">
            <v>Office Equipment</v>
          </cell>
          <cell r="I57" t="str">
            <v>NRS</v>
          </cell>
          <cell r="J57">
            <v>3181.82</v>
          </cell>
          <cell r="K57">
            <v>3181.82</v>
          </cell>
        </row>
        <row r="58">
          <cell r="A58">
            <v>710774</v>
          </cell>
          <cell r="D58" t="str">
            <v>Furniture - Ketan Vyas</v>
          </cell>
          <cell r="E58" t="str">
            <v>No-Capex</v>
          </cell>
          <cell r="F58" t="str">
            <v>Furniture &amp; Fixture</v>
          </cell>
          <cell r="I58" t="str">
            <v>NRS</v>
          </cell>
          <cell r="J58">
            <v>30572.720000000001</v>
          </cell>
          <cell r="K58">
            <v>30572.720000000001</v>
          </cell>
        </row>
        <row r="59">
          <cell r="A59">
            <v>710787</v>
          </cell>
          <cell r="D59" t="str">
            <v>Furniture &amp; Fixture</v>
          </cell>
          <cell r="E59" t="str">
            <v>No-Capex</v>
          </cell>
          <cell r="F59" t="str">
            <v>Furniture &amp; Fixture</v>
          </cell>
          <cell r="I59" t="str">
            <v>NRS</v>
          </cell>
          <cell r="J59">
            <v>18181.810000000001</v>
          </cell>
          <cell r="K59">
            <v>18181.810000000001</v>
          </cell>
        </row>
        <row r="60">
          <cell r="A60">
            <v>710790</v>
          </cell>
          <cell r="D60" t="str">
            <v>Refrigerator for Badrinarayan</v>
          </cell>
          <cell r="E60" t="str">
            <v>No-Capex</v>
          </cell>
          <cell r="F60" t="str">
            <v>Furniture &amp; Fixture</v>
          </cell>
          <cell r="I60" t="str">
            <v>NRS</v>
          </cell>
          <cell r="J60">
            <v>2950</v>
          </cell>
          <cell r="K60">
            <v>2950</v>
          </cell>
        </row>
        <row r="61">
          <cell r="A61">
            <v>710803</v>
          </cell>
          <cell r="D61" t="str">
            <v>Fax Machine- R.S.rana</v>
          </cell>
          <cell r="E61" t="str">
            <v>No-Capex</v>
          </cell>
          <cell r="F61" t="str">
            <v>Office Equipment</v>
          </cell>
          <cell r="I61" t="str">
            <v>NRS</v>
          </cell>
          <cell r="J61">
            <v>7790</v>
          </cell>
          <cell r="K61">
            <v>7790</v>
          </cell>
        </row>
        <row r="62">
          <cell r="A62">
            <v>710819</v>
          </cell>
          <cell r="D62" t="str">
            <v>Matress for Bed</v>
          </cell>
          <cell r="E62" t="str">
            <v>No-Capex</v>
          </cell>
          <cell r="F62" t="str">
            <v>Furniture &amp; Fixture</v>
          </cell>
          <cell r="I62" t="str">
            <v>NRS</v>
          </cell>
          <cell r="J62">
            <v>24992.7</v>
          </cell>
          <cell r="K62">
            <v>24992.7</v>
          </cell>
        </row>
        <row r="63">
          <cell r="A63">
            <v>710837</v>
          </cell>
          <cell r="D63" t="str">
            <v>Curtain Cloth</v>
          </cell>
          <cell r="E63" t="str">
            <v>No-Capex</v>
          </cell>
          <cell r="F63" t="str">
            <v>Furniture &amp; Fixture</v>
          </cell>
          <cell r="I63" t="str">
            <v>NRS</v>
          </cell>
          <cell r="J63">
            <v>12909.08</v>
          </cell>
          <cell r="K63">
            <v>12909.08</v>
          </cell>
        </row>
        <row r="64">
          <cell r="A64">
            <v>710838</v>
          </cell>
          <cell r="D64" t="str">
            <v>Matress for Bed</v>
          </cell>
          <cell r="E64" t="str">
            <v>No-Capex</v>
          </cell>
          <cell r="F64" t="str">
            <v>Furniture &amp; Fixture</v>
          </cell>
          <cell r="I64" t="str">
            <v>NRS</v>
          </cell>
          <cell r="J64">
            <v>6000</v>
          </cell>
          <cell r="K64">
            <v>6000</v>
          </cell>
        </row>
        <row r="65">
          <cell r="A65">
            <v>710843</v>
          </cell>
          <cell r="D65" t="str">
            <v>File Cabinet Marketing</v>
          </cell>
          <cell r="E65" t="str">
            <v>No-Capex</v>
          </cell>
          <cell r="F65" t="str">
            <v>Furniture &amp; Fixture</v>
          </cell>
          <cell r="I65" t="str">
            <v>NRS</v>
          </cell>
          <cell r="J65">
            <v>456</v>
          </cell>
          <cell r="K65">
            <v>456</v>
          </cell>
        </row>
        <row r="66">
          <cell r="A66">
            <v>710861</v>
          </cell>
          <cell r="D66" t="str">
            <v>Dinner &amp; Curlury Set-S.kapoor</v>
          </cell>
          <cell r="E66" t="str">
            <v>No-Capex</v>
          </cell>
          <cell r="F66" t="str">
            <v>Furniture &amp; Fixture</v>
          </cell>
        </row>
        <row r="67">
          <cell r="A67">
            <v>710862</v>
          </cell>
          <cell r="D67" t="str">
            <v>Glass for Soni Kapoor</v>
          </cell>
          <cell r="E67" t="str">
            <v>No-Capex</v>
          </cell>
          <cell r="F67" t="str">
            <v>Consumable Item</v>
          </cell>
          <cell r="I67" t="str">
            <v>NRS</v>
          </cell>
          <cell r="J67">
            <v>16505</v>
          </cell>
          <cell r="K67">
            <v>16505</v>
          </cell>
        </row>
        <row r="68">
          <cell r="A68">
            <v>710877</v>
          </cell>
          <cell r="D68" t="str">
            <v>Furniture Soni Kapoor</v>
          </cell>
          <cell r="E68" t="str">
            <v>No-Capex</v>
          </cell>
          <cell r="F68" t="str">
            <v>Furniture &amp; Fixture</v>
          </cell>
          <cell r="I68" t="str">
            <v>NRS</v>
          </cell>
          <cell r="J68">
            <v>265</v>
          </cell>
          <cell r="K68">
            <v>265</v>
          </cell>
        </row>
        <row r="69">
          <cell r="A69">
            <v>710878</v>
          </cell>
          <cell r="D69" t="str">
            <v>Double Bed- Anuj Kr. Singh</v>
          </cell>
          <cell r="E69" t="str">
            <v>No-Capex</v>
          </cell>
          <cell r="F69" t="str">
            <v>Furniture &amp; Fixture</v>
          </cell>
        </row>
        <row r="70">
          <cell r="A70">
            <v>710881</v>
          </cell>
          <cell r="D70" t="str">
            <v>Gas Regulator</v>
          </cell>
          <cell r="E70" t="str">
            <v>No-Capex</v>
          </cell>
          <cell r="F70" t="str">
            <v>Consumable Item</v>
          </cell>
        </row>
        <row r="71">
          <cell r="A71">
            <v>710884</v>
          </cell>
          <cell r="D71" t="str">
            <v>Furniture Soni Kapoor</v>
          </cell>
          <cell r="E71" t="str">
            <v>No-Capex</v>
          </cell>
          <cell r="F71" t="str">
            <v>Furniture &amp; Fixture</v>
          </cell>
        </row>
        <row r="72">
          <cell r="A72">
            <v>710890</v>
          </cell>
          <cell r="D72" t="str">
            <v>Furniture For Ujjwal Pradhan</v>
          </cell>
          <cell r="E72" t="str">
            <v>No-Capex</v>
          </cell>
          <cell r="F72" t="str">
            <v>Furniture &amp; Fixture</v>
          </cell>
        </row>
        <row r="73">
          <cell r="A73">
            <v>710891</v>
          </cell>
          <cell r="D73" t="str">
            <v>AC For A.Mehra Residence</v>
          </cell>
          <cell r="E73" t="str">
            <v>No-Capex</v>
          </cell>
          <cell r="F73" t="str">
            <v>Furniture &amp; Fixture</v>
          </cell>
        </row>
        <row r="74">
          <cell r="A74">
            <v>710898</v>
          </cell>
          <cell r="D74" t="str">
            <v>Electrical Weighing Balance</v>
          </cell>
          <cell r="E74" t="str">
            <v>No-Capex</v>
          </cell>
          <cell r="F74" t="str">
            <v>Tools &amp; Implements</v>
          </cell>
        </row>
        <row r="75">
          <cell r="A75">
            <v>710905</v>
          </cell>
          <cell r="D75" t="str">
            <v>Furniture For Ketan Vyas</v>
          </cell>
          <cell r="E75" t="str">
            <v>No-Capex</v>
          </cell>
          <cell r="F75" t="str">
            <v>Furniture &amp; Fixture</v>
          </cell>
        </row>
        <row r="76">
          <cell r="A76">
            <v>710906</v>
          </cell>
          <cell r="D76" t="str">
            <v>Furniture Soni Kapoor</v>
          </cell>
          <cell r="E76" t="str">
            <v>No-Capex</v>
          </cell>
          <cell r="F76" t="str">
            <v>Furniture &amp; Fixture</v>
          </cell>
        </row>
        <row r="77">
          <cell r="A77">
            <v>710907</v>
          </cell>
          <cell r="D77" t="str">
            <v>Dinning Table - Canteen</v>
          </cell>
          <cell r="E77" t="str">
            <v>No-Capex</v>
          </cell>
          <cell r="F77" t="str">
            <v>Furniture &amp; Fixture</v>
          </cell>
        </row>
        <row r="78">
          <cell r="A78">
            <v>710915</v>
          </cell>
          <cell r="D78" t="str">
            <v>Centre Table - Anupam Agarwal</v>
          </cell>
          <cell r="E78" t="str">
            <v>No-Capex</v>
          </cell>
          <cell r="F78" t="str">
            <v>Furniture &amp; Fixture</v>
          </cell>
        </row>
        <row r="79">
          <cell r="A79">
            <v>710941</v>
          </cell>
          <cell r="D79" t="str">
            <v>Matress for Bikash Singh</v>
          </cell>
          <cell r="E79" t="str">
            <v>No-Capex</v>
          </cell>
          <cell r="F79" t="str">
            <v>Furniture &amp; Fixture</v>
          </cell>
        </row>
        <row r="80">
          <cell r="A80">
            <v>710942</v>
          </cell>
          <cell r="D80" t="str">
            <v>Double Bed For Vikash Singh</v>
          </cell>
          <cell r="E80" t="str">
            <v>No-Capex</v>
          </cell>
          <cell r="F80" t="str">
            <v>Furniture &amp; Fixture</v>
          </cell>
        </row>
        <row r="81">
          <cell r="A81">
            <v>710943</v>
          </cell>
          <cell r="D81" t="str">
            <v>Dinning Chair - For Canteen</v>
          </cell>
          <cell r="E81" t="str">
            <v>No-Capex</v>
          </cell>
          <cell r="F81" t="str">
            <v>Furniture &amp; Fixture</v>
          </cell>
        </row>
        <row r="82">
          <cell r="A82">
            <v>710948</v>
          </cell>
          <cell r="D82" t="str">
            <v>Printer For Nursery</v>
          </cell>
          <cell r="E82" t="str">
            <v>No-Capex</v>
          </cell>
          <cell r="F82" t="str">
            <v>Office Equipment</v>
          </cell>
        </row>
        <row r="83">
          <cell r="A83">
            <v>710955</v>
          </cell>
          <cell r="D83" t="str">
            <v>Network Accessories</v>
          </cell>
          <cell r="E83" t="str">
            <v>No-Capex</v>
          </cell>
          <cell r="F83" t="str">
            <v>Office Equipment</v>
          </cell>
        </row>
        <row r="84">
          <cell r="A84">
            <v>710959</v>
          </cell>
          <cell r="D84" t="str">
            <v>Stand Fan for Sanjay Kumar</v>
          </cell>
          <cell r="E84" t="str">
            <v>No-Capex</v>
          </cell>
          <cell r="F84" t="str">
            <v>Furniture &amp; Fixture</v>
          </cell>
        </row>
        <row r="85">
          <cell r="A85">
            <v>710960</v>
          </cell>
          <cell r="D85" t="str">
            <v>Double Bed For Sanjay Kumar</v>
          </cell>
          <cell r="E85" t="str">
            <v>No-Capex</v>
          </cell>
          <cell r="F85" t="str">
            <v>Furniture &amp; Fixture</v>
          </cell>
        </row>
        <row r="86">
          <cell r="A86">
            <v>710963</v>
          </cell>
          <cell r="D86" t="str">
            <v>Gas Oven For JB Sriwastav</v>
          </cell>
          <cell r="E86" t="str">
            <v>No-Capex</v>
          </cell>
          <cell r="F86" t="str">
            <v>Furniture &amp; Fixture</v>
          </cell>
        </row>
        <row r="87">
          <cell r="A87">
            <v>710969</v>
          </cell>
          <cell r="D87" t="str">
            <v>Furniture Soni Kapoor</v>
          </cell>
          <cell r="E87" t="str">
            <v>No-Capex</v>
          </cell>
          <cell r="F87" t="str">
            <v>Furniture &amp; Fixture</v>
          </cell>
        </row>
        <row r="88">
          <cell r="A88">
            <v>711037</v>
          </cell>
          <cell r="D88" t="str">
            <v>Solar Dryer - Nursery</v>
          </cell>
          <cell r="E88" t="str">
            <v>No-Capex</v>
          </cell>
          <cell r="F88" t="str">
            <v>Office Equipment</v>
          </cell>
        </row>
        <row r="89">
          <cell r="A89">
            <v>711070</v>
          </cell>
          <cell r="D89" t="str">
            <v>Furniture For A.K.Pandey</v>
          </cell>
          <cell r="E89" t="str">
            <v>No-Capex</v>
          </cell>
          <cell r="F89" t="str">
            <v>Furniture &amp; Fixture</v>
          </cell>
        </row>
        <row r="90">
          <cell r="A90">
            <v>711085</v>
          </cell>
          <cell r="D90" t="str">
            <v>Air Conditioner For S.K.Das Room</v>
          </cell>
          <cell r="E90" t="str">
            <v>No-Capex</v>
          </cell>
          <cell r="F90" t="str">
            <v>Office Equipment</v>
          </cell>
        </row>
        <row r="91">
          <cell r="A91">
            <v>711092</v>
          </cell>
          <cell r="D91" t="str">
            <v>Furniture For S.K.Das- Marketing</v>
          </cell>
          <cell r="E91" t="str">
            <v>No-Capex</v>
          </cell>
          <cell r="F91" t="str">
            <v>Furniture &amp; Fixture</v>
          </cell>
        </row>
        <row r="92">
          <cell r="A92">
            <v>711115</v>
          </cell>
          <cell r="D92" t="str">
            <v>Furniture For Upendra Pradhan</v>
          </cell>
          <cell r="E92" t="str">
            <v>No-Capex</v>
          </cell>
          <cell r="F92" t="str">
            <v>Furniture &amp; Fixture</v>
          </cell>
        </row>
        <row r="93">
          <cell r="A93">
            <v>711136</v>
          </cell>
          <cell r="D93" t="str">
            <v>Furniture For S.K.Prasad</v>
          </cell>
          <cell r="E93" t="str">
            <v>No-Capex</v>
          </cell>
          <cell r="F93" t="str">
            <v>Furniture &amp; Fixture</v>
          </cell>
        </row>
        <row r="94">
          <cell r="A94">
            <v>711139</v>
          </cell>
          <cell r="D94" t="str">
            <v>Carpet For Mr. S.K.Das</v>
          </cell>
          <cell r="E94" t="str">
            <v>No-Capex</v>
          </cell>
          <cell r="F94" t="str">
            <v>Furniture &amp; Fixture</v>
          </cell>
        </row>
        <row r="95">
          <cell r="A95">
            <v>711228</v>
          </cell>
          <cell r="D95" t="str">
            <v>Micro Oven-A.Mehra</v>
          </cell>
          <cell r="E95" t="str">
            <v>No-Capex</v>
          </cell>
          <cell r="F95" t="str">
            <v>Furniture &amp; Fixture</v>
          </cell>
        </row>
        <row r="96">
          <cell r="A96">
            <v>711236</v>
          </cell>
          <cell r="D96" t="str">
            <v>Mobile Set With Head Phone-A.Mehra</v>
          </cell>
          <cell r="E96" t="str">
            <v>No-Capex</v>
          </cell>
          <cell r="F96" t="str">
            <v>Office Equipment</v>
          </cell>
        </row>
        <row r="97">
          <cell r="A97">
            <v>711237</v>
          </cell>
          <cell r="D97" t="str">
            <v>Television Set For Badri Narayan</v>
          </cell>
          <cell r="E97" t="str">
            <v>No-Capex</v>
          </cell>
          <cell r="F97" t="str">
            <v>Office Equipment</v>
          </cell>
        </row>
        <row r="98">
          <cell r="A98">
            <v>711278</v>
          </cell>
          <cell r="D98" t="str">
            <v>Printer For KTM Office</v>
          </cell>
          <cell r="E98" t="str">
            <v>No-Capex</v>
          </cell>
          <cell r="F98" t="str">
            <v>Office Equipment</v>
          </cell>
        </row>
        <row r="99">
          <cell r="A99">
            <v>711320</v>
          </cell>
          <cell r="D99" t="str">
            <v>Air Conditioner For New Marketing Office</v>
          </cell>
          <cell r="E99" t="str">
            <v>No-Capex</v>
          </cell>
          <cell r="F99" t="str">
            <v>Furniture &amp; Fixture</v>
          </cell>
        </row>
        <row r="100">
          <cell r="A100">
            <v>810001</v>
          </cell>
          <cell r="D100" t="str">
            <v>Thermocol Section</v>
          </cell>
          <cell r="E100" t="str">
            <v>(Capex - 01-03-04)</v>
          </cell>
          <cell r="F100" t="str">
            <v>Building</v>
          </cell>
        </row>
        <row r="101">
          <cell r="A101">
            <v>810002</v>
          </cell>
          <cell r="D101" t="str">
            <v>Quality Lab</v>
          </cell>
          <cell r="E101" t="str">
            <v>Capex-15</v>
          </cell>
          <cell r="F101" t="str">
            <v>Lab. Equipment</v>
          </cell>
        </row>
        <row r="102">
          <cell r="A102">
            <v>810003</v>
          </cell>
          <cell r="D102" t="str">
            <v>LDM Section</v>
          </cell>
          <cell r="E102" t="str">
            <v>Capex-14</v>
          </cell>
          <cell r="F102" t="str">
            <v xml:space="preserve">Plant &amp; Machinery </v>
          </cell>
        </row>
        <row r="103">
          <cell r="A103">
            <v>810004</v>
          </cell>
          <cell r="D103" t="str">
            <v>Quality Lab</v>
          </cell>
          <cell r="E103" t="str">
            <v>Capex-15</v>
          </cell>
          <cell r="F103" t="str">
            <v>Lab. Equipment</v>
          </cell>
        </row>
        <row r="104">
          <cell r="A104">
            <v>810008</v>
          </cell>
          <cell r="D104" t="str">
            <v>LDM Section</v>
          </cell>
          <cell r="E104" t="str">
            <v>Capex-29</v>
          </cell>
          <cell r="F104" t="str">
            <v xml:space="preserve">Plant &amp; Machinery </v>
          </cell>
        </row>
        <row r="105">
          <cell r="A105">
            <v>810009</v>
          </cell>
          <cell r="D105" t="str">
            <v>New Godown near scrap yard</v>
          </cell>
          <cell r="E105" t="str">
            <v>Capex-17 &amp; 17A</v>
          </cell>
          <cell r="F105" t="str">
            <v>Building</v>
          </cell>
        </row>
        <row r="106">
          <cell r="A106">
            <v>810010</v>
          </cell>
          <cell r="D106" t="str">
            <v>LDM Section</v>
          </cell>
          <cell r="E106" t="str">
            <v>Capex-29</v>
          </cell>
          <cell r="F106" t="str">
            <v xml:space="preserve">Plant &amp; Machinery </v>
          </cell>
        </row>
        <row r="107">
          <cell r="A107">
            <v>810011</v>
          </cell>
          <cell r="D107" t="str">
            <v>Litchi Plant</v>
          </cell>
          <cell r="E107" t="str">
            <v>(Capex - 03(03-04)</v>
          </cell>
          <cell r="F107" t="str">
            <v xml:space="preserve">Plant &amp; Machinery </v>
          </cell>
        </row>
        <row r="108">
          <cell r="A108">
            <v>810012</v>
          </cell>
          <cell r="D108" t="str">
            <v>Scrap Yard</v>
          </cell>
          <cell r="E108" t="str">
            <v>Capex-24</v>
          </cell>
          <cell r="F108" t="str">
            <v>Building</v>
          </cell>
        </row>
        <row r="109">
          <cell r="A109">
            <v>810013</v>
          </cell>
          <cell r="D109" t="str">
            <v>Lemoneze Plant</v>
          </cell>
          <cell r="E109" t="str">
            <v>Capex-31</v>
          </cell>
          <cell r="F109" t="str">
            <v>Building</v>
          </cell>
        </row>
        <row r="110">
          <cell r="A110">
            <v>810015</v>
          </cell>
          <cell r="D110" t="str">
            <v>Lemoneze Plant</v>
          </cell>
          <cell r="E110" t="str">
            <v>Capex-31</v>
          </cell>
          <cell r="F110" t="str">
            <v>Building</v>
          </cell>
        </row>
        <row r="111">
          <cell r="A111">
            <v>810016</v>
          </cell>
          <cell r="D111" t="str">
            <v>New Godown near scrap yard</v>
          </cell>
          <cell r="E111" t="str">
            <v>Capex-17 &amp; 17A</v>
          </cell>
          <cell r="F111" t="str">
            <v>Building</v>
          </cell>
        </row>
        <row r="112">
          <cell r="A112">
            <v>810017</v>
          </cell>
          <cell r="D112" t="str">
            <v>Glucose</v>
          </cell>
          <cell r="E112" t="str">
            <v>Maintenance</v>
          </cell>
          <cell r="F112" t="str">
            <v>Building</v>
          </cell>
        </row>
        <row r="113">
          <cell r="A113">
            <v>810018</v>
          </cell>
          <cell r="D113" t="str">
            <v>Trainning Hall</v>
          </cell>
          <cell r="E113" t="str">
            <v>Capex-26</v>
          </cell>
          <cell r="F113" t="str">
            <v>Building</v>
          </cell>
        </row>
        <row r="114">
          <cell r="A114">
            <v>810019</v>
          </cell>
          <cell r="D114" t="str">
            <v>Lemoneez Plant</v>
          </cell>
          <cell r="E114" t="str">
            <v>Capex-26</v>
          </cell>
          <cell r="F114" t="str">
            <v>Building</v>
          </cell>
        </row>
        <row r="115">
          <cell r="A115">
            <v>810020</v>
          </cell>
          <cell r="D115" t="str">
            <v>Trainning Hall</v>
          </cell>
          <cell r="E115" t="str">
            <v>Capex-26</v>
          </cell>
          <cell r="F115" t="str">
            <v>Building</v>
          </cell>
        </row>
        <row r="116">
          <cell r="A116">
            <v>810021</v>
          </cell>
          <cell r="D116" t="str">
            <v>Baan Installation</v>
          </cell>
          <cell r="E116" t="str">
            <v>Capex-32</v>
          </cell>
          <cell r="F116" t="str">
            <v>Office Equipment</v>
          </cell>
        </row>
        <row r="117">
          <cell r="A117">
            <v>810022</v>
          </cell>
          <cell r="D117" t="str">
            <v>Accounts Office</v>
          </cell>
          <cell r="E117" t="str">
            <v>Capex-19</v>
          </cell>
          <cell r="F117" t="str">
            <v>Building</v>
          </cell>
        </row>
        <row r="118">
          <cell r="A118">
            <v>810023</v>
          </cell>
          <cell r="D118" t="str">
            <v>Lemoneze Plant</v>
          </cell>
          <cell r="E118" t="str">
            <v>Capex-31</v>
          </cell>
          <cell r="F118" t="str">
            <v>Plant &amp; Machinery (Installation)</v>
          </cell>
        </row>
        <row r="119">
          <cell r="A119">
            <v>810024</v>
          </cell>
          <cell r="D119" t="str">
            <v>Taxol Section</v>
          </cell>
          <cell r="E119" t="str">
            <v>Capex-25</v>
          </cell>
          <cell r="F119" t="str">
            <v>Plant &amp; Machinery (Installation) CWIP</v>
          </cell>
        </row>
        <row r="120">
          <cell r="A120">
            <v>810025</v>
          </cell>
          <cell r="D120" t="str">
            <v>Lemoneez Plant</v>
          </cell>
          <cell r="E120" t="str">
            <v>Capex-17 &amp; 17A</v>
          </cell>
          <cell r="F120" t="str">
            <v>Building</v>
          </cell>
        </row>
        <row r="121">
          <cell r="A121">
            <v>810026</v>
          </cell>
          <cell r="D121" t="str">
            <v>Litchi Plant</v>
          </cell>
          <cell r="E121" t="str">
            <v>(Capex - 03(03-04)</v>
          </cell>
          <cell r="F121" t="str">
            <v>Building</v>
          </cell>
          <cell r="I121" t="str">
            <v>NRS</v>
          </cell>
          <cell r="J121">
            <v>311949</v>
          </cell>
          <cell r="K121">
            <v>311949</v>
          </cell>
        </row>
        <row r="122">
          <cell r="A122">
            <v>810027</v>
          </cell>
          <cell r="D122" t="str">
            <v>Lemoneez Plant</v>
          </cell>
          <cell r="E122" t="str">
            <v>Capex-17 &amp; 17A</v>
          </cell>
          <cell r="F122" t="str">
            <v>Building</v>
          </cell>
          <cell r="I122" t="str">
            <v>INR</v>
          </cell>
          <cell r="J122">
            <v>103663</v>
          </cell>
          <cell r="K122">
            <v>165860.80000000002</v>
          </cell>
        </row>
        <row r="123">
          <cell r="A123">
            <v>810028</v>
          </cell>
          <cell r="D123" t="str">
            <v>Thermocol Section</v>
          </cell>
          <cell r="E123" t="str">
            <v>(Capex - 01-03-04)</v>
          </cell>
          <cell r="F123" t="str">
            <v>Building</v>
          </cell>
          <cell r="I123" t="str">
            <v>INR</v>
          </cell>
          <cell r="J123">
            <v>380000</v>
          </cell>
          <cell r="K123">
            <v>608000</v>
          </cell>
        </row>
        <row r="124">
          <cell r="A124">
            <v>810029</v>
          </cell>
          <cell r="D124" t="str">
            <v>Fruit Juice Expansion</v>
          </cell>
          <cell r="E124" t="str">
            <v>Capex-22</v>
          </cell>
          <cell r="F124" t="str">
            <v>Building</v>
          </cell>
          <cell r="I124" t="str">
            <v>USD</v>
          </cell>
          <cell r="J124">
            <v>3809.75</v>
          </cell>
          <cell r="K124">
            <v>281921.5</v>
          </cell>
        </row>
        <row r="125">
          <cell r="A125">
            <v>810030</v>
          </cell>
          <cell r="D125" t="str">
            <v>Thermocol Section</v>
          </cell>
          <cell r="E125" t="str">
            <v>(Capex - 01-03-04)</v>
          </cell>
          <cell r="F125" t="str">
            <v>Building</v>
          </cell>
          <cell r="I125" t="str">
            <v>USD</v>
          </cell>
          <cell r="J125">
            <v>18802</v>
          </cell>
          <cell r="K125">
            <v>1391348</v>
          </cell>
        </row>
        <row r="126">
          <cell r="A126">
            <v>810031</v>
          </cell>
          <cell r="D126" t="str">
            <v>Common Utility</v>
          </cell>
          <cell r="E126" t="str">
            <v>No-Capex</v>
          </cell>
          <cell r="F126" t="str">
            <v xml:space="preserve">Plant &amp; Machinery </v>
          </cell>
          <cell r="I126" t="str">
            <v>NRS</v>
          </cell>
          <cell r="J126">
            <v>493600</v>
          </cell>
          <cell r="K126">
            <v>493600</v>
          </cell>
        </row>
        <row r="127">
          <cell r="A127">
            <v>810032</v>
          </cell>
          <cell r="D127" t="str">
            <v>Lemoneze Plant</v>
          </cell>
          <cell r="E127" t="str">
            <v>Capex-31</v>
          </cell>
          <cell r="F127" t="str">
            <v>Plant &amp; Machinery (Installation)</v>
          </cell>
          <cell r="I127" t="str">
            <v>INR</v>
          </cell>
          <cell r="J127">
            <v>140062.5</v>
          </cell>
          <cell r="K127">
            <v>224100</v>
          </cell>
        </row>
        <row r="128">
          <cell r="A128">
            <v>810033</v>
          </cell>
          <cell r="D128" t="str">
            <v>Litchi Plant</v>
          </cell>
          <cell r="E128" t="str">
            <v>(Capex - 03(03-04)</v>
          </cell>
          <cell r="F128" t="str">
            <v>Tools &amp; Implements</v>
          </cell>
          <cell r="I128" t="str">
            <v>INR</v>
          </cell>
          <cell r="J128">
            <v>597720</v>
          </cell>
          <cell r="K128">
            <v>956352</v>
          </cell>
        </row>
        <row r="129">
          <cell r="A129">
            <v>810034</v>
          </cell>
          <cell r="D129" t="str">
            <v>New Godown near scrap yard</v>
          </cell>
          <cell r="E129" t="str">
            <v>Capex-17 &amp; 17A</v>
          </cell>
          <cell r="F129" t="str">
            <v>Building</v>
          </cell>
          <cell r="I129" t="str">
            <v>NRS</v>
          </cell>
          <cell r="J129">
            <v>116962.5</v>
          </cell>
          <cell r="K129">
            <v>116962.5</v>
          </cell>
        </row>
        <row r="130">
          <cell r="A130">
            <v>810035</v>
          </cell>
          <cell r="E130" t="str">
            <v>Maintenance</v>
          </cell>
          <cell r="F130" t="str">
            <v>Building</v>
          </cell>
          <cell r="I130" t="str">
            <v>NRS</v>
          </cell>
          <cell r="J130">
            <v>36665</v>
          </cell>
          <cell r="K130">
            <v>36665</v>
          </cell>
        </row>
        <row r="131">
          <cell r="A131">
            <v>810036</v>
          </cell>
          <cell r="D131" t="str">
            <v>Fruit Juice Expansion</v>
          </cell>
          <cell r="E131" t="str">
            <v>Maintenance</v>
          </cell>
          <cell r="F131" t="str">
            <v>Building</v>
          </cell>
          <cell r="I131" t="str">
            <v>NRS</v>
          </cell>
          <cell r="J131">
            <v>120000</v>
          </cell>
          <cell r="K131">
            <v>120000</v>
          </cell>
        </row>
        <row r="132">
          <cell r="A132">
            <v>810037</v>
          </cell>
          <cell r="D132" t="str">
            <v>Fruit Juice Expansion</v>
          </cell>
          <cell r="E132" t="str">
            <v>(Capex - 02-03-04)</v>
          </cell>
          <cell r="F132" t="str">
            <v>Building</v>
          </cell>
          <cell r="I132" t="str">
            <v>NRS</v>
          </cell>
          <cell r="J132">
            <v>450000</v>
          </cell>
          <cell r="K132">
            <v>450000</v>
          </cell>
        </row>
        <row r="133">
          <cell r="A133">
            <v>810038</v>
          </cell>
          <cell r="D133" t="str">
            <v>Taxol Section</v>
          </cell>
          <cell r="E133" t="str">
            <v>Capex-16</v>
          </cell>
          <cell r="F133" t="str">
            <v>Plant &amp; Machinery (Installation) CWIP</v>
          </cell>
          <cell r="I133" t="str">
            <v>NRS</v>
          </cell>
          <cell r="J133">
            <v>24595.5</v>
          </cell>
          <cell r="K133">
            <v>24595.5</v>
          </cell>
        </row>
        <row r="134">
          <cell r="A134">
            <v>810039</v>
          </cell>
          <cell r="D134" t="str">
            <v>Lemoneze Plant</v>
          </cell>
          <cell r="E134" t="str">
            <v>Capex-31</v>
          </cell>
          <cell r="F134" t="str">
            <v>Plant &amp; Machinery (Installation)</v>
          </cell>
          <cell r="I134" t="str">
            <v>NRS</v>
          </cell>
          <cell r="J134">
            <v>17887.5</v>
          </cell>
          <cell r="K134">
            <v>17887.5</v>
          </cell>
        </row>
        <row r="135">
          <cell r="A135">
            <v>810040</v>
          </cell>
          <cell r="D135" t="str">
            <v>New Godown near scrap yard</v>
          </cell>
          <cell r="E135" t="str">
            <v>Capex-17 &amp; 17A</v>
          </cell>
          <cell r="F135" t="str">
            <v>Building</v>
          </cell>
          <cell r="I135" t="str">
            <v>NRS</v>
          </cell>
          <cell r="J135">
            <v>3350</v>
          </cell>
          <cell r="K135">
            <v>3350</v>
          </cell>
        </row>
        <row r="136">
          <cell r="A136">
            <v>810041</v>
          </cell>
          <cell r="D136" t="str">
            <v>Lemoneze Plant</v>
          </cell>
          <cell r="E136" t="str">
            <v>Capex-31</v>
          </cell>
          <cell r="F136" t="str">
            <v>Furniture &amp; Fixture</v>
          </cell>
          <cell r="I136" t="str">
            <v>NRS</v>
          </cell>
          <cell r="J136">
            <v>31200</v>
          </cell>
          <cell r="K136">
            <v>31200</v>
          </cell>
        </row>
        <row r="137">
          <cell r="A137">
            <v>810042</v>
          </cell>
          <cell r="D137" t="str">
            <v>Boundary wall</v>
          </cell>
          <cell r="E137" t="str">
            <v>(Capex - 06-03-04)</v>
          </cell>
          <cell r="F137" t="str">
            <v>Building</v>
          </cell>
          <cell r="I137" t="str">
            <v>NRS</v>
          </cell>
          <cell r="J137">
            <v>249999.99</v>
          </cell>
          <cell r="K137">
            <v>249999.99</v>
          </cell>
        </row>
        <row r="138">
          <cell r="A138">
            <v>810043</v>
          </cell>
          <cell r="D138" t="str">
            <v>Glucose</v>
          </cell>
          <cell r="E138" t="str">
            <v>Capex-44</v>
          </cell>
          <cell r="F138" t="str">
            <v>Tools &amp; Implements</v>
          </cell>
          <cell r="I138" t="str">
            <v>NRS</v>
          </cell>
          <cell r="J138">
            <v>27097</v>
          </cell>
          <cell r="K138">
            <v>27097</v>
          </cell>
        </row>
        <row r="139">
          <cell r="A139">
            <v>810043</v>
          </cell>
          <cell r="D139" t="str">
            <v>Hamola tablet</v>
          </cell>
          <cell r="E139" t="str">
            <v>Capex-44</v>
          </cell>
          <cell r="F139" t="str">
            <v>Tools &amp; Implements</v>
          </cell>
          <cell r="I139" t="str">
            <v>NRS</v>
          </cell>
          <cell r="J139">
            <v>16800</v>
          </cell>
          <cell r="K139">
            <v>16800</v>
          </cell>
        </row>
        <row r="140">
          <cell r="A140">
            <v>810044</v>
          </cell>
          <cell r="D140" t="str">
            <v>Godrej Compactor</v>
          </cell>
          <cell r="E140" t="str">
            <v>Capex-40</v>
          </cell>
          <cell r="F140" t="str">
            <v>Office Equipment</v>
          </cell>
          <cell r="I140" t="str">
            <v>NRS</v>
          </cell>
          <cell r="J140">
            <v>20000</v>
          </cell>
          <cell r="K140">
            <v>20000</v>
          </cell>
        </row>
        <row r="141">
          <cell r="A141">
            <v>810045</v>
          </cell>
          <cell r="D141" t="str">
            <v>Amla Hair Oil</v>
          </cell>
          <cell r="E141" t="str">
            <v>Capex-44</v>
          </cell>
          <cell r="F141" t="str">
            <v>Tools &amp; Implements</v>
          </cell>
          <cell r="I141" t="str">
            <v>NRS</v>
          </cell>
          <cell r="J141">
            <v>40132.5</v>
          </cell>
          <cell r="K141">
            <v>40132.5</v>
          </cell>
        </row>
        <row r="142">
          <cell r="A142">
            <v>810045</v>
          </cell>
          <cell r="D142" t="str">
            <v>Hamola tablet</v>
          </cell>
          <cell r="E142" t="str">
            <v>Capex-44</v>
          </cell>
          <cell r="F142" t="str">
            <v>Tools &amp; Implements</v>
          </cell>
          <cell r="I142" t="str">
            <v>NRS</v>
          </cell>
          <cell r="J142">
            <v>64200</v>
          </cell>
          <cell r="K142">
            <v>64200</v>
          </cell>
        </row>
        <row r="143">
          <cell r="A143">
            <v>810046</v>
          </cell>
          <cell r="D143" t="str">
            <v>Godrej Compactor</v>
          </cell>
          <cell r="E143" t="str">
            <v>Capex-40</v>
          </cell>
          <cell r="F143" t="str">
            <v>Office Equipment</v>
          </cell>
          <cell r="I143" t="str">
            <v>NRS</v>
          </cell>
          <cell r="J143">
            <v>144077.5</v>
          </cell>
          <cell r="K143">
            <v>144077.5</v>
          </cell>
        </row>
        <row r="144">
          <cell r="A144">
            <v>810047</v>
          </cell>
          <cell r="D144" t="str">
            <v>Rm Store</v>
          </cell>
          <cell r="E144" t="str">
            <v>Capex-48</v>
          </cell>
          <cell r="F144" t="str">
            <v>Tools &amp; Implements</v>
          </cell>
          <cell r="I144" t="str">
            <v>NRS</v>
          </cell>
          <cell r="J144">
            <v>63515</v>
          </cell>
          <cell r="K144">
            <v>63515</v>
          </cell>
        </row>
        <row r="145">
          <cell r="A145">
            <v>810048</v>
          </cell>
          <cell r="D145" t="str">
            <v>Lemoneze Plant</v>
          </cell>
          <cell r="E145" t="str">
            <v>Capex-31</v>
          </cell>
          <cell r="F145" t="str">
            <v>Electrical Installation</v>
          </cell>
          <cell r="I145" t="str">
            <v>NRS</v>
          </cell>
          <cell r="J145">
            <v>45485</v>
          </cell>
          <cell r="K145">
            <v>45485</v>
          </cell>
        </row>
        <row r="146">
          <cell r="A146">
            <v>810049</v>
          </cell>
          <cell r="E146" t="str">
            <v>Maintenance</v>
          </cell>
          <cell r="I146" t="str">
            <v>NRS</v>
          </cell>
          <cell r="J146">
            <v>19000</v>
          </cell>
          <cell r="K146">
            <v>19000</v>
          </cell>
        </row>
        <row r="147">
          <cell r="A147">
            <v>810051</v>
          </cell>
          <cell r="D147" t="str">
            <v>Litchi Plant</v>
          </cell>
          <cell r="E147" t="str">
            <v>(Capex - 03(03-04)</v>
          </cell>
          <cell r="F147" t="str">
            <v>Electrical Installation</v>
          </cell>
          <cell r="I147" t="str">
            <v>INR</v>
          </cell>
          <cell r="J147">
            <v>81989.7</v>
          </cell>
          <cell r="K147">
            <v>131183.51999999999</v>
          </cell>
        </row>
        <row r="148">
          <cell r="A148">
            <v>810053</v>
          </cell>
          <cell r="D148" t="str">
            <v>Litchi Plant</v>
          </cell>
          <cell r="E148" t="str">
            <v>(Capex - 03(03-04)</v>
          </cell>
          <cell r="F148" t="str">
            <v>Electrical Installation</v>
          </cell>
          <cell r="I148" t="str">
            <v>INR</v>
          </cell>
          <cell r="J148">
            <v>71429.649999999994</v>
          </cell>
          <cell r="K148">
            <v>114287.44</v>
          </cell>
        </row>
        <row r="149">
          <cell r="A149">
            <v>810054</v>
          </cell>
          <cell r="D149" t="str">
            <v>Litchi Plant</v>
          </cell>
          <cell r="E149" t="str">
            <v>(Capex - 03(03-04)</v>
          </cell>
          <cell r="F149" t="str">
            <v>Electrical Installation</v>
          </cell>
          <cell r="I149" t="str">
            <v>INR</v>
          </cell>
          <cell r="J149">
            <v>113100</v>
          </cell>
          <cell r="K149">
            <v>180960</v>
          </cell>
        </row>
        <row r="150">
          <cell r="A150">
            <v>810056</v>
          </cell>
          <cell r="D150" t="str">
            <v>Litchi Plant</v>
          </cell>
          <cell r="E150" t="str">
            <v>(Capex - 03(03-04)</v>
          </cell>
          <cell r="F150" t="str">
            <v>Electrical Installation</v>
          </cell>
          <cell r="I150" t="str">
            <v>INR</v>
          </cell>
          <cell r="J150">
            <v>147821.04999999999</v>
          </cell>
          <cell r="K150">
            <v>236513.68</v>
          </cell>
        </row>
        <row r="151">
          <cell r="A151">
            <v>810057</v>
          </cell>
          <cell r="D151" t="str">
            <v>Litchi Plant</v>
          </cell>
          <cell r="E151" t="str">
            <v>(Capex - 03(03-04)</v>
          </cell>
          <cell r="F151" t="str">
            <v>Electrical Installation</v>
          </cell>
          <cell r="I151" t="str">
            <v>INR</v>
          </cell>
          <cell r="J151">
            <v>24103</v>
          </cell>
          <cell r="K151">
            <v>38564.800000000003</v>
          </cell>
        </row>
        <row r="152">
          <cell r="A152">
            <v>810058</v>
          </cell>
          <cell r="D152" t="str">
            <v>Litchi Plant</v>
          </cell>
          <cell r="E152" t="str">
            <v>(Capex - 03(03-04)</v>
          </cell>
          <cell r="F152" t="str">
            <v>Electrical Installation</v>
          </cell>
          <cell r="I152" t="str">
            <v>NRS</v>
          </cell>
          <cell r="J152">
            <v>770</v>
          </cell>
          <cell r="K152">
            <v>770</v>
          </cell>
        </row>
        <row r="153">
          <cell r="A153">
            <v>810059</v>
          </cell>
          <cell r="D153" t="str">
            <v>Litchi Plant</v>
          </cell>
          <cell r="E153" t="str">
            <v>(Capex - 03(03-04)</v>
          </cell>
          <cell r="F153" t="str">
            <v>Electrical Installation</v>
          </cell>
          <cell r="I153" t="str">
            <v>NRS</v>
          </cell>
          <cell r="J153">
            <v>6573.6</v>
          </cell>
          <cell r="K153">
            <v>6573.6</v>
          </cell>
        </row>
        <row r="154">
          <cell r="A154">
            <v>810060</v>
          </cell>
          <cell r="D154" t="str">
            <v>Boundary Wall</v>
          </cell>
          <cell r="E154" t="str">
            <v>Capex-23</v>
          </cell>
          <cell r="F154" t="str">
            <v>Building</v>
          </cell>
          <cell r="I154" t="str">
            <v>INR</v>
          </cell>
          <cell r="J154">
            <v>76302.5</v>
          </cell>
          <cell r="K154">
            <v>122084</v>
          </cell>
        </row>
        <row r="155">
          <cell r="A155">
            <v>810061</v>
          </cell>
          <cell r="D155" t="str">
            <v>Litchi Plant</v>
          </cell>
          <cell r="E155" t="str">
            <v>(Capex - 03(03-04)</v>
          </cell>
          <cell r="F155" t="str">
            <v>Electrical Installation</v>
          </cell>
          <cell r="I155" t="str">
            <v>INR</v>
          </cell>
          <cell r="J155">
            <v>48238.2</v>
          </cell>
          <cell r="K155">
            <v>77181.119999999995</v>
          </cell>
        </row>
        <row r="156">
          <cell r="A156">
            <v>810062</v>
          </cell>
          <cell r="D156" t="str">
            <v>Litchi Plant</v>
          </cell>
          <cell r="E156" t="str">
            <v>(Capex - 03(03-04)</v>
          </cell>
          <cell r="F156" t="str">
            <v xml:space="preserve">Plant &amp; Machinery </v>
          </cell>
          <cell r="I156" t="str">
            <v>INR</v>
          </cell>
          <cell r="J156">
            <v>164284.1</v>
          </cell>
          <cell r="K156">
            <v>262854.56</v>
          </cell>
        </row>
        <row r="157">
          <cell r="A157">
            <v>810063</v>
          </cell>
          <cell r="D157" t="str">
            <v>Lemoneze Plant</v>
          </cell>
          <cell r="E157" t="str">
            <v>Capex-31</v>
          </cell>
          <cell r="F157" t="str">
            <v>Building</v>
          </cell>
          <cell r="I157" t="str">
            <v>NRS</v>
          </cell>
          <cell r="J157">
            <v>52000</v>
          </cell>
          <cell r="K157">
            <v>52000</v>
          </cell>
        </row>
        <row r="158">
          <cell r="A158">
            <v>810064</v>
          </cell>
          <cell r="D158" t="str">
            <v>Litchi Plant</v>
          </cell>
          <cell r="E158" t="str">
            <v>(Capex - 03(03-04)</v>
          </cell>
          <cell r="F158" t="str">
            <v>Plant &amp; Machinery (Installation)</v>
          </cell>
          <cell r="I158" t="str">
            <v>NRS</v>
          </cell>
          <cell r="J158">
            <v>2743900</v>
          </cell>
          <cell r="K158">
            <v>2743900</v>
          </cell>
        </row>
        <row r="159">
          <cell r="A159">
            <v>810065</v>
          </cell>
          <cell r="D159" t="str">
            <v>New Godown near scrap yard</v>
          </cell>
          <cell r="E159" t="str">
            <v>Capex-17 &amp; 17A</v>
          </cell>
          <cell r="F159" t="str">
            <v>Building</v>
          </cell>
          <cell r="I159" t="str">
            <v>INR</v>
          </cell>
          <cell r="J159">
            <v>24080</v>
          </cell>
          <cell r="K159">
            <v>38528</v>
          </cell>
        </row>
        <row r="160">
          <cell r="A160">
            <v>810066</v>
          </cell>
          <cell r="E160" t="str">
            <v>Maintenance</v>
          </cell>
          <cell r="I160" t="str">
            <v>INR</v>
          </cell>
          <cell r="J160">
            <v>47860</v>
          </cell>
          <cell r="K160">
            <v>76576</v>
          </cell>
        </row>
        <row r="161">
          <cell r="A161">
            <v>810067</v>
          </cell>
          <cell r="D161" t="str">
            <v>Litchi Plant</v>
          </cell>
          <cell r="E161" t="str">
            <v>(Capex - 03(03-04)</v>
          </cell>
          <cell r="F161" t="str">
            <v>Electrical Installation</v>
          </cell>
          <cell r="I161" t="str">
            <v>INR</v>
          </cell>
          <cell r="J161">
            <v>103734.99</v>
          </cell>
          <cell r="K161">
            <v>165975.98400000003</v>
          </cell>
        </row>
        <row r="162">
          <cell r="A162">
            <v>810068</v>
          </cell>
          <cell r="D162" t="str">
            <v>Fruit Juice Expansion</v>
          </cell>
          <cell r="E162" t="str">
            <v>(Capex - 02-03-04)</v>
          </cell>
          <cell r="F162" t="str">
            <v xml:space="preserve">Plant &amp; Machinery </v>
          </cell>
          <cell r="I162" t="str">
            <v>INR</v>
          </cell>
          <cell r="J162">
            <v>15080</v>
          </cell>
          <cell r="K162">
            <v>24128</v>
          </cell>
        </row>
        <row r="163">
          <cell r="A163">
            <v>810069</v>
          </cell>
          <cell r="D163" t="str">
            <v>Litchi Plant</v>
          </cell>
          <cell r="E163" t="str">
            <v>(Capex - 03-03-04)</v>
          </cell>
          <cell r="F163" t="str">
            <v xml:space="preserve">Plant &amp; Machinery </v>
          </cell>
          <cell r="I163" t="str">
            <v>INR</v>
          </cell>
          <cell r="J163">
            <v>15080</v>
          </cell>
          <cell r="K163">
            <v>24128</v>
          </cell>
        </row>
        <row r="164">
          <cell r="A164">
            <v>810070</v>
          </cell>
          <cell r="D164" t="str">
            <v>Litchi Plant</v>
          </cell>
          <cell r="E164" t="str">
            <v>(Capex - 03(03-04)</v>
          </cell>
          <cell r="F164" t="str">
            <v>Electrical Installation</v>
          </cell>
          <cell r="I164" t="str">
            <v>INR</v>
          </cell>
          <cell r="J164">
            <v>10687.5</v>
          </cell>
          <cell r="K164">
            <v>17100</v>
          </cell>
        </row>
        <row r="165">
          <cell r="A165">
            <v>810071</v>
          </cell>
          <cell r="D165" t="str">
            <v>Litchi Plant</v>
          </cell>
          <cell r="E165" t="str">
            <v>(Capex - 03(03-04)</v>
          </cell>
          <cell r="F165" t="str">
            <v>Electrical Installation</v>
          </cell>
          <cell r="I165" t="str">
            <v>INR</v>
          </cell>
          <cell r="J165">
            <v>89784</v>
          </cell>
          <cell r="K165">
            <v>143654.39999999999</v>
          </cell>
        </row>
        <row r="166">
          <cell r="A166">
            <v>810072</v>
          </cell>
          <cell r="D166" t="str">
            <v>Baan Installation</v>
          </cell>
          <cell r="E166" t="str">
            <v>Capex-32</v>
          </cell>
          <cell r="F166" t="str">
            <v>Office Equipment</v>
          </cell>
          <cell r="I166" t="str">
            <v>NRS</v>
          </cell>
          <cell r="J166">
            <v>101376</v>
          </cell>
          <cell r="K166">
            <v>101376</v>
          </cell>
        </row>
        <row r="167">
          <cell r="A167">
            <v>810074</v>
          </cell>
          <cell r="D167" t="str">
            <v>Vatika Shampoo</v>
          </cell>
          <cell r="E167" t="str">
            <v>Maintenance</v>
          </cell>
          <cell r="F167" t="str">
            <v>Plant &amp; Machinery (Installation)</v>
          </cell>
          <cell r="I167" t="str">
            <v>NRS</v>
          </cell>
          <cell r="J167">
            <v>2750</v>
          </cell>
          <cell r="K167">
            <v>2750</v>
          </cell>
        </row>
        <row r="168">
          <cell r="A168">
            <v>810075</v>
          </cell>
          <cell r="E168" t="str">
            <v>Maintenance</v>
          </cell>
          <cell r="I168" t="str">
            <v>NRS</v>
          </cell>
          <cell r="J168">
            <v>6732</v>
          </cell>
          <cell r="K168">
            <v>6732</v>
          </cell>
        </row>
        <row r="169">
          <cell r="A169">
            <v>810076</v>
          </cell>
          <cell r="D169" t="str">
            <v>Litchi Plant</v>
          </cell>
          <cell r="E169" t="str">
            <v>(Capex - 03(03-04)</v>
          </cell>
          <cell r="F169" t="str">
            <v xml:space="preserve">Plant &amp; Machinery </v>
          </cell>
          <cell r="I169" t="str">
            <v>NRS</v>
          </cell>
          <cell r="J169">
            <v>41360</v>
          </cell>
          <cell r="K169">
            <v>41360</v>
          </cell>
        </row>
        <row r="170">
          <cell r="A170">
            <v>810077</v>
          </cell>
          <cell r="D170" t="str">
            <v>New Godown near scrap yard</v>
          </cell>
          <cell r="E170" t="str">
            <v>Capex-17 &amp; 17A</v>
          </cell>
          <cell r="F170" t="str">
            <v>Building</v>
          </cell>
          <cell r="I170" t="str">
            <v>NRS</v>
          </cell>
          <cell r="J170">
            <v>16438.400000000001</v>
          </cell>
          <cell r="K170">
            <v>16438.400000000001</v>
          </cell>
        </row>
        <row r="171">
          <cell r="A171">
            <v>810078</v>
          </cell>
          <cell r="E171" t="str">
            <v>Maintenance</v>
          </cell>
          <cell r="F171" t="str">
            <v>Building</v>
          </cell>
          <cell r="I171" t="str">
            <v>NRS</v>
          </cell>
          <cell r="J171">
            <v>3350.16</v>
          </cell>
          <cell r="K171">
            <v>3350.16</v>
          </cell>
        </row>
        <row r="172">
          <cell r="A172">
            <v>810079</v>
          </cell>
          <cell r="D172" t="str">
            <v>Fruit Juice Expansion</v>
          </cell>
          <cell r="E172" t="str">
            <v>(Capex - 02-03-04)</v>
          </cell>
          <cell r="F172" t="str">
            <v>Plant &amp; Machinery (Installation)</v>
          </cell>
          <cell r="I172" t="str">
            <v>NRS</v>
          </cell>
          <cell r="J172">
            <v>51040</v>
          </cell>
          <cell r="K172">
            <v>51040</v>
          </cell>
        </row>
        <row r="173">
          <cell r="A173">
            <v>810080</v>
          </cell>
          <cell r="D173" t="str">
            <v>Baan Installation</v>
          </cell>
          <cell r="E173" t="str">
            <v>Capex-32</v>
          </cell>
          <cell r="F173" t="str">
            <v>Office Equipment</v>
          </cell>
          <cell r="I173" t="str">
            <v>NRS</v>
          </cell>
          <cell r="J173">
            <v>26400</v>
          </cell>
          <cell r="K173">
            <v>26400</v>
          </cell>
        </row>
        <row r="174">
          <cell r="A174">
            <v>810081</v>
          </cell>
          <cell r="D174" t="str">
            <v>Lemoneze Plant</v>
          </cell>
          <cell r="E174" t="str">
            <v>Capex-31</v>
          </cell>
          <cell r="F174" t="str">
            <v>Building</v>
          </cell>
          <cell r="I174" t="str">
            <v>NRS</v>
          </cell>
          <cell r="J174">
            <v>19025.599999999999</v>
          </cell>
          <cell r="K174">
            <v>19025.599999999999</v>
          </cell>
        </row>
        <row r="175">
          <cell r="A175">
            <v>810082</v>
          </cell>
          <cell r="D175" t="str">
            <v>Boundary Wall</v>
          </cell>
          <cell r="E175" t="str">
            <v>Capex-23</v>
          </cell>
          <cell r="F175" t="str">
            <v>Building</v>
          </cell>
          <cell r="G175" t="str">
            <v>KTM</v>
          </cell>
          <cell r="I175" t="str">
            <v>NRS</v>
          </cell>
          <cell r="J175">
            <v>255000</v>
          </cell>
          <cell r="K175">
            <v>255000</v>
          </cell>
        </row>
        <row r="176">
          <cell r="A176">
            <v>810083</v>
          </cell>
          <cell r="D176" t="str">
            <v>Trainning Hall</v>
          </cell>
          <cell r="E176" t="str">
            <v>Capex-26</v>
          </cell>
          <cell r="F176" t="str">
            <v>Furniture &amp; fixture</v>
          </cell>
          <cell r="I176" t="str">
            <v>NRS</v>
          </cell>
          <cell r="J176">
            <v>2037.2</v>
          </cell>
          <cell r="K176">
            <v>2037.2</v>
          </cell>
        </row>
        <row r="177">
          <cell r="A177">
            <v>810085</v>
          </cell>
          <cell r="D177" t="str">
            <v>Gardenning</v>
          </cell>
          <cell r="E177" t="str">
            <v>No-Capex</v>
          </cell>
          <cell r="F177" t="str">
            <v>Tools &amp; Implements</v>
          </cell>
          <cell r="I177" t="str">
            <v>INR</v>
          </cell>
          <cell r="J177">
            <v>738616</v>
          </cell>
          <cell r="K177">
            <v>1181785.6000000001</v>
          </cell>
        </row>
        <row r="178">
          <cell r="A178">
            <v>810086</v>
          </cell>
          <cell r="D178" t="str">
            <v xml:space="preserve">Vatika Hair Oil Container </v>
          </cell>
          <cell r="E178" t="str">
            <v>Capex-34</v>
          </cell>
          <cell r="F178" t="str">
            <v xml:space="preserve">Plant &amp; Machinery </v>
          </cell>
          <cell r="G178" t="str">
            <v>(Commissioning)</v>
          </cell>
          <cell r="I178" t="str">
            <v>NRS</v>
          </cell>
          <cell r="J178">
            <v>235276</v>
          </cell>
          <cell r="K178">
            <v>235276</v>
          </cell>
        </row>
        <row r="179">
          <cell r="A179">
            <v>810087</v>
          </cell>
          <cell r="D179" t="str">
            <v xml:space="preserve">Vatika Hair Oil Container </v>
          </cell>
          <cell r="E179" t="str">
            <v>Capex-34</v>
          </cell>
          <cell r="F179" t="str">
            <v xml:space="preserve">Plant &amp; Machinery </v>
          </cell>
          <cell r="I179" t="str">
            <v>NRS</v>
          </cell>
          <cell r="J179">
            <v>3520</v>
          </cell>
          <cell r="K179">
            <v>3520</v>
          </cell>
        </row>
        <row r="180">
          <cell r="A180">
            <v>810088</v>
          </cell>
          <cell r="D180" t="str">
            <v xml:space="preserve">Vatika Hair Oil Container </v>
          </cell>
          <cell r="E180" t="str">
            <v>Capex-34</v>
          </cell>
          <cell r="F180" t="str">
            <v xml:space="preserve">Plant &amp; Machinery </v>
          </cell>
          <cell r="I180" t="str">
            <v>NRS</v>
          </cell>
          <cell r="J180">
            <v>74132.5</v>
          </cell>
          <cell r="K180">
            <v>74132.5</v>
          </cell>
        </row>
        <row r="181">
          <cell r="A181">
            <v>810089</v>
          </cell>
          <cell r="D181" t="str">
            <v xml:space="preserve">Vatika Hair Oil Container </v>
          </cell>
          <cell r="E181" t="str">
            <v>Capex-34</v>
          </cell>
          <cell r="F181" t="str">
            <v xml:space="preserve">Plant &amp; Machinery </v>
          </cell>
          <cell r="I181" t="str">
            <v>NRS</v>
          </cell>
          <cell r="J181">
            <v>5500</v>
          </cell>
          <cell r="K181">
            <v>5500</v>
          </cell>
        </row>
        <row r="182">
          <cell r="A182">
            <v>810090</v>
          </cell>
          <cell r="D182" t="str">
            <v xml:space="preserve">Vatika Hair Oil Container </v>
          </cell>
          <cell r="E182" t="str">
            <v>Capex-34</v>
          </cell>
          <cell r="F182" t="str">
            <v xml:space="preserve">Plant &amp; Machinery </v>
          </cell>
          <cell r="I182" t="str">
            <v>NRS</v>
          </cell>
          <cell r="J182">
            <v>11228.8</v>
          </cell>
          <cell r="K182">
            <v>11228.8</v>
          </cell>
        </row>
        <row r="183">
          <cell r="A183">
            <v>810091</v>
          </cell>
          <cell r="D183" t="str">
            <v xml:space="preserve">Vatika Hair Oil Container </v>
          </cell>
          <cell r="E183" t="str">
            <v>Capex-34</v>
          </cell>
          <cell r="F183" t="str">
            <v xml:space="preserve">Plant &amp; Machinery </v>
          </cell>
          <cell r="I183" t="str">
            <v>USD</v>
          </cell>
          <cell r="J183">
            <v>16027.05</v>
          </cell>
          <cell r="K183">
            <v>1186001.7</v>
          </cell>
        </row>
        <row r="184">
          <cell r="A184">
            <v>810092</v>
          </cell>
          <cell r="D184" t="str">
            <v>Lemoneze Plant</v>
          </cell>
          <cell r="E184" t="str">
            <v>Capex-31</v>
          </cell>
          <cell r="F184" t="str">
            <v>Plant &amp; Machinery (Installation)</v>
          </cell>
          <cell r="I184" t="str">
            <v>INR</v>
          </cell>
          <cell r="J184">
            <v>143820</v>
          </cell>
          <cell r="K184">
            <v>230112</v>
          </cell>
        </row>
        <row r="185">
          <cell r="A185">
            <v>810093</v>
          </cell>
          <cell r="D185" t="str">
            <v>Lemoneze Plant</v>
          </cell>
          <cell r="E185" t="str">
            <v>Capex-31</v>
          </cell>
          <cell r="F185" t="str">
            <v>Plant &amp; Machinery (Installation)</v>
          </cell>
          <cell r="I185" t="str">
            <v>NRS</v>
          </cell>
          <cell r="J185">
            <v>4675</v>
          </cell>
          <cell r="K185">
            <v>4675</v>
          </cell>
        </row>
        <row r="186">
          <cell r="A186">
            <v>810094</v>
          </cell>
          <cell r="D186" t="str">
            <v>Lemoneze Plant</v>
          </cell>
          <cell r="E186" t="str">
            <v>Capex-31</v>
          </cell>
          <cell r="F186" t="str">
            <v>Plant &amp; Machinery (Installation)</v>
          </cell>
          <cell r="I186" t="str">
            <v>NRS</v>
          </cell>
          <cell r="J186">
            <v>2995.52</v>
          </cell>
          <cell r="K186">
            <v>2995.52</v>
          </cell>
        </row>
        <row r="187">
          <cell r="A187">
            <v>810096</v>
          </cell>
          <cell r="D187" t="str">
            <v>Lemoneze Plant</v>
          </cell>
          <cell r="E187" t="str">
            <v>Capex-31</v>
          </cell>
          <cell r="F187" t="str">
            <v>Tools &amp; Implements</v>
          </cell>
          <cell r="I187" t="str">
            <v>NRS</v>
          </cell>
          <cell r="J187">
            <v>243100</v>
          </cell>
          <cell r="K187">
            <v>243100</v>
          </cell>
        </row>
        <row r="188">
          <cell r="A188">
            <v>810098</v>
          </cell>
          <cell r="D188" t="str">
            <v>Lemoneze Plant</v>
          </cell>
          <cell r="E188" t="str">
            <v>Capex-31</v>
          </cell>
          <cell r="F188" t="str">
            <v>Plant &amp; Machinery (Installation)</v>
          </cell>
          <cell r="I188" t="str">
            <v>NRS</v>
          </cell>
          <cell r="J188">
            <v>18488.8</v>
          </cell>
          <cell r="K188">
            <v>18488.8</v>
          </cell>
        </row>
        <row r="189">
          <cell r="A189">
            <v>810099</v>
          </cell>
          <cell r="D189" t="str">
            <v>Taxol Section</v>
          </cell>
          <cell r="E189" t="str">
            <v>Capex-16</v>
          </cell>
          <cell r="F189" t="str">
            <v>Plant &amp; Machinery (Installation) CWIP</v>
          </cell>
          <cell r="I189" t="str">
            <v>NRS</v>
          </cell>
          <cell r="J189">
            <v>10340</v>
          </cell>
          <cell r="K189">
            <v>10340</v>
          </cell>
        </row>
        <row r="190">
          <cell r="A190">
            <v>810100</v>
          </cell>
          <cell r="D190" t="str">
            <v>Litchi Plant</v>
          </cell>
          <cell r="E190" t="str">
            <v>(Capex - 03-03-04)</v>
          </cell>
          <cell r="F190" t="str">
            <v>Plant &amp; Machinery (Installation)</v>
          </cell>
          <cell r="I190" t="str">
            <v>INR</v>
          </cell>
          <cell r="J190">
            <v>78795</v>
          </cell>
          <cell r="K190">
            <v>126072</v>
          </cell>
        </row>
        <row r="191">
          <cell r="A191">
            <v>810101</v>
          </cell>
          <cell r="D191" t="str">
            <v>LDM Section</v>
          </cell>
          <cell r="E191" t="str">
            <v>Capex-29</v>
          </cell>
          <cell r="F191" t="str">
            <v>Plant &amp; Machinery (Installation)</v>
          </cell>
          <cell r="I191" t="str">
            <v>NRS</v>
          </cell>
          <cell r="J191">
            <v>70619.97</v>
          </cell>
          <cell r="K191">
            <v>70619.97</v>
          </cell>
        </row>
        <row r="192">
          <cell r="A192">
            <v>810102</v>
          </cell>
          <cell r="D192" t="str">
            <v>Thermocol Section</v>
          </cell>
          <cell r="E192" t="str">
            <v>(Capex - 01-03-04)</v>
          </cell>
          <cell r="F192" t="str">
            <v>Building</v>
          </cell>
          <cell r="I192" t="str">
            <v>NRS</v>
          </cell>
          <cell r="J192">
            <v>157862.5</v>
          </cell>
          <cell r="K192">
            <v>157862.5</v>
          </cell>
        </row>
        <row r="193">
          <cell r="A193">
            <v>810103</v>
          </cell>
          <cell r="D193" t="str">
            <v>New Godown near scrap yard</v>
          </cell>
          <cell r="E193" t="str">
            <v>Capex-17 &amp; 17A</v>
          </cell>
          <cell r="F193" t="str">
            <v>Building</v>
          </cell>
          <cell r="I193" t="str">
            <v>USD</v>
          </cell>
          <cell r="J193">
            <v>5184</v>
          </cell>
          <cell r="K193">
            <v>383616</v>
          </cell>
        </row>
        <row r="194">
          <cell r="A194">
            <v>810104</v>
          </cell>
          <cell r="D194" t="str">
            <v>Lemoneze Plant</v>
          </cell>
          <cell r="E194" t="str">
            <v>Capex-31</v>
          </cell>
          <cell r="F194" t="str">
            <v>Plant &amp; Machinery (Installation)</v>
          </cell>
          <cell r="I194" t="str">
            <v>USD</v>
          </cell>
          <cell r="J194">
            <v>4745</v>
          </cell>
          <cell r="K194">
            <v>351130</v>
          </cell>
        </row>
        <row r="195">
          <cell r="A195">
            <v>810105</v>
          </cell>
          <cell r="D195" t="str">
            <v>New Godown near scrap yard</v>
          </cell>
          <cell r="E195" t="str">
            <v>Capex-17 &amp; 17A</v>
          </cell>
          <cell r="F195" t="str">
            <v>Building</v>
          </cell>
          <cell r="I195" t="str">
            <v>NRS</v>
          </cell>
          <cell r="J195">
            <v>10635</v>
          </cell>
          <cell r="K195">
            <v>10635</v>
          </cell>
        </row>
        <row r="196">
          <cell r="A196">
            <v>810106</v>
          </cell>
          <cell r="D196" t="str">
            <v>LDM Section</v>
          </cell>
          <cell r="E196" t="str">
            <v>Capex-29</v>
          </cell>
          <cell r="F196" t="str">
            <v>Plant &amp; Machinery (Installation)</v>
          </cell>
          <cell r="I196" t="str">
            <v>NRS</v>
          </cell>
          <cell r="J196">
            <v>6000</v>
          </cell>
          <cell r="K196">
            <v>6000</v>
          </cell>
        </row>
        <row r="197">
          <cell r="A197">
            <v>810107</v>
          </cell>
          <cell r="D197" t="str">
            <v>New Godown near scrap yard</v>
          </cell>
          <cell r="E197" t="str">
            <v>Capex-17 &amp; 17A</v>
          </cell>
          <cell r="F197" t="str">
            <v>Building</v>
          </cell>
          <cell r="I197" t="str">
            <v>NRS</v>
          </cell>
          <cell r="J197">
            <v>238321.63</v>
          </cell>
          <cell r="K197">
            <v>238321.63</v>
          </cell>
        </row>
        <row r="198">
          <cell r="A198">
            <v>810108</v>
          </cell>
          <cell r="D198" t="str">
            <v>LDM Section</v>
          </cell>
          <cell r="E198" t="str">
            <v>Capex-29</v>
          </cell>
          <cell r="F198" t="str">
            <v>Plant &amp; Machinery (Installation)</v>
          </cell>
          <cell r="G198" t="str">
            <v>Ltchi Processing</v>
          </cell>
          <cell r="I198" t="str">
            <v>NRS</v>
          </cell>
          <cell r="J198">
            <v>55000</v>
          </cell>
          <cell r="K198">
            <v>55000</v>
          </cell>
        </row>
        <row r="199">
          <cell r="A199">
            <v>810109</v>
          </cell>
          <cell r="D199" t="str">
            <v>Thermocol Section</v>
          </cell>
          <cell r="E199" t="str">
            <v>(Capex - 01-03-04)</v>
          </cell>
          <cell r="F199" t="str">
            <v>Building</v>
          </cell>
          <cell r="I199" t="str">
            <v>INR</v>
          </cell>
          <cell r="J199">
            <v>475000</v>
          </cell>
          <cell r="K199">
            <v>760000</v>
          </cell>
        </row>
        <row r="200">
          <cell r="A200">
            <v>810110</v>
          </cell>
          <cell r="D200" t="str">
            <v>Lemoneze Plant</v>
          </cell>
          <cell r="E200" t="str">
            <v>Capex-31</v>
          </cell>
          <cell r="F200" t="str">
            <v>Electrical Installation</v>
          </cell>
          <cell r="I200" t="str">
            <v>INR</v>
          </cell>
          <cell r="J200">
            <v>320000</v>
          </cell>
          <cell r="K200">
            <v>512000</v>
          </cell>
        </row>
        <row r="201">
          <cell r="A201">
            <v>810111</v>
          </cell>
          <cell r="D201" t="str">
            <v>LDM Section</v>
          </cell>
          <cell r="E201" t="str">
            <v>Capex-29</v>
          </cell>
          <cell r="F201" t="str">
            <v>Plant &amp; Machinery (Installation)</v>
          </cell>
          <cell r="I201" t="str">
            <v>INR</v>
          </cell>
          <cell r="J201">
            <v>200000</v>
          </cell>
          <cell r="K201">
            <v>320000</v>
          </cell>
        </row>
        <row r="202">
          <cell r="A202">
            <v>810112</v>
          </cell>
          <cell r="D202" t="str">
            <v>Trainning Hall</v>
          </cell>
          <cell r="E202" t="str">
            <v>Capex-26</v>
          </cell>
          <cell r="F202" t="str">
            <v>Building</v>
          </cell>
          <cell r="I202" t="str">
            <v>INR</v>
          </cell>
          <cell r="J202">
            <v>475000</v>
          </cell>
          <cell r="K202">
            <v>760000</v>
          </cell>
        </row>
        <row r="203">
          <cell r="A203">
            <v>810113</v>
          </cell>
          <cell r="D203" t="str">
            <v>LDM Section</v>
          </cell>
          <cell r="E203" t="str">
            <v>Capex-29</v>
          </cell>
          <cell r="F203" t="str">
            <v>Plant &amp; Machinery (Installation)</v>
          </cell>
          <cell r="I203" t="str">
            <v>INR</v>
          </cell>
          <cell r="J203">
            <v>97000</v>
          </cell>
          <cell r="K203">
            <v>155200</v>
          </cell>
        </row>
        <row r="204">
          <cell r="A204">
            <v>810114</v>
          </cell>
          <cell r="D204" t="str">
            <v>Trainning Hall</v>
          </cell>
          <cell r="E204" t="str">
            <v>Capex-26</v>
          </cell>
          <cell r="F204" t="str">
            <v>Electrical Installation</v>
          </cell>
          <cell r="G204" t="str">
            <v>Ltchi Processing</v>
          </cell>
          <cell r="I204" t="str">
            <v>NRS</v>
          </cell>
          <cell r="J204">
            <v>56000</v>
          </cell>
          <cell r="K204">
            <v>56000</v>
          </cell>
        </row>
        <row r="205">
          <cell r="A205">
            <v>810115</v>
          </cell>
          <cell r="D205" t="str">
            <v>Lemoneze Plant</v>
          </cell>
          <cell r="E205" t="str">
            <v>Capex-31</v>
          </cell>
          <cell r="F205" t="str">
            <v xml:space="preserve">Plant &amp; Machinery </v>
          </cell>
          <cell r="I205" t="str">
            <v>NRS</v>
          </cell>
          <cell r="J205">
            <v>6710</v>
          </cell>
          <cell r="K205">
            <v>6710</v>
          </cell>
        </row>
        <row r="206">
          <cell r="A206">
            <v>810116</v>
          </cell>
          <cell r="D206" t="str">
            <v>Fruit Juice Expansion</v>
          </cell>
          <cell r="E206" t="str">
            <v>(Capex - 02-03-04)</v>
          </cell>
          <cell r="F206" t="str">
            <v>Plant &amp; Machinery (Installation)</v>
          </cell>
          <cell r="I206" t="str">
            <v>NRS</v>
          </cell>
          <cell r="J206">
            <v>12760</v>
          </cell>
          <cell r="K206">
            <v>12760</v>
          </cell>
        </row>
        <row r="207">
          <cell r="A207">
            <v>810117</v>
          </cell>
          <cell r="D207" t="str">
            <v>New Godown near scrap yard</v>
          </cell>
          <cell r="E207" t="str">
            <v>Capex-17 &amp; 17A</v>
          </cell>
          <cell r="F207" t="str">
            <v>Building</v>
          </cell>
          <cell r="I207" t="str">
            <v>NRS</v>
          </cell>
          <cell r="J207">
            <v>7700</v>
          </cell>
          <cell r="K207">
            <v>7700</v>
          </cell>
        </row>
        <row r="208">
          <cell r="A208">
            <v>810118</v>
          </cell>
          <cell r="D208" t="str">
            <v>Vatika Shampoo</v>
          </cell>
          <cell r="E208" t="str">
            <v>Capex-11</v>
          </cell>
          <cell r="F208" t="str">
            <v>Plant &amp; Machinery (Installation)</v>
          </cell>
          <cell r="I208" t="str">
            <v>NRS</v>
          </cell>
          <cell r="J208">
            <v>1980</v>
          </cell>
          <cell r="K208">
            <v>1980</v>
          </cell>
        </row>
        <row r="209">
          <cell r="A209">
            <v>810119</v>
          </cell>
          <cell r="D209" t="str">
            <v>New Godown near scrap yard</v>
          </cell>
          <cell r="E209" t="str">
            <v>Capex-17 &amp; 17A</v>
          </cell>
          <cell r="F209" t="str">
            <v>Building</v>
          </cell>
          <cell r="I209" t="str">
            <v>INR</v>
          </cell>
          <cell r="J209">
            <v>30678</v>
          </cell>
          <cell r="K209">
            <v>49084.800000000003</v>
          </cell>
        </row>
        <row r="210">
          <cell r="A210">
            <v>810120</v>
          </cell>
          <cell r="D210" t="str">
            <v>New Godown near scrap yard</v>
          </cell>
          <cell r="E210" t="str">
            <v>Capex-17 &amp; 17A</v>
          </cell>
          <cell r="F210" t="str">
            <v>Building</v>
          </cell>
          <cell r="I210" t="str">
            <v>EURO</v>
          </cell>
          <cell r="J210">
            <v>2550.66</v>
          </cell>
          <cell r="K210">
            <v>331585.8</v>
          </cell>
        </row>
        <row r="211">
          <cell r="A211">
            <v>810121</v>
          </cell>
          <cell r="D211" t="str">
            <v>LDM Section</v>
          </cell>
          <cell r="E211" t="str">
            <v>Capex-29</v>
          </cell>
          <cell r="F211" t="str">
            <v>Electrical Installation</v>
          </cell>
          <cell r="I211" t="str">
            <v>NRS</v>
          </cell>
          <cell r="J211">
            <v>125462</v>
          </cell>
          <cell r="K211">
            <v>125462</v>
          </cell>
        </row>
        <row r="212">
          <cell r="A212">
            <v>810122</v>
          </cell>
          <cell r="D212" t="str">
            <v>Lemoneez Plant</v>
          </cell>
          <cell r="E212" t="str">
            <v>(Capex - 03-03-04)</v>
          </cell>
          <cell r="F212" t="str">
            <v>Building</v>
          </cell>
          <cell r="I212" t="str">
            <v>NRS</v>
          </cell>
          <cell r="J212">
            <v>21835</v>
          </cell>
          <cell r="K212">
            <v>21835</v>
          </cell>
        </row>
        <row r="213">
          <cell r="A213">
            <v>810123</v>
          </cell>
          <cell r="D213" t="str">
            <v>New Godown near scrap yard</v>
          </cell>
          <cell r="E213" t="str">
            <v>Capex-17 &amp; 17A</v>
          </cell>
          <cell r="F213" t="str">
            <v>Building</v>
          </cell>
          <cell r="G213" t="str">
            <v>Project-196</v>
          </cell>
          <cell r="I213" t="str">
            <v>NRS</v>
          </cell>
          <cell r="J213">
            <v>33721</v>
          </cell>
          <cell r="K213">
            <v>33721</v>
          </cell>
        </row>
        <row r="214">
          <cell r="A214">
            <v>810124</v>
          </cell>
          <cell r="D214" t="str">
            <v>Server Room- BaaN</v>
          </cell>
          <cell r="E214" t="str">
            <v>(Capex - 32-03-04)</v>
          </cell>
          <cell r="F214" t="str">
            <v>Building</v>
          </cell>
          <cell r="G214" t="str">
            <v>Project-194</v>
          </cell>
          <cell r="I214" t="str">
            <v>NRS</v>
          </cell>
          <cell r="J214">
            <v>566904.19999999995</v>
          </cell>
          <cell r="K214">
            <v>566904.19999999995</v>
          </cell>
        </row>
        <row r="215">
          <cell r="A215">
            <v>810125</v>
          </cell>
          <cell r="D215" t="str">
            <v>Fruit Juice Expansion</v>
          </cell>
          <cell r="E215" t="str">
            <v>(Capex - 02-03-04)</v>
          </cell>
          <cell r="F215" t="str">
            <v>Electrical Installation</v>
          </cell>
          <cell r="G215" t="str">
            <v>Project-197</v>
          </cell>
          <cell r="I215" t="str">
            <v>INR</v>
          </cell>
          <cell r="J215">
            <v>7900</v>
          </cell>
          <cell r="K215">
            <v>12640</v>
          </cell>
        </row>
        <row r="216">
          <cell r="A216">
            <v>810126</v>
          </cell>
          <cell r="D216" t="str">
            <v>LDM Section</v>
          </cell>
          <cell r="E216" t="str">
            <v>Capex-29</v>
          </cell>
          <cell r="F216" t="str">
            <v>Plant &amp; Machinery (Installation)</v>
          </cell>
          <cell r="G216" t="str">
            <v>Project-196</v>
          </cell>
          <cell r="I216" t="str">
            <v>NRS</v>
          </cell>
          <cell r="J216">
            <v>19008</v>
          </cell>
          <cell r="K216">
            <v>19008</v>
          </cell>
        </row>
        <row r="217">
          <cell r="A217">
            <v>810127</v>
          </cell>
          <cell r="D217" t="str">
            <v>Fruit Juice Expansion-125 ML</v>
          </cell>
          <cell r="E217" t="str">
            <v>(Capex - 04-03-04)</v>
          </cell>
          <cell r="F217" t="str">
            <v>Plant &amp; Machinery - 125 ML</v>
          </cell>
          <cell r="G217" t="str">
            <v>Project-205</v>
          </cell>
          <cell r="I217" t="str">
            <v>NRS</v>
          </cell>
          <cell r="J217">
            <v>3630</v>
          </cell>
          <cell r="K217">
            <v>3630</v>
          </cell>
        </row>
        <row r="218">
          <cell r="A218">
            <v>810128</v>
          </cell>
          <cell r="D218" t="str">
            <v>Fruit Juice Expansion-125 ML</v>
          </cell>
          <cell r="E218" t="str">
            <v>(Capex - 04-03-04)</v>
          </cell>
          <cell r="F218" t="str">
            <v xml:space="preserve">Plant &amp; Machinery </v>
          </cell>
          <cell r="G218" t="str">
            <v>Project-203</v>
          </cell>
          <cell r="I218" t="str">
            <v>INR</v>
          </cell>
          <cell r="J218">
            <v>202900</v>
          </cell>
          <cell r="K218">
            <v>324640</v>
          </cell>
        </row>
        <row r="219">
          <cell r="A219">
            <v>810129</v>
          </cell>
          <cell r="D219" t="str">
            <v>Fruit Juice Expansion</v>
          </cell>
          <cell r="E219" t="str">
            <v>(Capex - 02-03-04)</v>
          </cell>
          <cell r="F219" t="str">
            <v>Electrical Installation</v>
          </cell>
          <cell r="G219" t="str">
            <v>Maint-343</v>
          </cell>
          <cell r="I219" t="str">
            <v>NRS</v>
          </cell>
          <cell r="J219">
            <v>2200</v>
          </cell>
          <cell r="K219">
            <v>2200</v>
          </cell>
        </row>
        <row r="220">
          <cell r="A220">
            <v>810130</v>
          </cell>
          <cell r="D220" t="str">
            <v>Thermocol Section</v>
          </cell>
          <cell r="E220" t="str">
            <v>(Capex - 01-03-04)</v>
          </cell>
          <cell r="F220" t="str">
            <v>Building</v>
          </cell>
          <cell r="G220" t="str">
            <v>Project-266</v>
          </cell>
          <cell r="I220" t="str">
            <v>INR</v>
          </cell>
          <cell r="J220">
            <v>74600</v>
          </cell>
          <cell r="K220">
            <v>119360</v>
          </cell>
        </row>
        <row r="221">
          <cell r="A221">
            <v>810131</v>
          </cell>
          <cell r="D221" t="str">
            <v>New Godown near scrap yard</v>
          </cell>
          <cell r="E221" t="str">
            <v>Capex-17 &amp; 17A</v>
          </cell>
          <cell r="F221" t="str">
            <v>Building</v>
          </cell>
          <cell r="I221" t="str">
            <v>NRS</v>
          </cell>
          <cell r="J221">
            <v>40499.800000000003</v>
          </cell>
          <cell r="K221">
            <v>40499.800000000003</v>
          </cell>
        </row>
        <row r="222">
          <cell r="A222">
            <v>810132</v>
          </cell>
          <cell r="D222" t="str">
            <v>Litchi Plant</v>
          </cell>
          <cell r="E222" t="str">
            <v>(Capex - 03-03-04)</v>
          </cell>
          <cell r="F222" t="str">
            <v>Building</v>
          </cell>
          <cell r="I222" t="str">
            <v>NRS</v>
          </cell>
          <cell r="J222">
            <v>968</v>
          </cell>
          <cell r="K222">
            <v>968</v>
          </cell>
        </row>
        <row r="223">
          <cell r="A223">
            <v>810133</v>
          </cell>
          <cell r="D223" t="str">
            <v xml:space="preserve">Vatika Hair Oil Container </v>
          </cell>
          <cell r="E223" t="str">
            <v>Capex-34</v>
          </cell>
          <cell r="F223" t="str">
            <v xml:space="preserve">Plant &amp; Machinery </v>
          </cell>
          <cell r="G223" t="str">
            <v>Project-81009</v>
          </cell>
          <cell r="I223" t="str">
            <v>NRS</v>
          </cell>
          <cell r="J223">
            <v>138392</v>
          </cell>
          <cell r="K223">
            <v>138392</v>
          </cell>
        </row>
        <row r="224">
          <cell r="A224">
            <v>810134</v>
          </cell>
          <cell r="D224" t="str">
            <v>New Godown near scrap yard</v>
          </cell>
          <cell r="E224" t="str">
            <v>Capex-17 &amp; 17A</v>
          </cell>
          <cell r="F224" t="str">
            <v>Building</v>
          </cell>
          <cell r="G224" t="str">
            <v>Project-265</v>
          </cell>
          <cell r="H224" t="str">
            <v>Inventory</v>
          </cell>
          <cell r="I224" t="str">
            <v>INR</v>
          </cell>
          <cell r="J224">
            <v>7064.32</v>
          </cell>
          <cell r="K224">
            <v>11302.912</v>
          </cell>
        </row>
        <row r="225">
          <cell r="A225">
            <v>810135</v>
          </cell>
          <cell r="D225" t="str">
            <v>Fruit Juice Expansion</v>
          </cell>
          <cell r="E225" t="str">
            <v>Maintenance</v>
          </cell>
          <cell r="G225" t="str">
            <v>Ltchi Processing</v>
          </cell>
          <cell r="I225" t="str">
            <v>NRS</v>
          </cell>
          <cell r="J225">
            <v>76224.5</v>
          </cell>
          <cell r="K225">
            <v>76224.5</v>
          </cell>
        </row>
        <row r="226">
          <cell r="A226">
            <v>810136</v>
          </cell>
          <cell r="D226" t="str">
            <v>Fruit Juice Expansion</v>
          </cell>
          <cell r="E226" t="str">
            <v>Maintenance</v>
          </cell>
          <cell r="F226" t="str">
            <v xml:space="preserve">Wooden Work For 500 ML Machine </v>
          </cell>
          <cell r="I226" t="str">
            <v>INR</v>
          </cell>
          <cell r="J226">
            <v>44283.32</v>
          </cell>
          <cell r="K226">
            <v>70853.312000000005</v>
          </cell>
        </row>
        <row r="227">
          <cell r="A227">
            <v>810137</v>
          </cell>
          <cell r="D227" t="str">
            <v>Baan Installation</v>
          </cell>
          <cell r="E227" t="str">
            <v>Capex-32</v>
          </cell>
          <cell r="F227" t="str">
            <v>Office Equipment</v>
          </cell>
          <cell r="G227" t="str">
            <v>Maint-384A</v>
          </cell>
          <cell r="I227" t="str">
            <v>INR</v>
          </cell>
          <cell r="J227">
            <v>4991</v>
          </cell>
          <cell r="K227">
            <v>7985.6</v>
          </cell>
        </row>
        <row r="228">
          <cell r="A228">
            <v>810138</v>
          </cell>
          <cell r="D228" t="str">
            <v>Baan Installation</v>
          </cell>
          <cell r="E228" t="str">
            <v>Capex-32</v>
          </cell>
          <cell r="F228" t="str">
            <v>Office Equipment</v>
          </cell>
          <cell r="I228" t="str">
            <v>NRS</v>
          </cell>
          <cell r="J228">
            <v>11520</v>
          </cell>
          <cell r="K228">
            <v>11520</v>
          </cell>
        </row>
        <row r="229">
          <cell r="A229">
            <v>810139</v>
          </cell>
          <cell r="D229" t="str">
            <v>Trainning Hall</v>
          </cell>
          <cell r="E229" t="str">
            <v>Capex-26</v>
          </cell>
          <cell r="F229" t="str">
            <v>Building</v>
          </cell>
          <cell r="G229" t="str">
            <v>Project-261</v>
          </cell>
          <cell r="I229" t="str">
            <v>INR</v>
          </cell>
          <cell r="J229">
            <v>26527.599999999999</v>
          </cell>
          <cell r="K229">
            <v>42444.160000000003</v>
          </cell>
        </row>
        <row r="230">
          <cell r="A230">
            <v>810140</v>
          </cell>
          <cell r="D230" t="str">
            <v>LDM Section</v>
          </cell>
          <cell r="E230" t="str">
            <v>Capex-29</v>
          </cell>
          <cell r="F230" t="str">
            <v>Plant &amp; Machinery - all Repairing works</v>
          </cell>
          <cell r="H230" t="str">
            <v>Inventory</v>
          </cell>
          <cell r="I230" t="str">
            <v>INR</v>
          </cell>
          <cell r="J230">
            <v>64525.3</v>
          </cell>
          <cell r="K230">
            <v>103240.48000000001</v>
          </cell>
        </row>
        <row r="231">
          <cell r="A231">
            <v>810141</v>
          </cell>
          <cell r="D231" t="str">
            <v>New Godown near scrap yard</v>
          </cell>
          <cell r="E231" t="str">
            <v>Capex-17 &amp; 17A</v>
          </cell>
          <cell r="F231" t="str">
            <v>Building</v>
          </cell>
          <cell r="I231" t="str">
            <v>INR</v>
          </cell>
          <cell r="J231">
            <v>46794</v>
          </cell>
          <cell r="K231">
            <v>74870.400000000009</v>
          </cell>
        </row>
        <row r="232">
          <cell r="A232">
            <v>810142</v>
          </cell>
          <cell r="D232" t="str">
            <v>Fruit Juice Expansion</v>
          </cell>
          <cell r="E232" t="str">
            <v>Maintenance</v>
          </cell>
          <cell r="F232" t="str">
            <v>Building</v>
          </cell>
          <cell r="I232" t="str">
            <v>NRS</v>
          </cell>
          <cell r="J232">
            <v>16500</v>
          </cell>
          <cell r="K232">
            <v>16500</v>
          </cell>
        </row>
        <row r="233">
          <cell r="A233">
            <v>810143</v>
          </cell>
          <cell r="D233" t="str">
            <v>Trainning Hall</v>
          </cell>
          <cell r="E233" t="str">
            <v>Capex-26</v>
          </cell>
          <cell r="F233" t="str">
            <v>Office Equipment</v>
          </cell>
          <cell r="I233" t="str">
            <v>NRS</v>
          </cell>
          <cell r="J233">
            <v>120000</v>
          </cell>
          <cell r="K233">
            <v>120000</v>
          </cell>
        </row>
        <row r="234">
          <cell r="A234">
            <v>810144</v>
          </cell>
          <cell r="D234" t="str">
            <v>Boundary Wall</v>
          </cell>
          <cell r="E234" t="str">
            <v>(Capex - 06-03-04)</v>
          </cell>
          <cell r="F234" t="str">
            <v>Building</v>
          </cell>
          <cell r="I234" t="str">
            <v>INR</v>
          </cell>
          <cell r="J234">
            <v>3672</v>
          </cell>
          <cell r="K234">
            <v>5875.2000000000007</v>
          </cell>
        </row>
        <row r="235">
          <cell r="A235">
            <v>810145</v>
          </cell>
          <cell r="D235" t="str">
            <v>Boundary Wall</v>
          </cell>
          <cell r="E235" t="str">
            <v>(Capex - 06-03-04)</v>
          </cell>
          <cell r="F235" t="str">
            <v>Building</v>
          </cell>
          <cell r="G235" t="str">
            <v>ORDER TO BE CANCEELED</v>
          </cell>
          <cell r="I235" t="str">
            <v>INR</v>
          </cell>
          <cell r="J235">
            <v>120177.24</v>
          </cell>
          <cell r="K235">
            <v>192283.58400000003</v>
          </cell>
        </row>
        <row r="236">
          <cell r="A236">
            <v>810146</v>
          </cell>
          <cell r="D236" t="str">
            <v>Fruit Juice Expansion</v>
          </cell>
          <cell r="E236" t="str">
            <v>Maintenance</v>
          </cell>
          <cell r="F236" t="str">
            <v xml:space="preserve">Wooden Work For 500 ML Machine </v>
          </cell>
          <cell r="G236" t="str">
            <v>ORDER TO BE CANCEELED</v>
          </cell>
        </row>
        <row r="237">
          <cell r="A237">
            <v>810147</v>
          </cell>
          <cell r="E237" t="str">
            <v>Maintenance</v>
          </cell>
          <cell r="I237" t="str">
            <v>NRS</v>
          </cell>
          <cell r="J237">
            <v>19470</v>
          </cell>
          <cell r="K237">
            <v>19470</v>
          </cell>
        </row>
        <row r="238">
          <cell r="A238">
            <v>810148</v>
          </cell>
          <cell r="D238" t="str">
            <v>Boundary Wall</v>
          </cell>
          <cell r="E238" t="str">
            <v>(Capex - 06-03-04)</v>
          </cell>
          <cell r="F238" t="str">
            <v>Building</v>
          </cell>
          <cell r="I238" t="str">
            <v>NRS</v>
          </cell>
          <cell r="J238">
            <v>726</v>
          </cell>
          <cell r="K238">
            <v>726</v>
          </cell>
        </row>
        <row r="239">
          <cell r="A239">
            <v>810149</v>
          </cell>
          <cell r="D239" t="str">
            <v>Fruit Juice Expansion</v>
          </cell>
          <cell r="E239" t="str">
            <v>Capex-22</v>
          </cell>
          <cell r="F239" t="str">
            <v>Building</v>
          </cell>
          <cell r="I239" t="str">
            <v>USD</v>
          </cell>
          <cell r="J239">
            <v>369021</v>
          </cell>
          <cell r="K239">
            <v>27307554</v>
          </cell>
        </row>
        <row r="240">
          <cell r="A240">
            <v>810150</v>
          </cell>
          <cell r="D240" t="str">
            <v>Scrap Yard</v>
          </cell>
          <cell r="E240" t="str">
            <v>Capex-24</v>
          </cell>
          <cell r="F240" t="str">
            <v>Building</v>
          </cell>
          <cell r="I240" t="str">
            <v>INR</v>
          </cell>
          <cell r="J240">
            <v>1400000</v>
          </cell>
          <cell r="K240">
            <v>2240000</v>
          </cell>
        </row>
        <row r="241">
          <cell r="A241">
            <v>810151</v>
          </cell>
          <cell r="D241" t="str">
            <v>New Godown near scrap yard</v>
          </cell>
          <cell r="E241" t="str">
            <v>Capex-17 &amp; 17A</v>
          </cell>
          <cell r="F241" t="str">
            <v>Building</v>
          </cell>
          <cell r="I241" t="str">
            <v>NRS</v>
          </cell>
          <cell r="J241">
            <v>69300</v>
          </cell>
          <cell r="K241">
            <v>69300</v>
          </cell>
        </row>
        <row r="242">
          <cell r="A242">
            <v>810152</v>
          </cell>
          <cell r="D242" t="str">
            <v>Lemoneze Plant</v>
          </cell>
          <cell r="E242" t="str">
            <v>Capex-31</v>
          </cell>
          <cell r="F242" t="str">
            <v>Plant &amp; Machinery (Installation)</v>
          </cell>
          <cell r="I242" t="str">
            <v>NRS</v>
          </cell>
          <cell r="J242">
            <v>43575</v>
          </cell>
          <cell r="K242">
            <v>43575</v>
          </cell>
        </row>
        <row r="243">
          <cell r="A243">
            <v>810153</v>
          </cell>
          <cell r="D243" t="str">
            <v xml:space="preserve">Vatika Hair Oil Container </v>
          </cell>
          <cell r="E243" t="str">
            <v>Capex-34</v>
          </cell>
          <cell r="F243" t="str">
            <v>Plant &amp; Machinery</v>
          </cell>
          <cell r="I243" t="str">
            <v>NRS</v>
          </cell>
          <cell r="J243">
            <v>20960</v>
          </cell>
          <cell r="K243">
            <v>20960</v>
          </cell>
        </row>
        <row r="244">
          <cell r="A244">
            <v>810154</v>
          </cell>
          <cell r="D244" t="str">
            <v>Plastic Section</v>
          </cell>
          <cell r="E244" t="str">
            <v>Maintenance</v>
          </cell>
          <cell r="F244" t="str">
            <v>Plant &amp; Machinery (Installation)</v>
          </cell>
          <cell r="I244" t="str">
            <v>NRS</v>
          </cell>
          <cell r="J244">
            <v>10538.5</v>
          </cell>
          <cell r="K244">
            <v>10538.5</v>
          </cell>
        </row>
        <row r="245">
          <cell r="A245">
            <v>810155</v>
          </cell>
          <cell r="E245" t="str">
            <v>Maintenance</v>
          </cell>
          <cell r="I245" t="str">
            <v>NRS</v>
          </cell>
          <cell r="J245">
            <v>32000</v>
          </cell>
          <cell r="K245">
            <v>32000</v>
          </cell>
        </row>
        <row r="246">
          <cell r="A246">
            <v>810157</v>
          </cell>
          <cell r="D246" t="str">
            <v>Fruit Juice Expansion</v>
          </cell>
          <cell r="E246" t="str">
            <v>Maintenance</v>
          </cell>
          <cell r="F246" t="str">
            <v xml:space="preserve">Wooden Work For 500 ML Machine </v>
          </cell>
          <cell r="I246" t="str">
            <v>NRS</v>
          </cell>
          <cell r="J246">
            <v>310500</v>
          </cell>
          <cell r="K246">
            <v>310500</v>
          </cell>
        </row>
        <row r="247">
          <cell r="A247">
            <v>810158</v>
          </cell>
          <cell r="D247" t="str">
            <v>Litchi Plant</v>
          </cell>
          <cell r="E247" t="str">
            <v>(Capex - 03-03-04)</v>
          </cell>
          <cell r="F247" t="str">
            <v>Plant &amp; Machinery (Installation)</v>
          </cell>
          <cell r="I247" t="str">
            <v>NRS</v>
          </cell>
          <cell r="J247">
            <v>109500</v>
          </cell>
          <cell r="K247">
            <v>109500</v>
          </cell>
        </row>
        <row r="248">
          <cell r="A248">
            <v>810159</v>
          </cell>
          <cell r="D248" t="str">
            <v>New Godown near scrap yard</v>
          </cell>
          <cell r="E248" t="str">
            <v>Capex-17 &amp; 17A</v>
          </cell>
          <cell r="F248" t="str">
            <v>Building</v>
          </cell>
          <cell r="I248" t="str">
            <v>NRS</v>
          </cell>
          <cell r="J248">
            <v>124397</v>
          </cell>
          <cell r="K248">
            <v>124397</v>
          </cell>
        </row>
        <row r="249">
          <cell r="A249">
            <v>810160</v>
          </cell>
          <cell r="D249" t="str">
            <v>Trainning Hall</v>
          </cell>
          <cell r="E249" t="str">
            <v>Capex-26</v>
          </cell>
          <cell r="F249" t="str">
            <v>Furniture &amp; Fixture</v>
          </cell>
          <cell r="I249" t="str">
            <v>NRS</v>
          </cell>
          <cell r="J249">
            <v>555198.6</v>
          </cell>
          <cell r="K249">
            <v>555198.6</v>
          </cell>
        </row>
        <row r="250">
          <cell r="A250">
            <v>810162</v>
          </cell>
          <cell r="D250" t="str">
            <v>Baan Installation</v>
          </cell>
          <cell r="E250" t="str">
            <v>Capex-32</v>
          </cell>
          <cell r="F250" t="str">
            <v>Office Equipment</v>
          </cell>
          <cell r="I250" t="str">
            <v>NRS</v>
          </cell>
          <cell r="J250">
            <v>1153297.2</v>
          </cell>
          <cell r="K250">
            <v>1153297.2</v>
          </cell>
        </row>
        <row r="251">
          <cell r="A251">
            <v>810163</v>
          </cell>
          <cell r="D251" t="str">
            <v>Baan Installation</v>
          </cell>
          <cell r="E251" t="str">
            <v>Capex-32</v>
          </cell>
          <cell r="F251" t="str">
            <v>Office Equipment</v>
          </cell>
          <cell r="I251" t="str">
            <v>NRS</v>
          </cell>
          <cell r="J251">
            <v>28050</v>
          </cell>
          <cell r="K251">
            <v>28050</v>
          </cell>
        </row>
        <row r="252">
          <cell r="A252">
            <v>810164</v>
          </cell>
          <cell r="D252" t="str">
            <v>Lemoneze Plant</v>
          </cell>
          <cell r="E252" t="str">
            <v>Capex-31</v>
          </cell>
          <cell r="F252" t="str">
            <v>Building</v>
          </cell>
          <cell r="I252" t="str">
            <v>INR</v>
          </cell>
          <cell r="J252">
            <v>29526.7</v>
          </cell>
          <cell r="K252">
            <v>47242.720000000001</v>
          </cell>
        </row>
        <row r="253">
          <cell r="A253">
            <v>810166</v>
          </cell>
          <cell r="D253" t="str">
            <v>Litchi Plant</v>
          </cell>
          <cell r="E253" t="str">
            <v>(Capex - 03-03-04)</v>
          </cell>
          <cell r="F253" t="str">
            <v>Plant &amp; Machinery (Installation)</v>
          </cell>
          <cell r="I253" t="str">
            <v>NRS</v>
          </cell>
          <cell r="J253">
            <v>408000</v>
          </cell>
          <cell r="K253">
            <v>408000</v>
          </cell>
        </row>
        <row r="254">
          <cell r="A254">
            <v>810167</v>
          </cell>
          <cell r="D254" t="str">
            <v>Fruit Juice Expansion</v>
          </cell>
          <cell r="E254" t="str">
            <v>(Capex - 04-03-04)</v>
          </cell>
          <cell r="F254" t="str">
            <v>Plant &amp; Machinery (Installation)</v>
          </cell>
          <cell r="I254" t="str">
            <v>NRS</v>
          </cell>
          <cell r="J254">
            <v>2288</v>
          </cell>
          <cell r="K254">
            <v>2288</v>
          </cell>
        </row>
        <row r="255">
          <cell r="A255">
            <v>810168</v>
          </cell>
          <cell r="D255" t="str">
            <v>Trainning Hall</v>
          </cell>
          <cell r="E255" t="str">
            <v>Capex-26</v>
          </cell>
          <cell r="F255" t="str">
            <v>Furniture &amp; Fixture</v>
          </cell>
          <cell r="I255" t="str">
            <v>NRS</v>
          </cell>
          <cell r="J255">
            <v>17325</v>
          </cell>
          <cell r="K255">
            <v>17325</v>
          </cell>
        </row>
        <row r="256">
          <cell r="A256">
            <v>810169</v>
          </cell>
          <cell r="D256" t="str">
            <v>Fruit Juice Expansion</v>
          </cell>
          <cell r="E256" t="str">
            <v>(Capex - 04-03-04)</v>
          </cell>
          <cell r="F256" t="str">
            <v>Plant &amp; Machinery (Installation)</v>
          </cell>
          <cell r="I256" t="str">
            <v>NRS</v>
          </cell>
          <cell r="J256">
            <v>452275</v>
          </cell>
          <cell r="K256">
            <v>452275</v>
          </cell>
        </row>
        <row r="257">
          <cell r="A257">
            <v>810170</v>
          </cell>
          <cell r="D257" t="str">
            <v>Fruit Juice Expansion</v>
          </cell>
          <cell r="E257" t="str">
            <v>No-Capex</v>
          </cell>
          <cell r="F257" t="str">
            <v>Plant &amp; Machinery</v>
          </cell>
          <cell r="I257" t="str">
            <v>NRS</v>
          </cell>
          <cell r="J257">
            <v>460000</v>
          </cell>
          <cell r="K257">
            <v>460000</v>
          </cell>
        </row>
        <row r="258">
          <cell r="A258">
            <v>810171</v>
          </cell>
          <cell r="D258" t="str">
            <v>Boundary Wall</v>
          </cell>
          <cell r="E258" t="str">
            <v>(Capex - 06-03-04)</v>
          </cell>
          <cell r="F258" t="str">
            <v>Building</v>
          </cell>
          <cell r="G258" t="str">
            <v>Ltchi Processing</v>
          </cell>
          <cell r="I258" t="str">
            <v>NRS</v>
          </cell>
          <cell r="J258">
            <v>38820</v>
          </cell>
          <cell r="K258">
            <v>38820</v>
          </cell>
        </row>
        <row r="259">
          <cell r="A259">
            <v>810172</v>
          </cell>
          <cell r="D259" t="str">
            <v>Fruit Juice Expansion</v>
          </cell>
          <cell r="E259" t="str">
            <v>(Capex - 04-03-04)</v>
          </cell>
          <cell r="F259" t="str">
            <v>Building</v>
          </cell>
          <cell r="I259" t="str">
            <v>INR</v>
          </cell>
          <cell r="J259">
            <v>6180</v>
          </cell>
          <cell r="K259">
            <v>9888</v>
          </cell>
        </row>
        <row r="260">
          <cell r="A260">
            <v>810173</v>
          </cell>
          <cell r="D260" t="str">
            <v>Boundary Wall</v>
          </cell>
          <cell r="E260" t="str">
            <v>(Capex - 06-03-04)</v>
          </cell>
          <cell r="F260" t="str">
            <v>Building</v>
          </cell>
          <cell r="I260" t="str">
            <v>NRS</v>
          </cell>
          <cell r="J260">
            <v>149772</v>
          </cell>
          <cell r="K260">
            <v>149772</v>
          </cell>
        </row>
        <row r="261">
          <cell r="A261">
            <v>810174</v>
          </cell>
          <cell r="D261" t="str">
            <v>Boundary Wall</v>
          </cell>
          <cell r="E261" t="str">
            <v>(Capex - 06-03-04)</v>
          </cell>
          <cell r="F261" t="str">
            <v>Building</v>
          </cell>
          <cell r="G261" t="str">
            <v>P. O. to be canceeled</v>
          </cell>
          <cell r="I261" t="str">
            <v>NRS</v>
          </cell>
          <cell r="J261">
            <v>85800</v>
          </cell>
          <cell r="K261">
            <v>85800</v>
          </cell>
        </row>
        <row r="262">
          <cell r="A262">
            <v>810175</v>
          </cell>
          <cell r="D262" t="str">
            <v>Fruit Juice Expansion</v>
          </cell>
          <cell r="E262" t="str">
            <v>(Capex - 04-03-04)</v>
          </cell>
          <cell r="F262" t="str">
            <v>Building</v>
          </cell>
          <cell r="I262" t="str">
            <v>NRS</v>
          </cell>
          <cell r="J262">
            <v>7500</v>
          </cell>
          <cell r="K262">
            <v>7500</v>
          </cell>
        </row>
        <row r="263">
          <cell r="A263">
            <v>810176</v>
          </cell>
          <cell r="D263" t="str">
            <v>Litchi Plant</v>
          </cell>
          <cell r="E263" t="str">
            <v>(Capex - 03-03-04)</v>
          </cell>
          <cell r="F263" t="str">
            <v>Building</v>
          </cell>
          <cell r="I263" t="str">
            <v>NRS</v>
          </cell>
          <cell r="J263">
            <v>59400</v>
          </cell>
          <cell r="K263">
            <v>59400</v>
          </cell>
        </row>
        <row r="264">
          <cell r="A264">
            <v>810177</v>
          </cell>
          <cell r="D264" t="str">
            <v>Litchi Plant</v>
          </cell>
          <cell r="E264" t="str">
            <v>(Capex - 03-03-04)</v>
          </cell>
          <cell r="F264" t="str">
            <v>Building</v>
          </cell>
          <cell r="I264" t="str">
            <v>INR</v>
          </cell>
          <cell r="J264">
            <v>62418</v>
          </cell>
          <cell r="K264">
            <v>99868.800000000003</v>
          </cell>
        </row>
        <row r="265">
          <cell r="A265">
            <v>810178</v>
          </cell>
          <cell r="D265" t="str">
            <v>Litchi Plant</v>
          </cell>
          <cell r="E265" t="str">
            <v>(Capex - 03-03-04)</v>
          </cell>
          <cell r="F265" t="str">
            <v>Plant &amp; Machinery (Installation)</v>
          </cell>
          <cell r="I265" t="str">
            <v>NRS</v>
          </cell>
          <cell r="J265">
            <v>74000</v>
          </cell>
          <cell r="K265">
            <v>74000</v>
          </cell>
        </row>
        <row r="266">
          <cell r="A266">
            <v>810179</v>
          </cell>
          <cell r="D266" t="str">
            <v>Fruit Juice Expansion</v>
          </cell>
          <cell r="E266" t="str">
            <v>(Capex - 04-03-04)</v>
          </cell>
          <cell r="F266" t="str">
            <v>Building</v>
          </cell>
          <cell r="I266" t="str">
            <v>NRS</v>
          </cell>
          <cell r="J266">
            <v>4356</v>
          </cell>
          <cell r="K266">
            <v>4356</v>
          </cell>
        </row>
        <row r="267">
          <cell r="A267">
            <v>810180</v>
          </cell>
          <cell r="D267" t="str">
            <v>Common Utility</v>
          </cell>
          <cell r="E267" t="str">
            <v>(Capex - 07-03-04)</v>
          </cell>
          <cell r="F267" t="str">
            <v>Plant &amp; Machinery</v>
          </cell>
        </row>
        <row r="268">
          <cell r="A268">
            <v>810181</v>
          </cell>
          <cell r="D268" t="str">
            <v>Boundary Wall</v>
          </cell>
          <cell r="E268" t="str">
            <v>(Capex - 06-03-04)</v>
          </cell>
          <cell r="F268" t="str">
            <v>Building</v>
          </cell>
          <cell r="I268" t="str">
            <v>NRS</v>
          </cell>
          <cell r="J268">
            <v>56681</v>
          </cell>
          <cell r="K268">
            <v>56681</v>
          </cell>
        </row>
        <row r="269">
          <cell r="A269">
            <v>810182</v>
          </cell>
          <cell r="D269" t="str">
            <v xml:space="preserve">Video Camera Accessories       </v>
          </cell>
          <cell r="E269" t="str">
            <v>(Capex - 14-03-04)</v>
          </cell>
          <cell r="F269" t="str">
            <v>Office Equipment</v>
          </cell>
          <cell r="I269" t="str">
            <v>NRS</v>
          </cell>
          <cell r="J269">
            <v>41995.8</v>
          </cell>
          <cell r="K269">
            <v>41995.8</v>
          </cell>
        </row>
        <row r="270">
          <cell r="A270">
            <v>810183</v>
          </cell>
          <cell r="D270" t="str">
            <v xml:space="preserve">Video Camera Accessories       </v>
          </cell>
          <cell r="E270" t="str">
            <v>(Capex - 14-03-04)</v>
          </cell>
          <cell r="F270" t="str">
            <v>Office Equipment</v>
          </cell>
          <cell r="I270" t="str">
            <v>INR</v>
          </cell>
          <cell r="J270">
            <v>53820</v>
          </cell>
          <cell r="K270">
            <v>86112</v>
          </cell>
        </row>
        <row r="271">
          <cell r="A271">
            <v>810184</v>
          </cell>
          <cell r="D271" t="str">
            <v>Fruit Juice Expansion</v>
          </cell>
          <cell r="E271" t="str">
            <v>(Capex - 04-03-04)</v>
          </cell>
          <cell r="F271" t="str">
            <v>Plant &amp; Machinery (Installation)</v>
          </cell>
          <cell r="I271" t="str">
            <v>NRS</v>
          </cell>
          <cell r="J271">
            <v>31618</v>
          </cell>
          <cell r="K271">
            <v>31618</v>
          </cell>
        </row>
        <row r="272">
          <cell r="A272">
            <v>810185</v>
          </cell>
          <cell r="D272" t="str">
            <v xml:space="preserve">Vatika Hair Oil Container </v>
          </cell>
          <cell r="E272" t="str">
            <v>(Capex - 13-03-04)</v>
          </cell>
          <cell r="F272" t="str">
            <v>Plant &amp; Machinery</v>
          </cell>
          <cell r="I272" t="str">
            <v>NRS</v>
          </cell>
          <cell r="J272">
            <v>502425</v>
          </cell>
          <cell r="K272">
            <v>502425</v>
          </cell>
        </row>
        <row r="273">
          <cell r="A273">
            <v>810186</v>
          </cell>
          <cell r="D273" t="str">
            <v>Fruit Juice Expansion</v>
          </cell>
          <cell r="E273" t="str">
            <v>(Capex - 15-03-04)</v>
          </cell>
          <cell r="F273" t="str">
            <v>Plant &amp; Machinery (Installation)</v>
          </cell>
          <cell r="I273" t="str">
            <v>NRS</v>
          </cell>
          <cell r="J273">
            <v>62502</v>
          </cell>
          <cell r="K273">
            <v>62502</v>
          </cell>
        </row>
        <row r="274">
          <cell r="A274">
            <v>810187</v>
          </cell>
          <cell r="D274" t="str">
            <v>Fruit Juice Expansion-125 ML</v>
          </cell>
          <cell r="E274" t="str">
            <v>(Capex - 15-03-04)</v>
          </cell>
          <cell r="F274" t="str">
            <v>Plant &amp; Machinery - 125 ML</v>
          </cell>
          <cell r="I274" t="str">
            <v>NRS</v>
          </cell>
          <cell r="J274">
            <v>30770</v>
          </cell>
          <cell r="K274">
            <v>30770</v>
          </cell>
        </row>
        <row r="275">
          <cell r="A275">
            <v>810188</v>
          </cell>
          <cell r="D275" t="str">
            <v>Fruit Juice Expansion</v>
          </cell>
          <cell r="E275" t="str">
            <v>(Capex - 15-03-04)</v>
          </cell>
          <cell r="F275" t="str">
            <v>Plant &amp; Machinery CWIP</v>
          </cell>
          <cell r="I275" t="str">
            <v>NRS</v>
          </cell>
          <cell r="J275">
            <v>23925</v>
          </cell>
          <cell r="K275">
            <v>23925</v>
          </cell>
        </row>
        <row r="276">
          <cell r="A276">
            <v>810189</v>
          </cell>
          <cell r="D276" t="str">
            <v>Fruit Juice Expansion</v>
          </cell>
          <cell r="E276" t="str">
            <v>(Capex - 15-03-04)</v>
          </cell>
          <cell r="F276" t="str">
            <v>Plant &amp; Machinery (Installation)</v>
          </cell>
          <cell r="I276" t="str">
            <v>INR</v>
          </cell>
          <cell r="J276">
            <v>18128.75</v>
          </cell>
          <cell r="K276">
            <v>29006</v>
          </cell>
        </row>
        <row r="277">
          <cell r="A277">
            <v>810190</v>
          </cell>
          <cell r="D277" t="str">
            <v>Fruit Juice Expansion</v>
          </cell>
          <cell r="E277" t="str">
            <v>(Capex - 15-03-04)</v>
          </cell>
          <cell r="F277" t="str">
            <v>Electrical Installation CWIP</v>
          </cell>
          <cell r="I277" t="str">
            <v>NRS</v>
          </cell>
          <cell r="J277">
            <v>22550</v>
          </cell>
          <cell r="K277">
            <v>22550</v>
          </cell>
        </row>
        <row r="278">
          <cell r="A278">
            <v>810191</v>
          </cell>
          <cell r="D278" t="str">
            <v>Fruit Juice Expansion</v>
          </cell>
          <cell r="E278" t="str">
            <v>(Capex - 15-03-04)</v>
          </cell>
          <cell r="F278" t="str">
            <v>Electrical Installation CWIP</v>
          </cell>
          <cell r="G278" t="str">
            <v>Inventory</v>
          </cell>
          <cell r="I278" t="str">
            <v>NRS</v>
          </cell>
          <cell r="J278">
            <v>6710</v>
          </cell>
          <cell r="K278">
            <v>6710</v>
          </cell>
        </row>
        <row r="279">
          <cell r="A279">
            <v>810192</v>
          </cell>
          <cell r="D279" t="str">
            <v>Fruit Juice Expansion</v>
          </cell>
          <cell r="E279" t="str">
            <v>(Capex - 15-03-04)</v>
          </cell>
          <cell r="F279" t="str">
            <v>Plant &amp; Machinery CWIP</v>
          </cell>
          <cell r="I279" t="str">
            <v>INR</v>
          </cell>
          <cell r="J279">
            <v>3300</v>
          </cell>
          <cell r="K279">
            <v>5280</v>
          </cell>
        </row>
        <row r="280">
          <cell r="A280">
            <v>810193</v>
          </cell>
          <cell r="D280" t="str">
            <v>Fruit Juice Expansion-125 ML</v>
          </cell>
          <cell r="E280" t="str">
            <v>(Capex - 15-03-04)</v>
          </cell>
          <cell r="F280" t="str">
            <v>Plant &amp; Machinery - 125 ML</v>
          </cell>
          <cell r="I280" t="str">
            <v>NRS</v>
          </cell>
          <cell r="J280">
            <v>168600</v>
          </cell>
          <cell r="K280">
            <v>168600</v>
          </cell>
        </row>
        <row r="281">
          <cell r="A281">
            <v>810194</v>
          </cell>
          <cell r="D281" t="str">
            <v>Fruit Juice Expansion-125 ML</v>
          </cell>
          <cell r="E281" t="str">
            <v>(Capex - 15-03-04)</v>
          </cell>
          <cell r="F281" t="str">
            <v>Plant &amp; Machinery - 125 ML</v>
          </cell>
          <cell r="I281" t="str">
            <v>NRS</v>
          </cell>
          <cell r="J281">
            <v>6780</v>
          </cell>
          <cell r="K281">
            <v>6780</v>
          </cell>
        </row>
        <row r="282">
          <cell r="A282">
            <v>810195</v>
          </cell>
          <cell r="D282" t="str">
            <v>Fruit Juice Expansion</v>
          </cell>
          <cell r="E282" t="str">
            <v>(Capex - 15-03-04)</v>
          </cell>
          <cell r="F282" t="str">
            <v>Electrical Installation CWIP</v>
          </cell>
          <cell r="I282" t="str">
            <v>NRS</v>
          </cell>
          <cell r="J282">
            <v>196877.5</v>
          </cell>
          <cell r="K282">
            <v>196877.5</v>
          </cell>
        </row>
        <row r="283">
          <cell r="A283">
            <v>810196</v>
          </cell>
          <cell r="D283" t="str">
            <v>Fruit Juice Expansion</v>
          </cell>
          <cell r="E283" t="str">
            <v>(Capex - 15-03-04)</v>
          </cell>
          <cell r="F283" t="str">
            <v>Plant &amp; Machinery (Installation)</v>
          </cell>
          <cell r="I283" t="str">
            <v>NRS</v>
          </cell>
          <cell r="J283">
            <v>36480</v>
          </cell>
          <cell r="K283">
            <v>36480</v>
          </cell>
        </row>
        <row r="284">
          <cell r="A284">
            <v>810197</v>
          </cell>
          <cell r="D284" t="str">
            <v>Fruit Juice Expansion</v>
          </cell>
          <cell r="E284" t="str">
            <v>(Capex - 15-03-04)</v>
          </cell>
          <cell r="F284" t="str">
            <v>Plant &amp; Machinery (Installation)</v>
          </cell>
          <cell r="I284" t="str">
            <v>NRS</v>
          </cell>
          <cell r="J284">
            <v>18513.849999999999</v>
          </cell>
          <cell r="K284">
            <v>18513.849999999999</v>
          </cell>
        </row>
        <row r="285">
          <cell r="A285">
            <v>810198</v>
          </cell>
          <cell r="D285" t="str">
            <v>Fruit Juice Expansion</v>
          </cell>
          <cell r="E285" t="str">
            <v>(Capex - 15-03-04)</v>
          </cell>
          <cell r="F285" t="str">
            <v>Plant &amp; Machinery (Installation)</v>
          </cell>
          <cell r="I285" t="str">
            <v>NRS</v>
          </cell>
          <cell r="J285">
            <v>23441.599999999999</v>
          </cell>
          <cell r="K285">
            <v>23441.599999999999</v>
          </cell>
        </row>
        <row r="286">
          <cell r="A286">
            <v>810199</v>
          </cell>
          <cell r="D286" t="str">
            <v>Fruit Juice Expansion</v>
          </cell>
          <cell r="E286" t="str">
            <v>(Capex - 15-03-04)</v>
          </cell>
          <cell r="F286" t="str">
            <v>Plant &amp; Machinery (Installation)</v>
          </cell>
          <cell r="I286" t="str">
            <v>INR</v>
          </cell>
          <cell r="J286">
            <v>820</v>
          </cell>
          <cell r="K286">
            <v>1312</v>
          </cell>
        </row>
        <row r="287">
          <cell r="A287">
            <v>810200</v>
          </cell>
          <cell r="D287" t="str">
            <v>Fruit Juice Expansion</v>
          </cell>
          <cell r="E287" t="str">
            <v>(Capex - 15-03-04)</v>
          </cell>
          <cell r="F287" t="str">
            <v>Plant &amp; Machinery (Installation)</v>
          </cell>
          <cell r="I287" t="str">
            <v>INR</v>
          </cell>
          <cell r="J287">
            <v>522</v>
          </cell>
          <cell r="K287">
            <v>835.2</v>
          </cell>
        </row>
        <row r="288">
          <cell r="A288">
            <v>810201</v>
          </cell>
          <cell r="D288" t="str">
            <v>Fruit Juice Expansion</v>
          </cell>
          <cell r="E288" t="str">
            <v>(Capex - 15-03-04)</v>
          </cell>
          <cell r="F288" t="str">
            <v>Plant &amp; Machinery (Installation)</v>
          </cell>
          <cell r="I288" t="str">
            <v>NRS</v>
          </cell>
          <cell r="J288">
            <v>3330</v>
          </cell>
          <cell r="K288">
            <v>3330</v>
          </cell>
        </row>
        <row r="289">
          <cell r="A289">
            <v>810202</v>
          </cell>
          <cell r="D289" t="str">
            <v>Fruit Juice Expansion</v>
          </cell>
          <cell r="E289" t="str">
            <v>(Capex - 15-03-04)</v>
          </cell>
          <cell r="F289" t="str">
            <v>Plant &amp; Machinery (Installation)</v>
          </cell>
          <cell r="I289" t="str">
            <v>USD</v>
          </cell>
          <cell r="J289">
            <v>8000</v>
          </cell>
          <cell r="K289">
            <v>592000</v>
          </cell>
        </row>
        <row r="290">
          <cell r="A290">
            <v>810203</v>
          </cell>
          <cell r="D290" t="str">
            <v>Fruit Juice Expansion</v>
          </cell>
          <cell r="E290" t="str">
            <v>(Capex - 15-03-04)</v>
          </cell>
          <cell r="F290" t="str">
            <v>Plant &amp; Machinery (Installation)</v>
          </cell>
          <cell r="I290" t="str">
            <v>NRS</v>
          </cell>
          <cell r="J290">
            <v>69250</v>
          </cell>
          <cell r="K290">
            <v>69250</v>
          </cell>
        </row>
        <row r="291">
          <cell r="A291">
            <v>810204</v>
          </cell>
          <cell r="D291" t="str">
            <v>Fruit Juice Expansion</v>
          </cell>
          <cell r="E291" t="str">
            <v>(Capex - 15-03-04)</v>
          </cell>
          <cell r="F291" t="str">
            <v>Electrical Installation CWIP</v>
          </cell>
          <cell r="I291" t="str">
            <v>NRS</v>
          </cell>
          <cell r="J291">
            <v>112459.5</v>
          </cell>
          <cell r="K291">
            <v>112459.5</v>
          </cell>
        </row>
        <row r="292">
          <cell r="A292">
            <v>810205</v>
          </cell>
          <cell r="D292" t="str">
            <v>Fruit Juice Expansion</v>
          </cell>
          <cell r="E292" t="str">
            <v>(Capex - 15-03-04)</v>
          </cell>
          <cell r="F292" t="str">
            <v>Plant &amp; Machinery (Installation)</v>
          </cell>
          <cell r="I292" t="str">
            <v>USD</v>
          </cell>
          <cell r="J292">
            <v>6314.8</v>
          </cell>
          <cell r="K292">
            <v>467295.2</v>
          </cell>
        </row>
        <row r="293">
          <cell r="A293">
            <v>810206</v>
          </cell>
          <cell r="D293" t="str">
            <v>Fruit Juice Expansion</v>
          </cell>
          <cell r="E293" t="str">
            <v>(Capex - 15-03-04)</v>
          </cell>
          <cell r="F293" t="str">
            <v>Plant &amp; Machinery (Installation)</v>
          </cell>
          <cell r="I293" t="str">
            <v>NRS</v>
          </cell>
          <cell r="J293">
            <v>500</v>
          </cell>
          <cell r="K293">
            <v>500</v>
          </cell>
        </row>
        <row r="294">
          <cell r="A294">
            <v>810207</v>
          </cell>
          <cell r="D294" t="str">
            <v xml:space="preserve">Kennel House </v>
          </cell>
          <cell r="E294" t="str">
            <v>(Capex - 18-03-04)</v>
          </cell>
          <cell r="F294" t="str">
            <v>Building</v>
          </cell>
          <cell r="I294" t="str">
            <v>NRS</v>
          </cell>
          <cell r="J294">
            <v>37500</v>
          </cell>
          <cell r="K294">
            <v>37500</v>
          </cell>
        </row>
        <row r="295">
          <cell r="A295">
            <v>810208</v>
          </cell>
          <cell r="D295" t="str">
            <v>Fruit Juice Expansion</v>
          </cell>
          <cell r="E295" t="str">
            <v>(Capex - 15-03-04)</v>
          </cell>
          <cell r="F295" t="str">
            <v>Plant &amp; Machinery (Installation)</v>
          </cell>
          <cell r="I295" t="str">
            <v>INR</v>
          </cell>
          <cell r="J295">
            <v>21782</v>
          </cell>
          <cell r="K295">
            <v>34851.200000000004</v>
          </cell>
        </row>
        <row r="296">
          <cell r="A296">
            <v>810209</v>
          </cell>
          <cell r="D296" t="str">
            <v>Fruit Juice Expansion</v>
          </cell>
          <cell r="E296" t="str">
            <v>(Capex - 15-03-04)</v>
          </cell>
          <cell r="F296" t="str">
            <v>Plant &amp; Machinery (Installation)</v>
          </cell>
          <cell r="I296" t="str">
            <v>USD</v>
          </cell>
          <cell r="J296">
            <v>77079</v>
          </cell>
          <cell r="K296">
            <v>5703846</v>
          </cell>
        </row>
        <row r="297">
          <cell r="A297">
            <v>810210</v>
          </cell>
          <cell r="D297" t="str">
            <v>Fruit Juice Expansion</v>
          </cell>
          <cell r="E297" t="str">
            <v>(Capex - 15-03-04)</v>
          </cell>
          <cell r="F297" t="str">
            <v>Plant &amp; Machinery (Installation)</v>
          </cell>
          <cell r="I297" t="str">
            <v>USD</v>
          </cell>
          <cell r="J297">
            <v>18800</v>
          </cell>
          <cell r="K297">
            <v>1391200</v>
          </cell>
        </row>
        <row r="298">
          <cell r="A298">
            <v>810211</v>
          </cell>
          <cell r="D298" t="str">
            <v>Fruit Juice Expansion</v>
          </cell>
          <cell r="E298" t="str">
            <v>(Capex - 15-03-04)</v>
          </cell>
          <cell r="F298" t="str">
            <v>Electrical Installation CWIP</v>
          </cell>
          <cell r="I298" t="str">
            <v>NRS</v>
          </cell>
          <cell r="J298">
            <v>101045</v>
          </cell>
          <cell r="K298">
            <v>101045</v>
          </cell>
        </row>
        <row r="299">
          <cell r="A299">
            <v>810212</v>
          </cell>
          <cell r="D299" t="str">
            <v>Fruit Juice Expansion</v>
          </cell>
          <cell r="E299" t="str">
            <v>(Capex - 15-03-04)</v>
          </cell>
          <cell r="F299" t="str">
            <v>Plant &amp; Machinery (Installation)</v>
          </cell>
          <cell r="I299" t="str">
            <v>NRS</v>
          </cell>
          <cell r="J299">
            <v>31464</v>
          </cell>
          <cell r="K299">
            <v>31464</v>
          </cell>
        </row>
        <row r="300">
          <cell r="A300">
            <v>810213</v>
          </cell>
          <cell r="D300" t="str">
            <v>Fruit Juice Expansion</v>
          </cell>
          <cell r="E300" t="str">
            <v>(Capex - 15-03-04)</v>
          </cell>
          <cell r="F300" t="str">
            <v>Plant &amp; Machinery CWIP</v>
          </cell>
          <cell r="I300" t="str">
            <v>NRS</v>
          </cell>
          <cell r="J300">
            <v>23200</v>
          </cell>
          <cell r="K300">
            <v>23200</v>
          </cell>
        </row>
        <row r="301">
          <cell r="A301">
            <v>810214</v>
          </cell>
          <cell r="D301" t="str">
            <v>Fruit Juice Expansion</v>
          </cell>
          <cell r="E301" t="str">
            <v>(Capex - 15-03-04)</v>
          </cell>
          <cell r="F301" t="str">
            <v>Electrical Installation CWIP</v>
          </cell>
          <cell r="I301" t="str">
            <v>INR</v>
          </cell>
          <cell r="J301">
            <v>1404000</v>
          </cell>
          <cell r="K301">
            <v>2246400</v>
          </cell>
        </row>
        <row r="302">
          <cell r="A302">
            <v>810215</v>
          </cell>
          <cell r="D302" t="str">
            <v xml:space="preserve">Vatika Hair Oil Container </v>
          </cell>
          <cell r="E302" t="str">
            <v>(Capex - 13-03-04)</v>
          </cell>
          <cell r="F302" t="str">
            <v>Plant &amp; Machinery</v>
          </cell>
          <cell r="G302" t="str">
            <v>Inventory</v>
          </cell>
          <cell r="I302" t="str">
            <v>EURO</v>
          </cell>
          <cell r="J302">
            <v>8300</v>
          </cell>
          <cell r="K302">
            <v>1079000</v>
          </cell>
        </row>
        <row r="303">
          <cell r="A303">
            <v>810216</v>
          </cell>
          <cell r="D303" t="str">
            <v>Fruit Juice Expansion</v>
          </cell>
          <cell r="E303" t="str">
            <v>(Capex - 15-03-04)</v>
          </cell>
          <cell r="F303" t="str">
            <v>Plant &amp; Machinery (Installation)</v>
          </cell>
          <cell r="I303" t="str">
            <v>USD</v>
          </cell>
          <cell r="J303">
            <v>233400</v>
          </cell>
          <cell r="K303">
            <v>17271600</v>
          </cell>
        </row>
        <row r="304">
          <cell r="A304">
            <v>810217</v>
          </cell>
          <cell r="D304" t="str">
            <v xml:space="preserve">Kennel House </v>
          </cell>
          <cell r="E304" t="str">
            <v>(Capex - 18-03-04)</v>
          </cell>
          <cell r="F304" t="str">
            <v>Building</v>
          </cell>
          <cell r="I304" t="str">
            <v>NRS</v>
          </cell>
          <cell r="J304">
            <v>2043</v>
          </cell>
          <cell r="K304">
            <v>2043</v>
          </cell>
        </row>
        <row r="305">
          <cell r="A305">
            <v>810218</v>
          </cell>
          <cell r="D305" t="str">
            <v xml:space="preserve">Vatika Hair Oil Container </v>
          </cell>
          <cell r="E305" t="str">
            <v>(Capex - 13-03-04)</v>
          </cell>
          <cell r="F305" t="str">
            <v>Plant &amp; Machinery</v>
          </cell>
          <cell r="I305" t="str">
            <v>NRS</v>
          </cell>
          <cell r="J305">
            <v>166911</v>
          </cell>
          <cell r="K305">
            <v>166911</v>
          </cell>
        </row>
        <row r="306">
          <cell r="A306">
            <v>810219</v>
          </cell>
          <cell r="D306" t="str">
            <v xml:space="preserve">Kennel House </v>
          </cell>
          <cell r="E306" t="str">
            <v>(Capex - 18-03-04)</v>
          </cell>
          <cell r="F306" t="str">
            <v>Building</v>
          </cell>
          <cell r="I306" t="str">
            <v>INR</v>
          </cell>
          <cell r="J306">
            <v>271076</v>
          </cell>
          <cell r="K306">
            <v>433721.60000000003</v>
          </cell>
        </row>
        <row r="307">
          <cell r="A307">
            <v>810220</v>
          </cell>
          <cell r="D307" t="str">
            <v xml:space="preserve">Kennel House </v>
          </cell>
          <cell r="E307" t="str">
            <v>(Capex - 18-03-04)</v>
          </cell>
          <cell r="F307" t="str">
            <v>Building</v>
          </cell>
          <cell r="I307" t="str">
            <v>INR</v>
          </cell>
          <cell r="J307">
            <v>64485</v>
          </cell>
          <cell r="K307">
            <v>103176</v>
          </cell>
        </row>
        <row r="308">
          <cell r="A308">
            <v>810221</v>
          </cell>
          <cell r="D308" t="str">
            <v xml:space="preserve">Kennel House </v>
          </cell>
          <cell r="E308" t="str">
            <v>(Capex - 18-03-04)</v>
          </cell>
          <cell r="F308" t="str">
            <v>Building</v>
          </cell>
          <cell r="I308" t="str">
            <v>INR</v>
          </cell>
          <cell r="J308">
            <v>34084.9</v>
          </cell>
          <cell r="K308">
            <v>54535.840000000004</v>
          </cell>
        </row>
        <row r="309">
          <cell r="A309">
            <v>810222</v>
          </cell>
          <cell r="D309" t="str">
            <v xml:space="preserve">Kennel House </v>
          </cell>
          <cell r="E309" t="str">
            <v>(Capex - 18-03-04)</v>
          </cell>
          <cell r="F309" t="str">
            <v>Building</v>
          </cell>
          <cell r="I309" t="str">
            <v>INR</v>
          </cell>
          <cell r="J309">
            <v>997000</v>
          </cell>
          <cell r="K309">
            <v>1595200</v>
          </cell>
        </row>
        <row r="310">
          <cell r="A310">
            <v>810223</v>
          </cell>
          <cell r="D310" t="str">
            <v>Litchi Plant</v>
          </cell>
          <cell r="E310" t="str">
            <v>(Capex - 03-03-04)</v>
          </cell>
          <cell r="F310" t="str">
            <v>Plant &amp; Machinery (Installation)</v>
          </cell>
          <cell r="I310" t="str">
            <v>INR</v>
          </cell>
          <cell r="J310">
            <v>1640</v>
          </cell>
          <cell r="K310">
            <v>2624</v>
          </cell>
        </row>
        <row r="311">
          <cell r="A311">
            <v>810224</v>
          </cell>
          <cell r="D311" t="str">
            <v>Litchi Plant</v>
          </cell>
          <cell r="E311" t="str">
            <v>(Capex - 03-03-04)</v>
          </cell>
          <cell r="F311" t="str">
            <v>Plant &amp; Machinery (Installation)</v>
          </cell>
          <cell r="I311" t="str">
            <v>NRS</v>
          </cell>
          <cell r="J311">
            <v>29000</v>
          </cell>
          <cell r="K311">
            <v>29000</v>
          </cell>
        </row>
        <row r="312">
          <cell r="A312">
            <v>810225</v>
          </cell>
          <cell r="D312" t="str">
            <v>Litchi Plant</v>
          </cell>
          <cell r="E312" t="str">
            <v>(Capex - 03-03-04)</v>
          </cell>
          <cell r="F312" t="str">
            <v>Plant &amp; Machinery (Installation)</v>
          </cell>
          <cell r="I312" t="str">
            <v>NRS</v>
          </cell>
          <cell r="J312">
            <v>5993.75</v>
          </cell>
          <cell r="K312">
            <v>5993.75</v>
          </cell>
        </row>
        <row r="313">
          <cell r="A313">
            <v>810226</v>
          </cell>
          <cell r="D313" t="str">
            <v>Litchi Plant</v>
          </cell>
          <cell r="E313" t="str">
            <v>(Capex - 03-03-04)</v>
          </cell>
          <cell r="F313" t="str">
            <v>Plant &amp; Machinery (Installation)</v>
          </cell>
          <cell r="I313" t="str">
            <v>INR</v>
          </cell>
          <cell r="J313">
            <v>192780</v>
          </cell>
          <cell r="K313">
            <v>308448</v>
          </cell>
        </row>
        <row r="314">
          <cell r="A314">
            <v>810227</v>
          </cell>
          <cell r="D314" t="str">
            <v>Fruit Juice Expansion</v>
          </cell>
          <cell r="E314" t="str">
            <v>(Capex - 15-03-04)</v>
          </cell>
          <cell r="F314" t="str">
            <v>Plant &amp; Machinery (Installation)</v>
          </cell>
          <cell r="I314" t="str">
            <v>NRS</v>
          </cell>
          <cell r="J314">
            <v>9090</v>
          </cell>
          <cell r="K314">
            <v>9090</v>
          </cell>
        </row>
        <row r="315">
          <cell r="A315">
            <v>810228</v>
          </cell>
          <cell r="D315" t="str">
            <v>Litchi Plant</v>
          </cell>
          <cell r="E315" t="str">
            <v>(Capex - 03-03-04)</v>
          </cell>
          <cell r="F315" t="str">
            <v>Plant &amp; Machinery (Installation)</v>
          </cell>
          <cell r="I315" t="str">
            <v>NRS</v>
          </cell>
          <cell r="J315">
            <v>7740</v>
          </cell>
          <cell r="K315">
            <v>7740</v>
          </cell>
        </row>
        <row r="316">
          <cell r="A316">
            <v>810229</v>
          </cell>
          <cell r="D316" t="str">
            <v xml:space="preserve">Kennel House </v>
          </cell>
          <cell r="E316" t="str">
            <v>(Capex - 18-03-04)</v>
          </cell>
          <cell r="F316" t="str">
            <v>Building</v>
          </cell>
          <cell r="I316" t="str">
            <v>NRS</v>
          </cell>
          <cell r="J316">
            <v>22842</v>
          </cell>
          <cell r="K316">
            <v>22842</v>
          </cell>
        </row>
        <row r="317">
          <cell r="A317">
            <v>810230</v>
          </cell>
          <cell r="D317" t="str">
            <v xml:space="preserve">Kennel House </v>
          </cell>
          <cell r="E317" t="str">
            <v>(Capex - 18-03-04)</v>
          </cell>
          <cell r="F317" t="str">
            <v>Building</v>
          </cell>
          <cell r="I317" t="str">
            <v>NRS</v>
          </cell>
          <cell r="J317">
            <v>35000</v>
          </cell>
          <cell r="K317">
            <v>35000</v>
          </cell>
        </row>
        <row r="318">
          <cell r="A318">
            <v>810231</v>
          </cell>
          <cell r="D318" t="str">
            <v>Fruit Juice Expansion</v>
          </cell>
          <cell r="E318" t="str">
            <v>(Capex - 15-03-04)</v>
          </cell>
          <cell r="F318" t="str">
            <v>Plant &amp; Machinery (Installation)</v>
          </cell>
          <cell r="I318" t="str">
            <v>NRS</v>
          </cell>
          <cell r="J318">
            <v>66578.960000000006</v>
          </cell>
          <cell r="K318">
            <v>66578.960000000006</v>
          </cell>
        </row>
        <row r="319">
          <cell r="A319">
            <v>810232</v>
          </cell>
          <cell r="D319" t="str">
            <v xml:space="preserve">Kennel House </v>
          </cell>
          <cell r="E319" t="str">
            <v>(Capex - 18-03-04)</v>
          </cell>
          <cell r="F319" t="str">
            <v>Building</v>
          </cell>
          <cell r="I319" t="str">
            <v>NRS</v>
          </cell>
          <cell r="J319">
            <v>7290</v>
          </cell>
          <cell r="K319">
            <v>7290</v>
          </cell>
        </row>
        <row r="320">
          <cell r="A320">
            <v>810233</v>
          </cell>
          <cell r="D320" t="str">
            <v xml:space="preserve">Kennel House </v>
          </cell>
          <cell r="E320" t="str">
            <v>(Capex - 18-03-04)</v>
          </cell>
          <cell r="F320" t="str">
            <v>Building</v>
          </cell>
          <cell r="I320" t="str">
            <v>NRS</v>
          </cell>
          <cell r="J320">
            <v>245000</v>
          </cell>
          <cell r="K320">
            <v>245000</v>
          </cell>
        </row>
        <row r="321">
          <cell r="A321">
            <v>810234</v>
          </cell>
          <cell r="D321" t="str">
            <v xml:space="preserve">Kennel House </v>
          </cell>
          <cell r="E321" t="str">
            <v>(Capex - 18-03-04)</v>
          </cell>
          <cell r="F321" t="str">
            <v>Building</v>
          </cell>
          <cell r="I321" t="str">
            <v>NRS</v>
          </cell>
          <cell r="J321">
            <v>27409.05</v>
          </cell>
          <cell r="K321">
            <v>27409.05</v>
          </cell>
        </row>
        <row r="322">
          <cell r="A322">
            <v>810235</v>
          </cell>
          <cell r="D322" t="str">
            <v>Roads &amp; Bridges</v>
          </cell>
          <cell r="E322" t="str">
            <v>(Capex - 21-02-03)</v>
          </cell>
          <cell r="F322" t="str">
            <v>Building</v>
          </cell>
          <cell r="I322" t="str">
            <v>INR</v>
          </cell>
          <cell r="J322">
            <v>42325</v>
          </cell>
          <cell r="K322">
            <v>67720</v>
          </cell>
        </row>
        <row r="323">
          <cell r="A323">
            <v>810236</v>
          </cell>
          <cell r="F323" t="str">
            <v>Electrical Installation</v>
          </cell>
          <cell r="I323" t="str">
            <v>NRS</v>
          </cell>
          <cell r="J323">
            <v>491398.33</v>
          </cell>
          <cell r="K323">
            <v>491398.33</v>
          </cell>
        </row>
        <row r="324">
          <cell r="A324">
            <v>810237</v>
          </cell>
          <cell r="D324" t="str">
            <v>Boundary Wall</v>
          </cell>
          <cell r="E324" t="str">
            <v>(Capex - 11-03-04)</v>
          </cell>
          <cell r="F324" t="str">
            <v>Building</v>
          </cell>
          <cell r="I324" t="str">
            <v>NRS</v>
          </cell>
          <cell r="J324">
            <v>7500</v>
          </cell>
          <cell r="K324">
            <v>7500</v>
          </cell>
        </row>
        <row r="325">
          <cell r="A325">
            <v>810238</v>
          </cell>
          <cell r="D325" t="str">
            <v>Fruit Juice Expansion</v>
          </cell>
          <cell r="E325" t="str">
            <v>(Capex - 15-03-04)</v>
          </cell>
          <cell r="F325" t="str">
            <v>Plant &amp; Machinery (Installation)</v>
          </cell>
          <cell r="I325" t="str">
            <v>NRS</v>
          </cell>
          <cell r="J325">
            <v>10335.6</v>
          </cell>
          <cell r="K325">
            <v>10335.6</v>
          </cell>
        </row>
        <row r="326">
          <cell r="A326">
            <v>810239</v>
          </cell>
          <cell r="D326" t="str">
            <v>Taxol Section</v>
          </cell>
          <cell r="E326" t="str">
            <v>(Capex - 22-03-04)</v>
          </cell>
          <cell r="F326" t="str">
            <v>Plant &amp; Machinery (Installation) CWIP</v>
          </cell>
          <cell r="I326" t="str">
            <v>NRS</v>
          </cell>
          <cell r="J326">
            <v>7065</v>
          </cell>
          <cell r="K326">
            <v>7065</v>
          </cell>
        </row>
        <row r="327">
          <cell r="A327">
            <v>810240</v>
          </cell>
          <cell r="D327" t="str">
            <v>Taxol Section</v>
          </cell>
          <cell r="E327" t="str">
            <v>(Capex - 22-03-04)</v>
          </cell>
          <cell r="F327" t="str">
            <v>Plant &amp; Machinery (Installation) CWIP</v>
          </cell>
          <cell r="I327" t="str">
            <v>NRS</v>
          </cell>
          <cell r="J327">
            <v>19200</v>
          </cell>
          <cell r="K327">
            <v>19200</v>
          </cell>
        </row>
        <row r="328">
          <cell r="A328">
            <v>810241</v>
          </cell>
          <cell r="D328" t="str">
            <v>Taxol Section</v>
          </cell>
          <cell r="E328" t="str">
            <v>(Capex - 22-03-04)</v>
          </cell>
          <cell r="F328" t="str">
            <v>Plant &amp; Machinery (Installation) CWIP</v>
          </cell>
          <cell r="I328" t="str">
            <v>NRS</v>
          </cell>
          <cell r="J328">
            <v>5130</v>
          </cell>
          <cell r="K328">
            <v>5130</v>
          </cell>
        </row>
        <row r="329">
          <cell r="A329">
            <v>810242</v>
          </cell>
          <cell r="D329" t="str">
            <v>Fruit Juice Expansion</v>
          </cell>
          <cell r="E329" t="str">
            <v>(Capex - 15-03-04)</v>
          </cell>
          <cell r="F329" t="str">
            <v>Plant &amp; Machinery (Installation)</v>
          </cell>
          <cell r="I329" t="str">
            <v>NRS</v>
          </cell>
          <cell r="J329">
            <v>950</v>
          </cell>
          <cell r="K329">
            <v>950</v>
          </cell>
        </row>
        <row r="330">
          <cell r="A330">
            <v>810243</v>
          </cell>
          <cell r="D330" t="str">
            <v xml:space="preserve">Kennel House </v>
          </cell>
          <cell r="E330" t="str">
            <v>(Capex - 18-03-04)</v>
          </cell>
          <cell r="F330" t="str">
            <v>Building</v>
          </cell>
          <cell r="I330" t="str">
            <v>NRS</v>
          </cell>
          <cell r="J330">
            <v>1081.5999999999999</v>
          </cell>
          <cell r="K330">
            <v>1081.5999999999999</v>
          </cell>
        </row>
        <row r="331">
          <cell r="A331">
            <v>810244</v>
          </cell>
          <cell r="D331" t="str">
            <v>Taxol Section</v>
          </cell>
          <cell r="E331" t="str">
            <v>(Capex - 22-03-04)</v>
          </cell>
          <cell r="F331" t="str">
            <v xml:space="preserve">Plant &amp; Machinery </v>
          </cell>
          <cell r="I331" t="str">
            <v>NRS</v>
          </cell>
          <cell r="J331">
            <v>15910</v>
          </cell>
          <cell r="K331">
            <v>15910</v>
          </cell>
        </row>
        <row r="332">
          <cell r="A332">
            <v>810245</v>
          </cell>
          <cell r="D332" t="str">
            <v>Taxol Section</v>
          </cell>
          <cell r="E332" t="str">
            <v>(Capex - 22-03-04)</v>
          </cell>
          <cell r="F332" t="str">
            <v xml:space="preserve">Plant &amp; Machinery (Installation) </v>
          </cell>
          <cell r="I332" t="str">
            <v>NRS</v>
          </cell>
          <cell r="J332">
            <v>9270</v>
          </cell>
          <cell r="K332">
            <v>9270</v>
          </cell>
        </row>
        <row r="333">
          <cell r="A333">
            <v>810246</v>
          </cell>
          <cell r="D333" t="str">
            <v xml:space="preserve">Kennel House </v>
          </cell>
          <cell r="E333" t="str">
            <v>(Capex - 18-03-04)</v>
          </cell>
          <cell r="F333" t="str">
            <v>Building</v>
          </cell>
          <cell r="I333" t="str">
            <v>NRS</v>
          </cell>
          <cell r="J333">
            <v>1600</v>
          </cell>
          <cell r="K333">
            <v>1600</v>
          </cell>
        </row>
        <row r="334">
          <cell r="A334">
            <v>810247</v>
          </cell>
          <cell r="D334" t="str">
            <v>Taxol Section</v>
          </cell>
          <cell r="E334" t="str">
            <v>(Capex - 22-03-04)</v>
          </cell>
          <cell r="F334" t="str">
            <v xml:space="preserve">Plant &amp; Machinery (Installation) </v>
          </cell>
          <cell r="I334" t="str">
            <v>NRS</v>
          </cell>
          <cell r="J334">
            <v>3033</v>
          </cell>
          <cell r="K334">
            <v>3033</v>
          </cell>
        </row>
        <row r="335">
          <cell r="A335">
            <v>810248</v>
          </cell>
          <cell r="D335" t="str">
            <v>Taxol Section</v>
          </cell>
          <cell r="E335" t="str">
            <v>(Capex - 22-03-04)</v>
          </cell>
          <cell r="F335" t="str">
            <v xml:space="preserve">Plant &amp; Machinery (Installation) </v>
          </cell>
          <cell r="I335" t="str">
            <v>NRS</v>
          </cell>
          <cell r="J335">
            <v>22487</v>
          </cell>
          <cell r="K335">
            <v>22487</v>
          </cell>
        </row>
        <row r="336">
          <cell r="A336">
            <v>810249</v>
          </cell>
          <cell r="D336" t="str">
            <v>Boundary Wall</v>
          </cell>
          <cell r="E336" t="str">
            <v>(Capex - 15-03-04)</v>
          </cell>
          <cell r="F336" t="str">
            <v xml:space="preserve">Building </v>
          </cell>
          <cell r="I336" t="str">
            <v>INR</v>
          </cell>
          <cell r="J336">
            <v>172000</v>
          </cell>
          <cell r="K336">
            <v>275200</v>
          </cell>
        </row>
        <row r="337">
          <cell r="A337">
            <v>810250</v>
          </cell>
          <cell r="D337" t="str">
            <v>Fruit Juice Expansion</v>
          </cell>
          <cell r="E337" t="str">
            <v>(Capex - 15-03-04)</v>
          </cell>
          <cell r="F337" t="str">
            <v>Plant &amp; Machinery (Installation)</v>
          </cell>
          <cell r="I337" t="str">
            <v>NRS</v>
          </cell>
          <cell r="J337">
            <v>45213</v>
          </cell>
          <cell r="K337">
            <v>45213</v>
          </cell>
        </row>
        <row r="338">
          <cell r="A338">
            <v>810251</v>
          </cell>
          <cell r="D338" t="str">
            <v>Fruit Juice Expansion</v>
          </cell>
          <cell r="E338" t="str">
            <v>(Capex - 15-03-04)</v>
          </cell>
          <cell r="F338" t="str">
            <v>Plant &amp; Machinery (Installation)</v>
          </cell>
          <cell r="I338" t="str">
            <v>NRS</v>
          </cell>
          <cell r="J338">
            <v>5816.5</v>
          </cell>
          <cell r="K338">
            <v>5816.5</v>
          </cell>
        </row>
        <row r="339">
          <cell r="A339">
            <v>810252</v>
          </cell>
          <cell r="D339" t="str">
            <v>Fruit Juice Expansion</v>
          </cell>
          <cell r="E339" t="str">
            <v>(Capex - 15-03-04)</v>
          </cell>
          <cell r="F339" t="str">
            <v>Plant &amp; Machinery (Installation)</v>
          </cell>
          <cell r="I339" t="str">
            <v>NRS</v>
          </cell>
          <cell r="J339">
            <v>4314.72</v>
          </cell>
          <cell r="K339">
            <v>4314.72</v>
          </cell>
        </row>
        <row r="340">
          <cell r="A340">
            <v>810253</v>
          </cell>
          <cell r="D340" t="str">
            <v>Fruit Juice Expansion</v>
          </cell>
          <cell r="E340" t="str">
            <v>(Capex - 15-03-04)</v>
          </cell>
          <cell r="F340" t="str">
            <v>Plant &amp; Machinery (Installation)</v>
          </cell>
          <cell r="I340" t="str">
            <v>USD</v>
          </cell>
          <cell r="J340">
            <v>1769.52</v>
          </cell>
          <cell r="K340">
            <v>130944.48</v>
          </cell>
        </row>
        <row r="341">
          <cell r="A341">
            <v>810254</v>
          </cell>
          <cell r="D341" t="str">
            <v>Fruit Juice Expansion</v>
          </cell>
          <cell r="E341" t="str">
            <v>(Capex - 15-03-04)</v>
          </cell>
          <cell r="F341" t="str">
            <v>Plant &amp; Machinery (Installation)</v>
          </cell>
          <cell r="I341" t="str">
            <v>NRS</v>
          </cell>
          <cell r="J341">
            <v>25800</v>
          </cell>
          <cell r="K341">
            <v>25800</v>
          </cell>
        </row>
        <row r="342">
          <cell r="A342">
            <v>810255</v>
          </cell>
          <cell r="D342" t="str">
            <v>Taxol Section</v>
          </cell>
          <cell r="E342" t="str">
            <v>(Capex - 22-03-04)</v>
          </cell>
          <cell r="F342" t="str">
            <v>Electrical Installation</v>
          </cell>
          <cell r="I342" t="str">
            <v>NRS</v>
          </cell>
          <cell r="J342">
            <v>2640</v>
          </cell>
          <cell r="K342">
            <v>2640</v>
          </cell>
        </row>
        <row r="343">
          <cell r="A343">
            <v>810256</v>
          </cell>
          <cell r="D343" t="str">
            <v>Fruit Juice Expansion</v>
          </cell>
          <cell r="E343" t="str">
            <v>(Capex - 15-03-04)</v>
          </cell>
          <cell r="F343" t="str">
            <v>Building CWIP</v>
          </cell>
          <cell r="I343" t="str">
            <v>NRS</v>
          </cell>
          <cell r="J343">
            <v>779760</v>
          </cell>
          <cell r="K343">
            <v>779760</v>
          </cell>
        </row>
        <row r="344">
          <cell r="A344">
            <v>810257</v>
          </cell>
          <cell r="D344" t="str">
            <v>Taxol Section</v>
          </cell>
          <cell r="E344" t="str">
            <v>(Capex - 22-03-04)</v>
          </cell>
          <cell r="F344" t="str">
            <v>Electrical Installation</v>
          </cell>
          <cell r="I344" t="str">
            <v>NRS</v>
          </cell>
          <cell r="J344">
            <v>465290</v>
          </cell>
          <cell r="K344">
            <v>465290</v>
          </cell>
        </row>
        <row r="345">
          <cell r="A345">
            <v>810258</v>
          </cell>
          <cell r="D345" t="str">
            <v>Fruit Juice Expansion</v>
          </cell>
          <cell r="E345" t="str">
            <v>(Capex - 15-03-04)</v>
          </cell>
          <cell r="F345" t="str">
            <v>Plant &amp; Machinery (Installation)</v>
          </cell>
          <cell r="I345" t="str">
            <v>NRS</v>
          </cell>
          <cell r="J345">
            <v>174108.75</v>
          </cell>
          <cell r="K345">
            <v>174108.75</v>
          </cell>
        </row>
        <row r="346">
          <cell r="A346">
            <v>810259</v>
          </cell>
          <cell r="D346" t="str">
            <v>Taxol Section</v>
          </cell>
          <cell r="E346" t="str">
            <v>(Capex - 22-03-04)</v>
          </cell>
          <cell r="F346" t="str">
            <v xml:space="preserve">Plant &amp; Machinery (Installation) </v>
          </cell>
          <cell r="I346" t="str">
            <v>NRS</v>
          </cell>
          <cell r="J346">
            <v>349753</v>
          </cell>
          <cell r="K346">
            <v>349753</v>
          </cell>
        </row>
        <row r="347">
          <cell r="A347">
            <v>810260</v>
          </cell>
          <cell r="D347" t="str">
            <v>Taxol Section</v>
          </cell>
          <cell r="E347" t="str">
            <v>(Capex - 22-03-04)</v>
          </cell>
          <cell r="F347" t="str">
            <v xml:space="preserve">Plant &amp; Machinery (Installation) </v>
          </cell>
          <cell r="I347" t="str">
            <v>NRS</v>
          </cell>
          <cell r="J347">
            <v>8000</v>
          </cell>
          <cell r="K347">
            <v>8000</v>
          </cell>
        </row>
        <row r="348">
          <cell r="A348">
            <v>810261</v>
          </cell>
          <cell r="D348" t="str">
            <v>Taxol Section</v>
          </cell>
          <cell r="E348" t="str">
            <v>(Capex - 22-03-04)</v>
          </cell>
          <cell r="F348" t="str">
            <v xml:space="preserve">Plant &amp; Machinery </v>
          </cell>
          <cell r="I348" t="str">
            <v>NRS</v>
          </cell>
          <cell r="J348">
            <v>8800</v>
          </cell>
          <cell r="K348">
            <v>8800</v>
          </cell>
        </row>
        <row r="349">
          <cell r="A349">
            <v>810262</v>
          </cell>
          <cell r="D349" t="str">
            <v>Taxol Section</v>
          </cell>
          <cell r="E349" t="str">
            <v>(Capex - 22-03-04)</v>
          </cell>
          <cell r="F349" t="str">
            <v xml:space="preserve">Plant &amp; Machinery </v>
          </cell>
          <cell r="I349" t="str">
            <v>NRS</v>
          </cell>
          <cell r="J349">
            <v>4923</v>
          </cell>
          <cell r="K349">
            <v>4923</v>
          </cell>
        </row>
        <row r="350">
          <cell r="A350">
            <v>810263</v>
          </cell>
          <cell r="D350" t="str">
            <v>Fruit Juice Expansion</v>
          </cell>
          <cell r="E350" t="str">
            <v>(Capex - 15-03-04)</v>
          </cell>
          <cell r="F350" t="str">
            <v>Plant &amp; Machinery (Installation)</v>
          </cell>
          <cell r="I350" t="str">
            <v>NRS</v>
          </cell>
          <cell r="J350">
            <v>48894.48</v>
          </cell>
          <cell r="K350">
            <v>48894.48</v>
          </cell>
        </row>
        <row r="351">
          <cell r="A351">
            <v>810264</v>
          </cell>
          <cell r="D351" t="str">
            <v>Taxol Section</v>
          </cell>
          <cell r="E351" t="str">
            <v>(Capex - 22-03-04)</v>
          </cell>
          <cell r="F351" t="str">
            <v xml:space="preserve">Plant &amp; Machinery (Installation) </v>
          </cell>
          <cell r="I351" t="str">
            <v>NRS</v>
          </cell>
          <cell r="J351">
            <v>255714</v>
          </cell>
          <cell r="K351">
            <v>255714</v>
          </cell>
        </row>
        <row r="352">
          <cell r="A352">
            <v>810265</v>
          </cell>
          <cell r="D352" t="str">
            <v>Taxol Section</v>
          </cell>
          <cell r="E352" t="str">
            <v>(Capex - 22-03-04)</v>
          </cell>
          <cell r="F352" t="str">
            <v>Plant &amp; Machinery (Installation)</v>
          </cell>
          <cell r="I352" t="str">
            <v>NRS</v>
          </cell>
          <cell r="J352">
            <v>77921.2</v>
          </cell>
          <cell r="K352">
            <v>77921.2</v>
          </cell>
        </row>
        <row r="353">
          <cell r="A353">
            <v>810266</v>
          </cell>
          <cell r="D353" t="str">
            <v>Boundary Wall</v>
          </cell>
          <cell r="E353" t="str">
            <v>(Capex - 06-03-04)</v>
          </cell>
          <cell r="F353" t="str">
            <v>Building</v>
          </cell>
          <cell r="I353" t="str">
            <v>NRS</v>
          </cell>
          <cell r="J353">
            <v>10640</v>
          </cell>
          <cell r="K353">
            <v>10640</v>
          </cell>
        </row>
        <row r="354">
          <cell r="A354">
            <v>810267</v>
          </cell>
          <cell r="D354" t="str">
            <v xml:space="preserve">Video Camera Accessories       </v>
          </cell>
          <cell r="E354" t="str">
            <v>(Capex - 14-03-04)</v>
          </cell>
          <cell r="F354" t="str">
            <v>Office Equipment</v>
          </cell>
          <cell r="I354" t="str">
            <v>NRS</v>
          </cell>
          <cell r="J354">
            <v>35610</v>
          </cell>
          <cell r="K354">
            <v>35610</v>
          </cell>
        </row>
        <row r="355">
          <cell r="A355">
            <v>810268</v>
          </cell>
          <cell r="D355" t="str">
            <v>Taxol Section</v>
          </cell>
          <cell r="E355" t="str">
            <v>(Capex - 22-03-04)</v>
          </cell>
          <cell r="F355" t="str">
            <v>Plant &amp; Machinery (Installation) CWIP</v>
          </cell>
          <cell r="I355" t="str">
            <v>NRS</v>
          </cell>
          <cell r="J355">
            <v>3010</v>
          </cell>
          <cell r="K355">
            <v>3010</v>
          </cell>
        </row>
        <row r="356">
          <cell r="A356">
            <v>810269</v>
          </cell>
          <cell r="D356" t="str">
            <v>Fruit Juice Expansion</v>
          </cell>
          <cell r="E356" t="str">
            <v>(Capex - 15-03-04)</v>
          </cell>
          <cell r="F356" t="str">
            <v>Plant &amp; Machinery (Installation)</v>
          </cell>
          <cell r="I356" t="str">
            <v>NRS</v>
          </cell>
          <cell r="J356">
            <v>59700</v>
          </cell>
          <cell r="K356">
            <v>59700</v>
          </cell>
        </row>
        <row r="357">
          <cell r="A357">
            <v>810270</v>
          </cell>
          <cell r="D357" t="str">
            <v>Fruit Juice Expansion</v>
          </cell>
          <cell r="E357" t="str">
            <v>(Capex - 15-03-04)</v>
          </cell>
          <cell r="F357" t="str">
            <v>Tools &amp; Implements CWIP</v>
          </cell>
          <cell r="I357" t="str">
            <v>NRS</v>
          </cell>
          <cell r="J357">
            <v>3800</v>
          </cell>
          <cell r="K357">
            <v>3800</v>
          </cell>
        </row>
        <row r="358">
          <cell r="A358">
            <v>810271</v>
          </cell>
          <cell r="D358" t="str">
            <v xml:space="preserve">Video Camera Accessories       </v>
          </cell>
          <cell r="E358" t="str">
            <v>(Capex - 14-03-04)</v>
          </cell>
          <cell r="F358" t="str">
            <v>Office Equipment</v>
          </cell>
          <cell r="I358" t="str">
            <v>NRS</v>
          </cell>
          <cell r="J358">
            <v>18074.2</v>
          </cell>
          <cell r="K358">
            <v>18074.2</v>
          </cell>
        </row>
        <row r="359">
          <cell r="A359">
            <v>810272</v>
          </cell>
          <cell r="D359" t="str">
            <v>Fruit Juice Expansion</v>
          </cell>
          <cell r="E359" t="str">
            <v>(Capex - 15-03-04)</v>
          </cell>
          <cell r="F359" t="str">
            <v>Plant &amp; Machinery (Installation)</v>
          </cell>
          <cell r="I359" t="str">
            <v>INR</v>
          </cell>
          <cell r="J359">
            <v>206400</v>
          </cell>
          <cell r="K359">
            <v>330240</v>
          </cell>
        </row>
        <row r="360">
          <cell r="A360">
            <v>810273</v>
          </cell>
          <cell r="D360" t="str">
            <v>Fruit Juice Expansion</v>
          </cell>
          <cell r="E360" t="str">
            <v>(Capex - 15-03-04)</v>
          </cell>
          <cell r="F360" t="str">
            <v>Plant &amp; Machinery (Installation)</v>
          </cell>
          <cell r="I360" t="str">
            <v>NRS</v>
          </cell>
          <cell r="J360">
            <v>8600</v>
          </cell>
          <cell r="K360">
            <v>8600</v>
          </cell>
        </row>
        <row r="361">
          <cell r="A361">
            <v>810274</v>
          </cell>
          <cell r="D361" t="str">
            <v>Fruit Juice Expansion</v>
          </cell>
          <cell r="E361" t="str">
            <v>(Capex - 15-03-04)</v>
          </cell>
          <cell r="F361" t="str">
            <v>Plant &amp; Machinery (Installation)</v>
          </cell>
          <cell r="I361" t="str">
            <v>INR</v>
          </cell>
          <cell r="J361">
            <v>107406</v>
          </cell>
          <cell r="K361">
            <v>171849.60000000001</v>
          </cell>
        </row>
        <row r="362">
          <cell r="A362">
            <v>810275</v>
          </cell>
          <cell r="D362" t="str">
            <v>Fruit Juice Expansion</v>
          </cell>
          <cell r="E362" t="str">
            <v>(Capex - 15-03-04)</v>
          </cell>
          <cell r="F362" t="str">
            <v>Plant &amp; Machinery (Installation)</v>
          </cell>
          <cell r="I362" t="str">
            <v>NRS</v>
          </cell>
          <cell r="J362">
            <v>2210</v>
          </cell>
          <cell r="K362">
            <v>2210</v>
          </cell>
        </row>
        <row r="363">
          <cell r="A363">
            <v>810276</v>
          </cell>
          <cell r="D363" t="str">
            <v>Fruit Juice Expansion</v>
          </cell>
          <cell r="E363" t="str">
            <v>(Capex - 15-03-04)</v>
          </cell>
          <cell r="F363" t="str">
            <v>Tools &amp; Implements CWIP</v>
          </cell>
          <cell r="I363" t="str">
            <v>NRS</v>
          </cell>
          <cell r="J363">
            <v>12200</v>
          </cell>
          <cell r="K363">
            <v>12200</v>
          </cell>
        </row>
        <row r="364">
          <cell r="A364">
            <v>810277</v>
          </cell>
          <cell r="D364" t="str">
            <v>Fruit Juice Expansion</v>
          </cell>
          <cell r="E364" t="str">
            <v>(Capex - 15-03-04)</v>
          </cell>
          <cell r="F364" t="str">
            <v>Plant &amp; Machinery (Installation)</v>
          </cell>
          <cell r="I364" t="str">
            <v>NRS</v>
          </cell>
          <cell r="J364">
            <v>200047.08</v>
          </cell>
          <cell r="K364">
            <v>200047.08</v>
          </cell>
        </row>
        <row r="365">
          <cell r="A365">
            <v>810278</v>
          </cell>
          <cell r="D365" t="str">
            <v>Fruit Juice Expansion</v>
          </cell>
          <cell r="E365" t="str">
            <v>(Capex - 15-03-04)</v>
          </cell>
          <cell r="F365" t="str">
            <v>Plant &amp; Machinery (Installation)</v>
          </cell>
          <cell r="I365" t="str">
            <v>NRS</v>
          </cell>
          <cell r="J365">
            <v>51450</v>
          </cell>
          <cell r="K365">
            <v>51450</v>
          </cell>
        </row>
        <row r="366">
          <cell r="A366">
            <v>810279</v>
          </cell>
          <cell r="D366" t="str">
            <v>Fruit Juice Expansion</v>
          </cell>
          <cell r="E366" t="str">
            <v>(Capex - 15-03-04)</v>
          </cell>
          <cell r="F366" t="str">
            <v>Plant &amp; Machinery (Installation)</v>
          </cell>
          <cell r="I366" t="str">
            <v>INR</v>
          </cell>
          <cell r="J366">
            <v>50688</v>
          </cell>
          <cell r="K366">
            <v>81100.800000000003</v>
          </cell>
        </row>
        <row r="367">
          <cell r="A367">
            <v>810281</v>
          </cell>
          <cell r="D367" t="str">
            <v>Fruit Juice Expansion</v>
          </cell>
          <cell r="E367" t="str">
            <v>(Capex - 15-03-04)</v>
          </cell>
          <cell r="F367" t="str">
            <v>Tools &amp; Implements CWIP</v>
          </cell>
          <cell r="I367" t="str">
            <v>NRS</v>
          </cell>
          <cell r="J367">
            <v>54560</v>
          </cell>
          <cell r="K367">
            <v>54560</v>
          </cell>
        </row>
        <row r="368">
          <cell r="A368">
            <v>810282</v>
          </cell>
          <cell r="F368" t="str">
            <v xml:space="preserve">Maintenance </v>
          </cell>
          <cell r="I368" t="str">
            <v>NRS</v>
          </cell>
          <cell r="J368">
            <v>21500</v>
          </cell>
          <cell r="K368">
            <v>21500</v>
          </cell>
        </row>
        <row r="369">
          <cell r="A369">
            <v>810283</v>
          </cell>
          <cell r="D369" t="str">
            <v>Kennel House</v>
          </cell>
          <cell r="E369" t="str">
            <v>(Capex - 18-03-04)</v>
          </cell>
          <cell r="F369" t="str">
            <v>Electrical Installation</v>
          </cell>
          <cell r="I369" t="str">
            <v>NRS</v>
          </cell>
          <cell r="J369">
            <v>42240</v>
          </cell>
          <cell r="K369">
            <v>42240</v>
          </cell>
        </row>
        <row r="370">
          <cell r="A370">
            <v>810284</v>
          </cell>
          <cell r="D370" t="str">
            <v>Fruit Juice Expansion</v>
          </cell>
          <cell r="E370" t="str">
            <v>(Capex - 15-03-04)</v>
          </cell>
          <cell r="F370" t="str">
            <v>Tools &amp; Implements CWIP</v>
          </cell>
          <cell r="I370" t="str">
            <v>INR</v>
          </cell>
          <cell r="J370">
            <v>51030</v>
          </cell>
          <cell r="K370">
            <v>81648</v>
          </cell>
        </row>
        <row r="371">
          <cell r="A371">
            <v>810285</v>
          </cell>
          <cell r="D371" t="str">
            <v>Fruit Juice Expansion</v>
          </cell>
          <cell r="E371" t="str">
            <v>(Capex - 15-03-04)</v>
          </cell>
          <cell r="F371" t="str">
            <v>Building CWIP</v>
          </cell>
          <cell r="I371" t="str">
            <v>USD</v>
          </cell>
          <cell r="J371">
            <v>2950</v>
          </cell>
          <cell r="K371">
            <v>218300</v>
          </cell>
        </row>
        <row r="372">
          <cell r="A372">
            <v>810286</v>
          </cell>
          <cell r="D372" t="str">
            <v>Fruit Juice Expansion</v>
          </cell>
          <cell r="E372" t="str">
            <v>(Capex - 15-03-04)</v>
          </cell>
          <cell r="F372" t="str">
            <v>Building CWIP</v>
          </cell>
          <cell r="I372" t="str">
            <v>INR</v>
          </cell>
          <cell r="J372">
            <v>16800</v>
          </cell>
          <cell r="K372">
            <v>26880</v>
          </cell>
        </row>
        <row r="373">
          <cell r="A373">
            <v>810287</v>
          </cell>
          <cell r="D373" t="str">
            <v>Kennel House</v>
          </cell>
          <cell r="E373" t="str">
            <v>(Capex - 18-03-04)</v>
          </cell>
          <cell r="F373" t="str">
            <v>Electrical Installation</v>
          </cell>
          <cell r="I373" t="str">
            <v>INR</v>
          </cell>
          <cell r="J373">
            <v>7200</v>
          </cell>
          <cell r="K373">
            <v>11520</v>
          </cell>
        </row>
        <row r="374">
          <cell r="A374">
            <v>810288</v>
          </cell>
          <cell r="D374" t="str">
            <v>Euro Guard - SoniKapoor</v>
          </cell>
          <cell r="E374" t="str">
            <v>(Capex - 23-03-04)</v>
          </cell>
          <cell r="F374" t="str">
            <v>Furniture &amp; Fixture</v>
          </cell>
          <cell r="I374" t="str">
            <v>NRS</v>
          </cell>
          <cell r="J374">
            <v>7825</v>
          </cell>
          <cell r="K374">
            <v>7825</v>
          </cell>
        </row>
        <row r="375">
          <cell r="A375">
            <v>810289</v>
          </cell>
          <cell r="F375" t="str">
            <v xml:space="preserve">Maintenance </v>
          </cell>
        </row>
        <row r="376">
          <cell r="A376">
            <v>810290</v>
          </cell>
          <cell r="F376" t="str">
            <v xml:space="preserve">Maintenance </v>
          </cell>
          <cell r="I376" t="str">
            <v>INR</v>
          </cell>
          <cell r="J376">
            <v>52688</v>
          </cell>
          <cell r="K376">
            <v>84300.800000000003</v>
          </cell>
        </row>
        <row r="377">
          <cell r="A377">
            <v>810291</v>
          </cell>
          <cell r="F377" t="str">
            <v xml:space="preserve">Maintenance </v>
          </cell>
          <cell r="I377" t="str">
            <v>NRS</v>
          </cell>
          <cell r="J377">
            <v>23600</v>
          </cell>
          <cell r="K377">
            <v>23600</v>
          </cell>
        </row>
        <row r="378">
          <cell r="A378">
            <v>810292</v>
          </cell>
          <cell r="D378" t="str">
            <v>Boundary wall</v>
          </cell>
          <cell r="E378" t="str">
            <v>(Capex - 06-03-04)</v>
          </cell>
          <cell r="F378" t="str">
            <v>Building</v>
          </cell>
          <cell r="I378" t="str">
            <v>NRS</v>
          </cell>
          <cell r="J378">
            <v>2015</v>
          </cell>
          <cell r="K378">
            <v>2015</v>
          </cell>
        </row>
        <row r="379">
          <cell r="A379">
            <v>810293</v>
          </cell>
          <cell r="D379" t="str">
            <v>Fruit Juice Expansion</v>
          </cell>
          <cell r="E379" t="str">
            <v>(Capex - 15-03-04)</v>
          </cell>
          <cell r="F379" t="str">
            <v>Building CWIP</v>
          </cell>
          <cell r="I379" t="str">
            <v>NRS</v>
          </cell>
          <cell r="J379">
            <v>1140</v>
          </cell>
          <cell r="K379">
            <v>1140</v>
          </cell>
        </row>
        <row r="380">
          <cell r="A380">
            <v>810294</v>
          </cell>
          <cell r="D380" t="str">
            <v>Kennel House</v>
          </cell>
          <cell r="E380" t="str">
            <v>(Capex - 18-03-04)</v>
          </cell>
          <cell r="F380" t="str">
            <v>Building</v>
          </cell>
          <cell r="I380" t="str">
            <v>NRS</v>
          </cell>
          <cell r="J380">
            <v>3840</v>
          </cell>
          <cell r="K380">
            <v>3840</v>
          </cell>
        </row>
        <row r="381">
          <cell r="A381">
            <v>810295</v>
          </cell>
          <cell r="D381" t="str">
            <v>Fruit Juice Expansion</v>
          </cell>
          <cell r="E381" t="str">
            <v>(Capex - 15-03-04)</v>
          </cell>
          <cell r="F381" t="str">
            <v>Plant &amp; Machinery (Installation)</v>
          </cell>
          <cell r="I381" t="str">
            <v>NRS</v>
          </cell>
          <cell r="J381">
            <v>4048</v>
          </cell>
          <cell r="K381">
            <v>4048</v>
          </cell>
        </row>
        <row r="382">
          <cell r="A382">
            <v>810296</v>
          </cell>
          <cell r="D382" t="str">
            <v>Taxol Section</v>
          </cell>
          <cell r="E382" t="str">
            <v>(Capex - 22-03-04)</v>
          </cell>
          <cell r="F382" t="str">
            <v xml:space="preserve">Plant &amp; Machinery (Installation) </v>
          </cell>
          <cell r="I382" t="str">
            <v>NRS</v>
          </cell>
          <cell r="J382">
            <v>1800</v>
          </cell>
          <cell r="K382">
            <v>1800</v>
          </cell>
        </row>
        <row r="383">
          <cell r="A383">
            <v>810297</v>
          </cell>
          <cell r="D383" t="str">
            <v>Fruit Juice Expansion</v>
          </cell>
          <cell r="E383" t="str">
            <v>(Capex - 15-03-04)</v>
          </cell>
          <cell r="F383" t="str">
            <v>Building CWIP</v>
          </cell>
          <cell r="I383" t="str">
            <v>NRS</v>
          </cell>
          <cell r="J383">
            <v>23445</v>
          </cell>
          <cell r="K383">
            <v>23445</v>
          </cell>
        </row>
        <row r="384">
          <cell r="A384">
            <v>810298</v>
          </cell>
          <cell r="D384" t="str">
            <v>Fruit Juice Expansion</v>
          </cell>
          <cell r="E384" t="str">
            <v>(Capex - 15-03-04)</v>
          </cell>
          <cell r="F384" t="str">
            <v>Plant &amp; Machinery (Installation)</v>
          </cell>
          <cell r="I384" t="str">
            <v>NRS</v>
          </cell>
          <cell r="J384">
            <v>12200</v>
          </cell>
          <cell r="K384">
            <v>12200</v>
          </cell>
        </row>
        <row r="385">
          <cell r="A385">
            <v>810299</v>
          </cell>
          <cell r="D385" t="str">
            <v>Fruit Juice Expansion</v>
          </cell>
          <cell r="E385" t="str">
            <v>(Capex - 15-03-04)</v>
          </cell>
          <cell r="F385" t="str">
            <v>Plant &amp; Machinery (Installation)</v>
          </cell>
          <cell r="I385" t="str">
            <v>INR</v>
          </cell>
          <cell r="J385">
            <v>12160</v>
          </cell>
          <cell r="K385">
            <v>19456</v>
          </cell>
        </row>
        <row r="386">
          <cell r="A386">
            <v>810300</v>
          </cell>
          <cell r="B386" t="str">
            <v>N.S. Engineers</v>
          </cell>
          <cell r="C386" t="str">
            <v>Fabrication Work</v>
          </cell>
          <cell r="D386" t="str">
            <v>Fruit Juice Expansion</v>
          </cell>
          <cell r="E386" t="str">
            <v>(Capex - 15-03-04)</v>
          </cell>
          <cell r="F386" t="str">
            <v>Plant &amp; Machinery (Installation)</v>
          </cell>
          <cell r="I386" t="str">
            <v>NRS</v>
          </cell>
          <cell r="J386">
            <v>63000</v>
          </cell>
          <cell r="K386">
            <v>63000</v>
          </cell>
        </row>
        <row r="387">
          <cell r="A387">
            <v>810301</v>
          </cell>
          <cell r="B387" t="str">
            <v>N.S. Engineers</v>
          </cell>
          <cell r="C387" t="str">
            <v>Fabrication Work</v>
          </cell>
          <cell r="D387" t="str">
            <v>Fruit Juice Expansion</v>
          </cell>
          <cell r="E387" t="str">
            <v>(Capex - 15-03-04)</v>
          </cell>
          <cell r="F387" t="str">
            <v>Plant &amp; Machinery (Installation)</v>
          </cell>
          <cell r="I387" t="str">
            <v>NRS</v>
          </cell>
          <cell r="J387">
            <v>128800</v>
          </cell>
          <cell r="K387">
            <v>128800</v>
          </cell>
        </row>
        <row r="388">
          <cell r="A388">
            <v>810302</v>
          </cell>
          <cell r="B388" t="str">
            <v>Fab Avia</v>
          </cell>
          <cell r="C388" t="str">
            <v>Hygienic Trap = 12 Pcs</v>
          </cell>
          <cell r="D388" t="str">
            <v>Fruit Juice Expansion</v>
          </cell>
          <cell r="E388" t="str">
            <v>(Capex - 15-03-04)</v>
          </cell>
          <cell r="F388" t="str">
            <v>Plant &amp; Machinery (Installation)</v>
          </cell>
          <cell r="I388" t="str">
            <v>NRS</v>
          </cell>
          <cell r="J388">
            <v>9360</v>
          </cell>
          <cell r="K388">
            <v>9360</v>
          </cell>
        </row>
        <row r="389">
          <cell r="A389">
            <v>810303</v>
          </cell>
          <cell r="B389" t="str">
            <v>Apsara Sanitaries</v>
          </cell>
          <cell r="C389" t="str">
            <v>White Glaged Tiles</v>
          </cell>
          <cell r="D389" t="str">
            <v>Fruit Juice Expansion</v>
          </cell>
          <cell r="E389" t="str">
            <v>(Capex - 15-03-04)</v>
          </cell>
          <cell r="F389" t="str">
            <v>Building CWIP</v>
          </cell>
          <cell r="I389" t="str">
            <v>NRS</v>
          </cell>
          <cell r="J389">
            <v>4960</v>
          </cell>
          <cell r="K389">
            <v>4960</v>
          </cell>
        </row>
        <row r="390">
          <cell r="A390">
            <v>810305</v>
          </cell>
          <cell r="B390" t="str">
            <v>Jai Electronics</v>
          </cell>
          <cell r="D390" t="str">
            <v>Refrigerator For Sukhen Lahiri</v>
          </cell>
          <cell r="E390" t="str">
            <v>(Capex - 16-03-04)</v>
          </cell>
          <cell r="F390" t="str">
            <v>Furniture &amp; Fixture</v>
          </cell>
          <cell r="I390" t="str">
            <v>INR</v>
          </cell>
          <cell r="J390">
            <v>11080</v>
          </cell>
          <cell r="K390">
            <v>17728</v>
          </cell>
        </row>
        <row r="391">
          <cell r="A391">
            <v>810306</v>
          </cell>
          <cell r="B391" t="str">
            <v>Hulas Steel Industries</v>
          </cell>
          <cell r="D391" t="str">
            <v>Fruit Juice Expansion</v>
          </cell>
          <cell r="E391" t="str">
            <v>(Capex - 09-04-05)</v>
          </cell>
          <cell r="F391" t="str">
            <v>Plant &amp; Machinery (Installation)</v>
          </cell>
          <cell r="I391" t="str">
            <v>NRS</v>
          </cell>
          <cell r="J391">
            <v>6559</v>
          </cell>
          <cell r="K391">
            <v>6559</v>
          </cell>
        </row>
        <row r="392">
          <cell r="A392">
            <v>810307</v>
          </cell>
          <cell r="B392" t="str">
            <v>K.G.N.Engineering Workshop</v>
          </cell>
          <cell r="C392" t="str">
            <v>75 ML V.Hair Oil Mould Repairing</v>
          </cell>
          <cell r="D392" t="str">
            <v xml:space="preserve">Vatika Hair Oil Container </v>
          </cell>
          <cell r="E392" t="str">
            <v>(Capex - 13-03-04)</v>
          </cell>
          <cell r="F392" t="str">
            <v>Plant &amp; Machinery</v>
          </cell>
          <cell r="I392" t="str">
            <v>NRS</v>
          </cell>
          <cell r="J392">
            <v>2318.8000000000002</v>
          </cell>
          <cell r="K392">
            <v>2318.8000000000002</v>
          </cell>
        </row>
        <row r="393">
          <cell r="A393">
            <v>810308</v>
          </cell>
          <cell r="B393" t="str">
            <v>Pioneer Electro Cables</v>
          </cell>
          <cell r="D393" t="str">
            <v>Fruit Juice Expansion</v>
          </cell>
          <cell r="E393" t="str">
            <v>(Capex - 15-03-04)</v>
          </cell>
          <cell r="F393" t="str">
            <v>Electrical Installation CWIP</v>
          </cell>
          <cell r="I393" t="str">
            <v>NRS</v>
          </cell>
          <cell r="J393">
            <v>7680</v>
          </cell>
          <cell r="K393">
            <v>7680</v>
          </cell>
        </row>
        <row r="394">
          <cell r="A394">
            <v>810309</v>
          </cell>
          <cell r="B394" t="str">
            <v>DIGI Way International</v>
          </cell>
          <cell r="D394" t="str">
            <v>Electrical Weighing Balance- LDM</v>
          </cell>
          <cell r="E394" t="str">
            <v>(Capex - 02-04-05)</v>
          </cell>
          <cell r="F394" t="str">
            <v>Tools &amp; Implements</v>
          </cell>
          <cell r="I394" t="str">
            <v>NRS</v>
          </cell>
          <cell r="J394">
            <v>1665</v>
          </cell>
          <cell r="K394">
            <v>1665</v>
          </cell>
        </row>
        <row r="395">
          <cell r="A395">
            <v>810312</v>
          </cell>
          <cell r="B395" t="str">
            <v>Rama Construction</v>
          </cell>
          <cell r="D395" t="str">
            <v>Painting Work- Maintenance</v>
          </cell>
          <cell r="F395" t="str">
            <v xml:space="preserve">Maintenance </v>
          </cell>
          <cell r="I395" t="str">
            <v>NRS</v>
          </cell>
          <cell r="J395">
            <v>7200</v>
          </cell>
          <cell r="K395">
            <v>7200</v>
          </cell>
        </row>
        <row r="396">
          <cell r="A396">
            <v>810313</v>
          </cell>
          <cell r="B396" t="str">
            <v>Vishal Hardware</v>
          </cell>
          <cell r="D396" t="str">
            <v>Kennel House</v>
          </cell>
          <cell r="E396" t="str">
            <v>(Capex - 18-03-04)</v>
          </cell>
          <cell r="F396" t="str">
            <v>Building</v>
          </cell>
          <cell r="I396" t="str">
            <v>NRS</v>
          </cell>
          <cell r="J396">
            <v>6399</v>
          </cell>
          <cell r="K396">
            <v>6399</v>
          </cell>
        </row>
        <row r="397">
          <cell r="A397">
            <v>810314</v>
          </cell>
          <cell r="B397" t="str">
            <v>Apsara Sanitaries</v>
          </cell>
          <cell r="D397" t="str">
            <v>Fruit Juice Expansion</v>
          </cell>
          <cell r="E397" t="str">
            <v>(Capex - 15-03-04)</v>
          </cell>
          <cell r="F397" t="str">
            <v>Building CWIP</v>
          </cell>
          <cell r="I397" t="str">
            <v>NRS</v>
          </cell>
          <cell r="J397">
            <v>11500</v>
          </cell>
          <cell r="K397">
            <v>11500</v>
          </cell>
        </row>
        <row r="398">
          <cell r="A398">
            <v>810315</v>
          </cell>
          <cell r="B398" t="str">
            <v>Shabir Engineering Workshop</v>
          </cell>
          <cell r="C398" t="str">
            <v>Fabrication Work</v>
          </cell>
          <cell r="D398" t="str">
            <v xml:space="preserve">Kennel House </v>
          </cell>
          <cell r="E398" t="str">
            <v>(Capex - 18-03-04)</v>
          </cell>
          <cell r="F398" t="str">
            <v>Building</v>
          </cell>
          <cell r="I398" t="str">
            <v>NRS</v>
          </cell>
          <cell r="J398">
            <v>9272.5</v>
          </cell>
          <cell r="K398">
            <v>9272.5</v>
          </cell>
        </row>
        <row r="399">
          <cell r="A399">
            <v>810316</v>
          </cell>
          <cell r="B399" t="str">
            <v>Bhajuratna Engineering</v>
          </cell>
          <cell r="D399" t="str">
            <v>Fruit Juice Expansion</v>
          </cell>
          <cell r="E399" t="str">
            <v>(Capex - 15-03-04)</v>
          </cell>
          <cell r="F399" t="str">
            <v xml:space="preserve">Plant &amp; Machinery (Installation) </v>
          </cell>
          <cell r="I399" t="str">
            <v>NRS</v>
          </cell>
          <cell r="J399">
            <v>8153</v>
          </cell>
          <cell r="K399">
            <v>8153</v>
          </cell>
        </row>
        <row r="400">
          <cell r="A400">
            <v>810317</v>
          </cell>
          <cell r="B400" t="str">
            <v>Pashupati Electric House</v>
          </cell>
          <cell r="D400" t="str">
            <v>Fruit Juice Expansion</v>
          </cell>
          <cell r="E400" t="str">
            <v>(Capex - 15-03-04)</v>
          </cell>
          <cell r="F400" t="str">
            <v>Electrical Installation CWIP</v>
          </cell>
          <cell r="I400" t="str">
            <v>NRS</v>
          </cell>
          <cell r="J400">
            <v>2492</v>
          </cell>
          <cell r="K400">
            <v>2492</v>
          </cell>
        </row>
        <row r="401">
          <cell r="A401">
            <v>810318</v>
          </cell>
          <cell r="B401" t="str">
            <v>Forbes Marshal Pvt. Ltd</v>
          </cell>
          <cell r="C401" t="str">
            <v>Batch Counter-For Mass Flow Metre</v>
          </cell>
          <cell r="D401" t="str">
            <v>Fruit Juice Expansion</v>
          </cell>
          <cell r="E401" t="str">
            <v>(Capex - 15-03-04)</v>
          </cell>
          <cell r="F401" t="str">
            <v>Plant &amp; Machinery  CWIP</v>
          </cell>
          <cell r="I401" t="str">
            <v>NRS</v>
          </cell>
          <cell r="J401">
            <v>48692</v>
          </cell>
          <cell r="K401">
            <v>48692</v>
          </cell>
        </row>
        <row r="402">
          <cell r="A402">
            <v>810319</v>
          </cell>
          <cell r="B402" t="str">
            <v>N.S. Engineers</v>
          </cell>
          <cell r="C402" t="str">
            <v>Fabrication Work</v>
          </cell>
          <cell r="D402" t="str">
            <v>Fruit Juice Expansion</v>
          </cell>
          <cell r="E402" t="str">
            <v>(Capex - 15-03-04)</v>
          </cell>
          <cell r="F402" t="str">
            <v>Plant &amp; Machinery (Installation)</v>
          </cell>
          <cell r="I402" t="str">
            <v>NRS</v>
          </cell>
          <cell r="J402">
            <v>23800</v>
          </cell>
          <cell r="K402">
            <v>23800</v>
          </cell>
        </row>
        <row r="403">
          <cell r="A403">
            <v>810320</v>
          </cell>
          <cell r="B403" t="str">
            <v>Ambika Arihant Foods Pvt. Ltd.</v>
          </cell>
          <cell r="C403" t="str">
            <v>Vacuum Filling Machine</v>
          </cell>
          <cell r="D403" t="str">
            <v>Tomato Ketchap</v>
          </cell>
          <cell r="E403" t="str">
            <v>(Capex - 01-04-05)</v>
          </cell>
          <cell r="F403" t="str">
            <v xml:space="preserve">Plant &amp; Machinery </v>
          </cell>
          <cell r="I403" t="str">
            <v>NRS</v>
          </cell>
          <cell r="J403">
            <v>269157.5</v>
          </cell>
          <cell r="K403">
            <v>269157.5</v>
          </cell>
        </row>
        <row r="404">
          <cell r="A404">
            <v>810321</v>
          </cell>
          <cell r="B404" t="str">
            <v>Ion Exchange (I) Ltd</v>
          </cell>
          <cell r="C404" t="str">
            <v>Auto Sand Filtration System</v>
          </cell>
          <cell r="D404" t="str">
            <v>Filtration System -DM Plant</v>
          </cell>
          <cell r="E404" t="str">
            <v>(Capex - 05-04-05)</v>
          </cell>
          <cell r="F404" t="str">
            <v xml:space="preserve">Plant &amp; Machinery </v>
          </cell>
          <cell r="I404" t="str">
            <v>INR</v>
          </cell>
          <cell r="J404">
            <v>149698.20000000001</v>
          </cell>
          <cell r="K404">
            <v>239517.12000000002</v>
          </cell>
        </row>
        <row r="405">
          <cell r="A405">
            <v>810322</v>
          </cell>
          <cell r="B405" t="str">
            <v>Hyonjan Electric Engg.</v>
          </cell>
          <cell r="D405" t="str">
            <v>Taxol Section</v>
          </cell>
          <cell r="E405" t="str">
            <v>(Capex - 22-03-04)</v>
          </cell>
          <cell r="F405" t="str">
            <v>Electrical Installation</v>
          </cell>
          <cell r="I405" t="str">
            <v>INR</v>
          </cell>
          <cell r="J405">
            <v>170526</v>
          </cell>
          <cell r="K405">
            <v>272841.60000000003</v>
          </cell>
        </row>
        <row r="406">
          <cell r="A406">
            <v>810323</v>
          </cell>
          <cell r="B406" t="str">
            <v>Fab Avia</v>
          </cell>
          <cell r="D406" t="str">
            <v>Fruit Juice Expansion</v>
          </cell>
          <cell r="E406" t="str">
            <v>(Capex - 15-03-04)</v>
          </cell>
          <cell r="F406" t="str">
            <v>Electrical Installation CWIP</v>
          </cell>
          <cell r="I406" t="str">
            <v>NRS</v>
          </cell>
          <cell r="J406">
            <v>8277.1200000000008</v>
          </cell>
          <cell r="K406">
            <v>8277.1200000000008</v>
          </cell>
        </row>
        <row r="407">
          <cell r="A407">
            <v>810324</v>
          </cell>
          <cell r="B407" t="str">
            <v>Hulas Steel Industries</v>
          </cell>
          <cell r="D407" t="str">
            <v>Fruit Juice Expansion</v>
          </cell>
          <cell r="E407" t="str">
            <v>(Capex - 15-03-04)</v>
          </cell>
          <cell r="F407" t="str">
            <v>Plant &amp; Machinery (Installation)</v>
          </cell>
          <cell r="I407" t="str">
            <v>NRS</v>
          </cell>
          <cell r="J407">
            <v>13500</v>
          </cell>
          <cell r="K407">
            <v>13500</v>
          </cell>
        </row>
        <row r="408">
          <cell r="A408">
            <v>810325</v>
          </cell>
          <cell r="B408" t="str">
            <v>Pawan Kumar International</v>
          </cell>
          <cell r="D408" t="str">
            <v>Fruit Juice Expansion</v>
          </cell>
          <cell r="E408" t="str">
            <v>(Capex - 15-03-04)</v>
          </cell>
          <cell r="F408" t="str">
            <v>Plant &amp; Machinery (Installation)</v>
          </cell>
          <cell r="I408" t="str">
            <v>INR</v>
          </cell>
          <cell r="J408">
            <v>166788.20000000001</v>
          </cell>
          <cell r="K408">
            <v>266861.12000000005</v>
          </cell>
        </row>
        <row r="409">
          <cell r="A409">
            <v>810326</v>
          </cell>
          <cell r="B409" t="str">
            <v>Hari Har Nath Nirman Sewa</v>
          </cell>
          <cell r="D409" t="str">
            <v>Fruit Juice Expansion</v>
          </cell>
          <cell r="E409" t="str">
            <v>(Capex - 15-03-04)</v>
          </cell>
          <cell r="F409" t="str">
            <v>Building CWIP</v>
          </cell>
          <cell r="I409" t="str">
            <v>INR</v>
          </cell>
          <cell r="J409">
            <v>37303.800000000003</v>
          </cell>
          <cell r="K409">
            <v>59686.080000000009</v>
          </cell>
        </row>
        <row r="410">
          <cell r="A410">
            <v>810327</v>
          </cell>
          <cell r="B410" t="str">
            <v>Hari Har Nath Nirman Sewa</v>
          </cell>
          <cell r="D410" t="str">
            <v>Boundary Wall</v>
          </cell>
          <cell r="E410" t="str">
            <v>(Capex - 06-03-04)</v>
          </cell>
          <cell r="F410" t="str">
            <v>Building</v>
          </cell>
          <cell r="I410" t="str">
            <v>INR</v>
          </cell>
          <cell r="J410">
            <v>162252.12</v>
          </cell>
          <cell r="K410">
            <v>259603.39199999999</v>
          </cell>
        </row>
        <row r="411">
          <cell r="A411">
            <v>810328</v>
          </cell>
          <cell r="B411" t="str">
            <v>Rising Construction</v>
          </cell>
          <cell r="D411" t="str">
            <v>Fruit Juice Expansion</v>
          </cell>
          <cell r="E411" t="str">
            <v>(Capex - 15-03-04)</v>
          </cell>
          <cell r="F411" t="str">
            <v>Building CWIP</v>
          </cell>
          <cell r="I411" t="str">
            <v>INR</v>
          </cell>
          <cell r="J411">
            <v>52632</v>
          </cell>
          <cell r="K411">
            <v>84211.200000000012</v>
          </cell>
        </row>
        <row r="412">
          <cell r="A412">
            <v>810329</v>
          </cell>
          <cell r="B412" t="str">
            <v xml:space="preserve">Omex International </v>
          </cell>
          <cell r="D412" t="str">
            <v>Fruit Juice Expansion</v>
          </cell>
          <cell r="E412" t="str">
            <v>(Capex - 15-03-04)</v>
          </cell>
          <cell r="F412" t="str">
            <v>Building CWIP</v>
          </cell>
          <cell r="I412" t="str">
            <v>NRS</v>
          </cell>
          <cell r="J412">
            <v>25500</v>
          </cell>
          <cell r="K412">
            <v>25500</v>
          </cell>
        </row>
        <row r="413">
          <cell r="A413">
            <v>810330</v>
          </cell>
          <cell r="B413" t="str">
            <v>Shabir Engineering Workshop</v>
          </cell>
          <cell r="D413" t="str">
            <v>Taxol Section</v>
          </cell>
          <cell r="E413" t="str">
            <v>(Capex - 22-03-04)</v>
          </cell>
          <cell r="F413" t="str">
            <v xml:space="preserve">Plant &amp; Machinery (Installation) </v>
          </cell>
          <cell r="I413" t="str">
            <v>NRS</v>
          </cell>
          <cell r="J413">
            <v>15454.54</v>
          </cell>
          <cell r="K413">
            <v>15454.54</v>
          </cell>
        </row>
        <row r="414">
          <cell r="A414">
            <v>810331</v>
          </cell>
          <cell r="B414" t="str">
            <v>Eminent Enterprise</v>
          </cell>
          <cell r="C414" t="str">
            <v>Pump Set - 8 Pcs</v>
          </cell>
          <cell r="D414" t="str">
            <v>Taxol Section</v>
          </cell>
          <cell r="E414" t="str">
            <v>(Capex - 22-03-04)</v>
          </cell>
          <cell r="F414" t="str">
            <v>Plant &amp; Machinery CWIP</v>
          </cell>
          <cell r="I414" t="str">
            <v>NRS</v>
          </cell>
          <cell r="J414">
            <v>15454.54</v>
          </cell>
          <cell r="K414">
            <v>15454.54</v>
          </cell>
        </row>
        <row r="415">
          <cell r="A415">
            <v>810332</v>
          </cell>
          <cell r="B415" t="str">
            <v xml:space="preserve">Nepal Hume Pipe </v>
          </cell>
          <cell r="D415" t="str">
            <v>Fruit Juice Expansion</v>
          </cell>
          <cell r="E415" t="str">
            <v>(Capex - 15-03-04)</v>
          </cell>
          <cell r="F415" t="str">
            <v>Plant &amp; Machinery (Installation)</v>
          </cell>
          <cell r="I415" t="str">
            <v>NRS</v>
          </cell>
          <cell r="J415">
            <v>104500</v>
          </cell>
          <cell r="K415">
            <v>104500</v>
          </cell>
        </row>
        <row r="416">
          <cell r="A416">
            <v>810333</v>
          </cell>
          <cell r="B416" t="str">
            <v>Ekta Eng. &amp; Marketing</v>
          </cell>
          <cell r="D416" t="str">
            <v>Taxol Section</v>
          </cell>
          <cell r="E416" t="str">
            <v>(Capex - 22-03-04)</v>
          </cell>
          <cell r="F416" t="str">
            <v xml:space="preserve">Plant &amp; Machinery (Installation) </v>
          </cell>
          <cell r="I416" t="str">
            <v>NRS</v>
          </cell>
          <cell r="J416">
            <v>14400</v>
          </cell>
          <cell r="K416">
            <v>14400</v>
          </cell>
        </row>
        <row r="417">
          <cell r="A417">
            <v>810334</v>
          </cell>
          <cell r="B417" t="str">
            <v>Ekta Eng. &amp; Marketing</v>
          </cell>
          <cell r="C417" t="str">
            <v>Presure Reducing Valve-2 Pcs</v>
          </cell>
          <cell r="D417" t="str">
            <v>Fruit Juice Expansion</v>
          </cell>
          <cell r="E417" t="str">
            <v>(Capex - 15-03-04)</v>
          </cell>
          <cell r="F417" t="str">
            <v>Plant &amp; Machinery CWIP</v>
          </cell>
          <cell r="I417" t="str">
            <v>NRS</v>
          </cell>
          <cell r="J417">
            <v>92224</v>
          </cell>
          <cell r="K417">
            <v>92224</v>
          </cell>
        </row>
        <row r="418">
          <cell r="A418">
            <v>810335</v>
          </cell>
          <cell r="B418" t="str">
            <v>Mat Incorporate</v>
          </cell>
          <cell r="D418" t="str">
            <v>Fruit Juice Expansion</v>
          </cell>
          <cell r="E418" t="str">
            <v>(Capex - 15-03-04)</v>
          </cell>
          <cell r="F418" t="str">
            <v>Plant &amp; Machinery (Installation)</v>
          </cell>
          <cell r="I418" t="str">
            <v>NRS</v>
          </cell>
          <cell r="J418">
            <v>112000</v>
          </cell>
          <cell r="K418">
            <v>112000</v>
          </cell>
        </row>
        <row r="419">
          <cell r="A419">
            <v>810336</v>
          </cell>
          <cell r="B419" t="str">
            <v>Ion Exchange (I) Ltd</v>
          </cell>
          <cell r="C419" t="str">
            <v>Accessories for Filtration System</v>
          </cell>
          <cell r="D419" t="str">
            <v>Filtration System -DM Plant</v>
          </cell>
          <cell r="E419" t="str">
            <v>(Capex - 05-04-05)</v>
          </cell>
          <cell r="F419" t="str">
            <v>Plant &amp; Machinery (Installation)</v>
          </cell>
          <cell r="I419" t="str">
            <v>NRS</v>
          </cell>
          <cell r="J419">
            <v>60000</v>
          </cell>
          <cell r="K419">
            <v>60000</v>
          </cell>
        </row>
        <row r="420">
          <cell r="A420">
            <v>810337</v>
          </cell>
          <cell r="B420" t="str">
            <v>N.S. Engineers</v>
          </cell>
          <cell r="C420" t="str">
            <v>Fabrication Work</v>
          </cell>
          <cell r="D420" t="str">
            <v>Fruit Juice Expansion</v>
          </cell>
          <cell r="E420" t="str">
            <v>(Capex - 05-04-05)</v>
          </cell>
          <cell r="F420" t="str">
            <v>Plant &amp; Machinery (Installation)</v>
          </cell>
          <cell r="I420" t="str">
            <v>NRS</v>
          </cell>
          <cell r="J420">
            <v>97795</v>
          </cell>
          <cell r="K420">
            <v>97795</v>
          </cell>
        </row>
        <row r="421">
          <cell r="A421">
            <v>810338</v>
          </cell>
          <cell r="B421" t="str">
            <v>Fab Avia</v>
          </cell>
          <cell r="C421" t="str">
            <v>SS 316 Tank - 1 Pc</v>
          </cell>
          <cell r="D421" t="str">
            <v>Taxol Section</v>
          </cell>
          <cell r="E421" t="str">
            <v>(Capex - 22-03-04)</v>
          </cell>
          <cell r="F421" t="str">
            <v xml:space="preserve">Plant &amp; Machinery </v>
          </cell>
          <cell r="I421" t="str">
            <v>NRS</v>
          </cell>
          <cell r="J421">
            <v>1544</v>
          </cell>
          <cell r="K421">
            <v>1544</v>
          </cell>
        </row>
        <row r="422">
          <cell r="A422">
            <v>810339</v>
          </cell>
          <cell r="B422" t="str">
            <v>Upreti nirman Sewa</v>
          </cell>
          <cell r="D422" t="str">
            <v>Fruit Juice Expansion</v>
          </cell>
          <cell r="E422" t="str">
            <v>(Capex - 15-03-04)</v>
          </cell>
          <cell r="F422" t="str">
            <v>Building CWIP</v>
          </cell>
          <cell r="I422" t="str">
            <v>NRS</v>
          </cell>
          <cell r="J422">
            <v>63750</v>
          </cell>
          <cell r="K422">
            <v>63750</v>
          </cell>
        </row>
        <row r="423">
          <cell r="A423">
            <v>810340</v>
          </cell>
          <cell r="B423" t="str">
            <v>Project Engineering Service</v>
          </cell>
          <cell r="D423" t="str">
            <v>Taxol Section</v>
          </cell>
          <cell r="E423" t="str">
            <v>(Capex - 22-03-04)</v>
          </cell>
          <cell r="F423" t="str">
            <v xml:space="preserve">Plant &amp; Machinery (Installation) </v>
          </cell>
          <cell r="I423" t="str">
            <v>NRS</v>
          </cell>
          <cell r="J423">
            <v>45477.599999999999</v>
          </cell>
          <cell r="K423">
            <v>45477.599999999999</v>
          </cell>
        </row>
        <row r="424">
          <cell r="A424">
            <v>810341</v>
          </cell>
          <cell r="B424" t="str">
            <v>Greaves Ltd.</v>
          </cell>
          <cell r="D424" t="str">
            <v>Taxol Section</v>
          </cell>
          <cell r="E424" t="str">
            <v>(Capex - 22-03-04)</v>
          </cell>
          <cell r="F424" t="str">
            <v>Plant &amp; Machinery (Installation) CWIP</v>
          </cell>
          <cell r="I424" t="str">
            <v>NRS</v>
          </cell>
          <cell r="J424">
            <v>18300</v>
          </cell>
          <cell r="K424">
            <v>18300</v>
          </cell>
        </row>
        <row r="425">
          <cell r="A425">
            <v>810342</v>
          </cell>
          <cell r="B425" t="str">
            <v>Delhi Machinery Stores</v>
          </cell>
          <cell r="D425" t="str">
            <v>Taxol Section</v>
          </cell>
          <cell r="E425" t="str">
            <v>(Capex - 22-03-04)</v>
          </cell>
          <cell r="F425" t="str">
            <v xml:space="preserve">Plant &amp; Machinery (Installation) </v>
          </cell>
          <cell r="I425" t="str">
            <v>NRS</v>
          </cell>
          <cell r="J425">
            <v>6464</v>
          </cell>
          <cell r="K425">
            <v>6464</v>
          </cell>
        </row>
        <row r="426">
          <cell r="A426">
            <v>810343</v>
          </cell>
          <cell r="B426" t="str">
            <v>Tetrapack India Ltd</v>
          </cell>
          <cell r="D426" t="str">
            <v>Fruit Juice Expansion</v>
          </cell>
          <cell r="E426" t="str">
            <v>(Capex - 15-03-04)</v>
          </cell>
          <cell r="F426" t="str">
            <v>Plant &amp; Machinery (Installation)</v>
          </cell>
          <cell r="I426" t="str">
            <v>INR</v>
          </cell>
          <cell r="J426">
            <v>38630.25</v>
          </cell>
          <cell r="K426">
            <v>61808.4</v>
          </cell>
        </row>
        <row r="427">
          <cell r="A427">
            <v>810344</v>
          </cell>
          <cell r="B427" t="str">
            <v xml:space="preserve">Omex International </v>
          </cell>
          <cell r="D427" t="str">
            <v>Taxol Section</v>
          </cell>
          <cell r="E427" t="str">
            <v>(Capex - 22-03-04)</v>
          </cell>
          <cell r="F427" t="str">
            <v>Plant &amp; Machinery (Installation)</v>
          </cell>
          <cell r="I427" t="str">
            <v>INR</v>
          </cell>
          <cell r="J427">
            <v>52495</v>
          </cell>
          <cell r="K427">
            <v>83992</v>
          </cell>
        </row>
        <row r="428">
          <cell r="A428">
            <v>810345</v>
          </cell>
          <cell r="B428" t="str">
            <v xml:space="preserve">Omex International </v>
          </cell>
          <cell r="D428" t="str">
            <v>Kennel House</v>
          </cell>
          <cell r="E428" t="str">
            <v>(Capex - 18-03-04)</v>
          </cell>
          <cell r="F428" t="str">
            <v>Building</v>
          </cell>
          <cell r="I428" t="str">
            <v>INR</v>
          </cell>
          <cell r="J428">
            <v>31000</v>
          </cell>
          <cell r="K428">
            <v>49600</v>
          </cell>
        </row>
        <row r="429">
          <cell r="A429">
            <v>810346</v>
          </cell>
          <cell r="B429" t="str">
            <v>Industrial Aiders</v>
          </cell>
          <cell r="C429" t="str">
            <v>SS-316 Neutch Filter-400 Ltr</v>
          </cell>
          <cell r="D429" t="str">
            <v>Taxol Section</v>
          </cell>
          <cell r="E429" t="str">
            <v>(Capex - 22-03-04)</v>
          </cell>
          <cell r="F429" t="str">
            <v>Plant &amp; Machinery CWIP</v>
          </cell>
          <cell r="I429" t="str">
            <v>USD</v>
          </cell>
          <cell r="J429">
            <v>5900</v>
          </cell>
          <cell r="K429">
            <v>436600</v>
          </cell>
        </row>
        <row r="430">
          <cell r="A430">
            <v>810347</v>
          </cell>
          <cell r="B430" t="str">
            <v xml:space="preserve">Tetrapack Export </v>
          </cell>
          <cell r="C430" t="str">
            <v>Conversion Kit125 ML to 200 Ml</v>
          </cell>
          <cell r="D430" t="str">
            <v>Fruit Juice Expansion</v>
          </cell>
          <cell r="E430" t="str">
            <v>(Capex - 21-04-05)</v>
          </cell>
          <cell r="F430" t="str">
            <v>Plant &amp; Machinery  CWIP</v>
          </cell>
          <cell r="I430" t="str">
            <v>NRS</v>
          </cell>
          <cell r="J430">
            <v>215000</v>
          </cell>
          <cell r="K430">
            <v>215000</v>
          </cell>
        </row>
        <row r="431">
          <cell r="A431">
            <v>810348</v>
          </cell>
          <cell r="B431" t="str">
            <v>Eminent Enterprise</v>
          </cell>
          <cell r="C431" t="str">
            <v>Pump Set - 3 Pcs</v>
          </cell>
          <cell r="D431" t="str">
            <v>Taxol Section</v>
          </cell>
          <cell r="E431" t="str">
            <v>(Capex - 22-03-04)</v>
          </cell>
          <cell r="F431" t="str">
            <v>Plant &amp; Machinery CWIP</v>
          </cell>
          <cell r="I431" t="str">
            <v>INR</v>
          </cell>
          <cell r="J431">
            <v>4200</v>
          </cell>
          <cell r="K431">
            <v>6720</v>
          </cell>
        </row>
        <row r="432">
          <cell r="A432">
            <v>810349</v>
          </cell>
          <cell r="B432" t="str">
            <v>Hari Har Nath Nirman Sewa</v>
          </cell>
          <cell r="D432" t="str">
            <v>Fruit Juice Expansion</v>
          </cell>
          <cell r="E432" t="str">
            <v>(Capex - 12-04-05)</v>
          </cell>
          <cell r="F432" t="str">
            <v>Building CWIP</v>
          </cell>
          <cell r="I432" t="str">
            <v>NRS</v>
          </cell>
          <cell r="J432">
            <v>29568</v>
          </cell>
          <cell r="K432">
            <v>29568</v>
          </cell>
        </row>
        <row r="433">
          <cell r="A433">
            <v>810350</v>
          </cell>
          <cell r="B433" t="str">
            <v>Multiply</v>
          </cell>
          <cell r="D433" t="str">
            <v>Taxol Section</v>
          </cell>
          <cell r="E433" t="str">
            <v>(Capex - 22-03-04)</v>
          </cell>
          <cell r="F433" t="str">
            <v xml:space="preserve">Plant &amp; Machinery (Installation) </v>
          </cell>
          <cell r="I433" t="str">
            <v>NRS</v>
          </cell>
          <cell r="J433">
            <v>10665</v>
          </cell>
          <cell r="K433">
            <v>10665</v>
          </cell>
        </row>
        <row r="434">
          <cell r="A434">
            <v>810351</v>
          </cell>
          <cell r="B434" t="str">
            <v>Agrani Alluminium Pvt. Ltd.</v>
          </cell>
          <cell r="D434" t="str">
            <v>Fruit Juice Expansion</v>
          </cell>
          <cell r="E434" t="str">
            <v>(Capex - 15-03-04)</v>
          </cell>
          <cell r="F434" t="str">
            <v>Building CWIP</v>
          </cell>
          <cell r="I434" t="str">
            <v>NRS</v>
          </cell>
          <cell r="J434">
            <v>49020</v>
          </cell>
          <cell r="K434">
            <v>49020</v>
          </cell>
        </row>
        <row r="435">
          <cell r="A435">
            <v>810352</v>
          </cell>
          <cell r="B435" t="str">
            <v>Steel Wood</v>
          </cell>
          <cell r="D435" t="str">
            <v>Kennel House</v>
          </cell>
          <cell r="E435" t="str">
            <v>(Capex - 18-03-04)</v>
          </cell>
          <cell r="F435" t="str">
            <v>Building</v>
          </cell>
          <cell r="I435" t="str">
            <v>NRS</v>
          </cell>
          <cell r="J435">
            <v>57414.5</v>
          </cell>
          <cell r="K435">
            <v>57414.5</v>
          </cell>
        </row>
        <row r="436">
          <cell r="A436">
            <v>810354</v>
          </cell>
          <cell r="B436" t="str">
            <v>Nidhi Marmo Pvt. Ltd</v>
          </cell>
          <cell r="D436" t="str">
            <v>Fruit Juice Expansion</v>
          </cell>
          <cell r="E436" t="str">
            <v>(Capex - 13-04-05)</v>
          </cell>
          <cell r="F436" t="str">
            <v>Building CWIP</v>
          </cell>
          <cell r="I436" t="str">
            <v>NRS</v>
          </cell>
          <cell r="J436">
            <v>400815</v>
          </cell>
          <cell r="K436">
            <v>400815</v>
          </cell>
        </row>
        <row r="437">
          <cell r="A437">
            <v>810355</v>
          </cell>
          <cell r="B437" t="str">
            <v>Multiply</v>
          </cell>
          <cell r="D437" t="str">
            <v>Taxol Section</v>
          </cell>
          <cell r="E437" t="str">
            <v>(Capex - 22-03-04)</v>
          </cell>
          <cell r="F437" t="str">
            <v xml:space="preserve">Plant &amp; Machinery (Installation) </v>
          </cell>
          <cell r="I437" t="str">
            <v>INR</v>
          </cell>
          <cell r="J437">
            <v>50500</v>
          </cell>
          <cell r="K437">
            <v>80800</v>
          </cell>
        </row>
        <row r="438">
          <cell r="A438">
            <v>810356</v>
          </cell>
          <cell r="B438" t="str">
            <v>Hulas Steel Industries</v>
          </cell>
          <cell r="D438" t="str">
            <v>Fruit Juice Expansion</v>
          </cell>
          <cell r="E438" t="str">
            <v>(Capex - 21-04-05)</v>
          </cell>
          <cell r="F438" t="str">
            <v>Plant &amp; Machinery (Installation)</v>
          </cell>
          <cell r="I438" t="str">
            <v>NRS</v>
          </cell>
          <cell r="J438">
            <v>8810</v>
          </cell>
          <cell r="K438">
            <v>8810</v>
          </cell>
        </row>
        <row r="439">
          <cell r="A439">
            <v>810357</v>
          </cell>
          <cell r="B439" t="str">
            <v>Steel Wood</v>
          </cell>
          <cell r="D439" t="str">
            <v>Taxol Section</v>
          </cell>
          <cell r="E439" t="str">
            <v>(Capex - 22-03-04)</v>
          </cell>
          <cell r="F439" t="str">
            <v xml:space="preserve">Plant &amp; Machinery (Installation) </v>
          </cell>
          <cell r="I439" t="str">
            <v>INR</v>
          </cell>
          <cell r="J439">
            <v>61249.98</v>
          </cell>
          <cell r="K439">
            <v>97999.968000000008</v>
          </cell>
        </row>
        <row r="440">
          <cell r="A440">
            <v>810358</v>
          </cell>
          <cell r="B440" t="str">
            <v xml:space="preserve">Omex International </v>
          </cell>
          <cell r="D440" t="str">
            <v>Fruit Juice Expansion</v>
          </cell>
          <cell r="E440" t="str">
            <v>(Capex - 15-03-04)</v>
          </cell>
          <cell r="F440" t="str">
            <v>Plant &amp; Machinery (Installation)</v>
          </cell>
          <cell r="I440" t="str">
            <v>NRS</v>
          </cell>
          <cell r="J440">
            <v>4906.8</v>
          </cell>
          <cell r="K440">
            <v>4906.8</v>
          </cell>
        </row>
        <row r="441">
          <cell r="A441">
            <v>810359</v>
          </cell>
          <cell r="B441" t="str">
            <v>International Electronics</v>
          </cell>
          <cell r="D441" t="str">
            <v>Photo Copy Machine</v>
          </cell>
          <cell r="E441" t="str">
            <v>(Capex - 21-03-04)</v>
          </cell>
          <cell r="F441" t="str">
            <v>Office Equipment</v>
          </cell>
          <cell r="I441" t="str">
            <v>NRS</v>
          </cell>
          <cell r="J441">
            <v>114264</v>
          </cell>
          <cell r="K441">
            <v>114264</v>
          </cell>
        </row>
        <row r="442">
          <cell r="A442">
            <v>810360</v>
          </cell>
          <cell r="B442" t="str">
            <v>Vishal Hardware</v>
          </cell>
          <cell r="D442" t="str">
            <v>Taxol Section</v>
          </cell>
          <cell r="E442" t="str">
            <v>(Capex - 22-03-04)</v>
          </cell>
          <cell r="F442" t="str">
            <v xml:space="preserve">Plant &amp; Machinery (Installation) </v>
          </cell>
          <cell r="I442" t="str">
            <v>NRS</v>
          </cell>
          <cell r="J442">
            <v>114354</v>
          </cell>
          <cell r="K442">
            <v>114354</v>
          </cell>
        </row>
        <row r="443">
          <cell r="A443">
            <v>810361</v>
          </cell>
          <cell r="B443" t="str">
            <v>Rising Construction</v>
          </cell>
          <cell r="D443" t="str">
            <v>Boundary Wall</v>
          </cell>
          <cell r="E443" t="str">
            <v>(Capex - 06-03-04)</v>
          </cell>
          <cell r="F443" t="str">
            <v>Building</v>
          </cell>
          <cell r="I443" t="str">
            <v>INR</v>
          </cell>
          <cell r="J443">
            <v>24875</v>
          </cell>
          <cell r="K443">
            <v>39800</v>
          </cell>
        </row>
        <row r="444">
          <cell r="A444">
            <v>810362</v>
          </cell>
          <cell r="B444" t="str">
            <v>Hari Har Nath Nirman Sewa</v>
          </cell>
          <cell r="D444" t="str">
            <v>Fruit Juice Expansion</v>
          </cell>
          <cell r="E444" t="str">
            <v>(Capex - 12-04-05)</v>
          </cell>
          <cell r="F444" t="str">
            <v>Building CWIP</v>
          </cell>
          <cell r="I444" t="str">
            <v>INR</v>
          </cell>
          <cell r="J444">
            <v>24500</v>
          </cell>
          <cell r="K444">
            <v>39200</v>
          </cell>
        </row>
        <row r="445">
          <cell r="A445">
            <v>810363</v>
          </cell>
          <cell r="B445" t="str">
            <v xml:space="preserve">Omex International </v>
          </cell>
          <cell r="D445" t="str">
            <v>Taxol Section</v>
          </cell>
          <cell r="E445" t="str">
            <v>(Capex - 22-03-04)</v>
          </cell>
          <cell r="F445" t="str">
            <v xml:space="preserve">Plant &amp; Machinery (Installation) </v>
          </cell>
          <cell r="I445" t="str">
            <v>INR</v>
          </cell>
          <cell r="J445">
            <v>43620</v>
          </cell>
          <cell r="K445">
            <v>69792</v>
          </cell>
        </row>
        <row r="446">
          <cell r="A446">
            <v>810364</v>
          </cell>
          <cell r="B446" t="str">
            <v>A.D.Flex Hose</v>
          </cell>
          <cell r="D446" t="str">
            <v>Taxol Section</v>
          </cell>
          <cell r="E446" t="str">
            <v>(Capex - 22-03-04)</v>
          </cell>
          <cell r="F446" t="str">
            <v>Plant &amp; Machinery (Installation) CWIP</v>
          </cell>
          <cell r="I446" t="str">
            <v>INR</v>
          </cell>
          <cell r="J446">
            <v>35700</v>
          </cell>
          <cell r="K446">
            <v>57120</v>
          </cell>
        </row>
        <row r="447">
          <cell r="A447">
            <v>810365</v>
          </cell>
          <cell r="B447" t="str">
            <v xml:space="preserve">Omex International </v>
          </cell>
          <cell r="D447" t="str">
            <v>Taxol Section</v>
          </cell>
          <cell r="E447" t="str">
            <v>(Capex - 22-03-04)</v>
          </cell>
          <cell r="F447" t="str">
            <v>Plant &amp; Machinery (Installation) CWIP</v>
          </cell>
          <cell r="I447" t="str">
            <v>NRS</v>
          </cell>
          <cell r="J447">
            <v>76715</v>
          </cell>
          <cell r="K447">
            <v>76715</v>
          </cell>
        </row>
        <row r="448">
          <cell r="A448">
            <v>810366</v>
          </cell>
          <cell r="B448" t="str">
            <v>Project Engineering Service</v>
          </cell>
          <cell r="D448" t="str">
            <v>Taxol Section</v>
          </cell>
          <cell r="E448" t="str">
            <v>(Capex - 22-03-04)</v>
          </cell>
          <cell r="F448" t="str">
            <v xml:space="preserve">Plant &amp; Machinery (Installation) </v>
          </cell>
          <cell r="I448" t="str">
            <v>INR</v>
          </cell>
          <cell r="J448">
            <v>16155</v>
          </cell>
          <cell r="K448">
            <v>25848</v>
          </cell>
        </row>
        <row r="449">
          <cell r="A449">
            <v>810367</v>
          </cell>
          <cell r="B449" t="str">
            <v xml:space="preserve">Nepal Hume Pipe </v>
          </cell>
          <cell r="D449" t="str">
            <v>Fruit Juice Expansion</v>
          </cell>
          <cell r="E449" t="str">
            <v>(Capex - 12-04-05)</v>
          </cell>
          <cell r="F449" t="str">
            <v>Plant &amp; Machinery (Installation)</v>
          </cell>
          <cell r="I449" t="str">
            <v>INR</v>
          </cell>
          <cell r="J449">
            <v>68880</v>
          </cell>
          <cell r="K449">
            <v>110208</v>
          </cell>
        </row>
        <row r="450">
          <cell r="A450">
            <v>810368</v>
          </cell>
          <cell r="B450" t="str">
            <v>Vijay paints &amp; Hardware</v>
          </cell>
          <cell r="D450" t="str">
            <v>Fruit Juice Expansion</v>
          </cell>
          <cell r="E450" t="str">
            <v>(Capex - 15-03-04)</v>
          </cell>
          <cell r="F450" t="str">
            <v>Building CWIP</v>
          </cell>
          <cell r="I450" t="str">
            <v>INR</v>
          </cell>
          <cell r="J450">
            <v>32256</v>
          </cell>
          <cell r="K450">
            <v>51609.600000000006</v>
          </cell>
        </row>
        <row r="451">
          <cell r="A451">
            <v>810369</v>
          </cell>
          <cell r="B451" t="str">
            <v>Multiply</v>
          </cell>
          <cell r="D451" t="str">
            <v>Taxol Section</v>
          </cell>
          <cell r="E451" t="str">
            <v>(Capex - 22-03-04)</v>
          </cell>
          <cell r="F451" t="str">
            <v>Plant &amp; Machinery (Installation) CWIP</v>
          </cell>
          <cell r="I451" t="str">
            <v>INR</v>
          </cell>
          <cell r="J451">
            <v>142990</v>
          </cell>
          <cell r="K451">
            <v>228784</v>
          </cell>
        </row>
        <row r="452">
          <cell r="A452">
            <v>810370</v>
          </cell>
          <cell r="B452" t="str">
            <v>Perks Engineering</v>
          </cell>
          <cell r="C452" t="str">
            <v>Shrink Tunnel for Sleeve Shrinking</v>
          </cell>
          <cell r="D452" t="str">
            <v>LDM Section</v>
          </cell>
          <cell r="E452" t="str">
            <v>(Capex - 08-04-05)</v>
          </cell>
          <cell r="F452" t="str">
            <v xml:space="preserve">Plant &amp; Machinery </v>
          </cell>
          <cell r="I452" t="str">
            <v>INR</v>
          </cell>
          <cell r="J452">
            <v>71792</v>
          </cell>
          <cell r="K452">
            <v>114867.20000000001</v>
          </cell>
        </row>
        <row r="453">
          <cell r="A453">
            <v>810371</v>
          </cell>
          <cell r="B453" t="str">
            <v>Rising Construction</v>
          </cell>
          <cell r="D453" t="str">
            <v>Fruit Juice Expansion</v>
          </cell>
          <cell r="E453" t="str">
            <v>(Capex - 15-03-04)</v>
          </cell>
          <cell r="F453" t="str">
            <v>Building CWIP</v>
          </cell>
          <cell r="I453" t="str">
            <v>INR</v>
          </cell>
          <cell r="J453">
            <v>68850</v>
          </cell>
          <cell r="K453">
            <v>110160</v>
          </cell>
        </row>
        <row r="454">
          <cell r="A454">
            <v>810372</v>
          </cell>
          <cell r="B454" t="str">
            <v>Awadesh Nirman Sewa</v>
          </cell>
          <cell r="D454" t="str">
            <v>Fruit Juice Expansion</v>
          </cell>
          <cell r="E454" t="str">
            <v>(Capex - 09-04-05)</v>
          </cell>
          <cell r="F454" t="str">
            <v>Building</v>
          </cell>
          <cell r="I454" t="str">
            <v>INR</v>
          </cell>
          <cell r="J454">
            <v>105000</v>
          </cell>
          <cell r="K454">
            <v>168000</v>
          </cell>
        </row>
        <row r="455">
          <cell r="A455">
            <v>810373</v>
          </cell>
          <cell r="B455" t="str">
            <v>Awadesh Nirman Sewa</v>
          </cell>
          <cell r="D455" t="str">
            <v>LDM Section</v>
          </cell>
          <cell r="E455" t="str">
            <v>(Capex - 07-04-05)</v>
          </cell>
          <cell r="F455" t="str">
            <v>Building</v>
          </cell>
          <cell r="I455" t="str">
            <v>USD</v>
          </cell>
          <cell r="J455">
            <v>61765</v>
          </cell>
          <cell r="K455">
            <v>4570610</v>
          </cell>
        </row>
        <row r="456">
          <cell r="A456">
            <v>810374</v>
          </cell>
          <cell r="B456" t="str">
            <v>Forbes Marshal Pvt. Ltd</v>
          </cell>
          <cell r="C456" t="str">
            <v>Flow Metre- 2 Pcs</v>
          </cell>
          <cell r="D456" t="str">
            <v>Fruit Juice Expansion</v>
          </cell>
          <cell r="E456" t="str">
            <v>(Capex - 04-04-05)</v>
          </cell>
          <cell r="F456" t="str">
            <v xml:space="preserve">Plant &amp; Machinery </v>
          </cell>
          <cell r="I456" t="str">
            <v>INR</v>
          </cell>
          <cell r="J456">
            <v>74785.210000000006</v>
          </cell>
          <cell r="K456">
            <v>119656.33600000001</v>
          </cell>
        </row>
        <row r="457">
          <cell r="A457">
            <v>810375</v>
          </cell>
          <cell r="B457" t="str">
            <v>Forbes Marshal Pvt. Ltd</v>
          </cell>
          <cell r="C457" t="str">
            <v>Flow Metre- 1 Pcs</v>
          </cell>
          <cell r="D457" t="str">
            <v>Fruit Juice Expansion</v>
          </cell>
          <cell r="E457" t="str">
            <v>(Capex - 04-04-05)</v>
          </cell>
          <cell r="F457" t="str">
            <v xml:space="preserve">Plant &amp; Machinery </v>
          </cell>
          <cell r="I457" t="str">
            <v>NRS</v>
          </cell>
          <cell r="J457">
            <v>442745</v>
          </cell>
          <cell r="K457">
            <v>442745</v>
          </cell>
        </row>
        <row r="458">
          <cell r="A458">
            <v>810376</v>
          </cell>
          <cell r="B458" t="str">
            <v>Krones A.G</v>
          </cell>
          <cell r="C458" t="str">
            <v>Flow Metre- 1 Pcs</v>
          </cell>
          <cell r="D458" t="str">
            <v>Fruit Juice Expansion</v>
          </cell>
          <cell r="E458" t="str">
            <v>(Capex - 04-04-05)</v>
          </cell>
          <cell r="F458" t="str">
            <v>Plant &amp; Machinery CWIP</v>
          </cell>
          <cell r="I458" t="str">
            <v>NRS</v>
          </cell>
          <cell r="J458">
            <v>22000</v>
          </cell>
          <cell r="K458">
            <v>22000</v>
          </cell>
        </row>
        <row r="459">
          <cell r="A459">
            <v>810378</v>
          </cell>
          <cell r="B459" t="str">
            <v>Awadesh Nirman Sewa</v>
          </cell>
          <cell r="D459" t="str">
            <v>Fruit Juice Expansion</v>
          </cell>
          <cell r="E459" t="str">
            <v>(Capex - 12-04-05)</v>
          </cell>
          <cell r="F459" t="str">
            <v>Building CWIP</v>
          </cell>
          <cell r="I459" t="str">
            <v>NRS</v>
          </cell>
          <cell r="J459">
            <v>155981.95000000001</v>
          </cell>
          <cell r="K459">
            <v>155981.95000000001</v>
          </cell>
        </row>
        <row r="460">
          <cell r="A460">
            <v>810379</v>
          </cell>
          <cell r="B460" t="str">
            <v>Dynamic Engineers Pvt. Ltd.</v>
          </cell>
          <cell r="D460" t="str">
            <v>Taxol Section</v>
          </cell>
          <cell r="E460" t="str">
            <v>(Capex - 22-03-04)</v>
          </cell>
          <cell r="F460" t="str">
            <v>Electrical Installation</v>
          </cell>
          <cell r="I460" t="str">
            <v>NRS</v>
          </cell>
          <cell r="J460">
            <v>4017</v>
          </cell>
          <cell r="K460">
            <v>4017</v>
          </cell>
        </row>
        <row r="461">
          <cell r="A461">
            <v>810380</v>
          </cell>
          <cell r="B461" t="str">
            <v>Nidhi Marmo Pvt. Ltd</v>
          </cell>
          <cell r="D461" t="str">
            <v>Tomato Ketchup</v>
          </cell>
          <cell r="E461" t="str">
            <v>(Capex - 13-04-05)</v>
          </cell>
          <cell r="F461" t="str">
            <v>Building</v>
          </cell>
          <cell r="I461" t="str">
            <v>INR</v>
          </cell>
          <cell r="J461">
            <v>90000</v>
          </cell>
          <cell r="K461">
            <v>144000</v>
          </cell>
        </row>
        <row r="462">
          <cell r="A462">
            <v>810381</v>
          </cell>
          <cell r="B462" t="str">
            <v>B.Sen Barry &amp; Co.</v>
          </cell>
          <cell r="C462" t="str">
            <v>Super Crown Corking Machine- 2 pcs</v>
          </cell>
          <cell r="D462" t="str">
            <v>Tomato Ketchup</v>
          </cell>
          <cell r="E462" t="str">
            <v>(Capex - 13-04-05)</v>
          </cell>
          <cell r="F462" t="str">
            <v xml:space="preserve">Plant &amp; Machinery </v>
          </cell>
          <cell r="I462" t="str">
            <v>NRS</v>
          </cell>
          <cell r="J462">
            <v>11000</v>
          </cell>
          <cell r="K462">
            <v>11000</v>
          </cell>
        </row>
        <row r="463">
          <cell r="A463">
            <v>810382</v>
          </cell>
          <cell r="B463" t="str">
            <v>N.S. Engineers</v>
          </cell>
          <cell r="D463" t="str">
            <v>Fabrication Work-Ketchup Plant</v>
          </cell>
          <cell r="E463" t="str">
            <v>(Capex - 15-03-04)</v>
          </cell>
          <cell r="F463" t="str">
            <v xml:space="preserve">Plant &amp; Machinery </v>
          </cell>
          <cell r="I463" t="str">
            <v>NRS</v>
          </cell>
          <cell r="J463">
            <v>84787.5</v>
          </cell>
          <cell r="K463">
            <v>84787.5</v>
          </cell>
        </row>
        <row r="464">
          <cell r="A464">
            <v>810383</v>
          </cell>
          <cell r="B464" t="str">
            <v>Rising Construction</v>
          </cell>
          <cell r="D464" t="str">
            <v>Fruit Juice Expansion</v>
          </cell>
          <cell r="E464" t="str">
            <v>(Capex - 12-04-05)</v>
          </cell>
          <cell r="F464" t="str">
            <v>Building CWIP</v>
          </cell>
          <cell r="I464" t="str">
            <v>NRS</v>
          </cell>
          <cell r="J464">
            <v>42700</v>
          </cell>
          <cell r="K464">
            <v>42700</v>
          </cell>
        </row>
        <row r="465">
          <cell r="A465">
            <v>810384</v>
          </cell>
          <cell r="B465" t="str">
            <v>Steel Wood</v>
          </cell>
          <cell r="D465" t="str">
            <v>Fruit Juice Expansion</v>
          </cell>
          <cell r="E465" t="str">
            <v>(Capex - 12-04-05)</v>
          </cell>
          <cell r="F465" t="str">
            <v>Plant &amp; Machinery (Installation)</v>
          </cell>
          <cell r="I465" t="str">
            <v>INR</v>
          </cell>
          <cell r="J465">
            <v>38512</v>
          </cell>
          <cell r="K465">
            <v>61619.200000000004</v>
          </cell>
        </row>
        <row r="466">
          <cell r="A466">
            <v>810387</v>
          </cell>
          <cell r="B466" t="str">
            <v>Awadesh Nirman Sewa</v>
          </cell>
          <cell r="D466" t="str">
            <v>Lemoneez &amp; Tomato Ketchup</v>
          </cell>
          <cell r="E466" t="str">
            <v>(Capex - 13-04-05)</v>
          </cell>
          <cell r="F466" t="str">
            <v>Building</v>
          </cell>
          <cell r="I466" t="str">
            <v>NRS</v>
          </cell>
          <cell r="J466">
            <v>390000</v>
          </cell>
          <cell r="K466">
            <v>390000</v>
          </cell>
        </row>
        <row r="467">
          <cell r="A467">
            <v>810388</v>
          </cell>
          <cell r="B467" t="str">
            <v>BMIL International Inc.</v>
          </cell>
          <cell r="C467" t="str">
            <v xml:space="preserve">Cold Storage </v>
          </cell>
          <cell r="D467" t="str">
            <v xml:space="preserve">New Cold Storage </v>
          </cell>
          <cell r="E467" t="str">
            <v>(Capex - 15-04-05)</v>
          </cell>
          <cell r="F467" t="str">
            <v>Building CWIP</v>
          </cell>
          <cell r="I467" t="str">
            <v>NRS</v>
          </cell>
          <cell r="J467">
            <v>6600</v>
          </cell>
          <cell r="K467">
            <v>6600</v>
          </cell>
        </row>
        <row r="468">
          <cell r="A468">
            <v>810389</v>
          </cell>
          <cell r="B468" t="str">
            <v>Multiply</v>
          </cell>
          <cell r="D468" t="str">
            <v>Insulation Work Taxol</v>
          </cell>
          <cell r="E468" t="str">
            <v>(Capex - 22-03-04)</v>
          </cell>
          <cell r="F468" t="str">
            <v>Plant &amp; Machinery (Installation)</v>
          </cell>
          <cell r="I468" t="str">
            <v>NRS</v>
          </cell>
          <cell r="J468">
            <v>34100</v>
          </cell>
          <cell r="K468">
            <v>34100</v>
          </cell>
        </row>
        <row r="469">
          <cell r="A469">
            <v>810390</v>
          </cell>
          <cell r="B469" t="str">
            <v>Vaishno Enterprises</v>
          </cell>
          <cell r="D469" t="str">
            <v>Fruit Juice Expansion</v>
          </cell>
          <cell r="E469" t="str">
            <v>(Capex - 15-03-04)</v>
          </cell>
          <cell r="F469" t="str">
            <v>Plant &amp; Machinery (Installation)</v>
          </cell>
          <cell r="I469" t="str">
            <v>NRS</v>
          </cell>
          <cell r="J469">
            <v>236802.5</v>
          </cell>
          <cell r="K469">
            <v>236802.5</v>
          </cell>
        </row>
        <row r="470">
          <cell r="A470">
            <v>810391</v>
          </cell>
          <cell r="B470" t="str">
            <v>Vishal Hardware</v>
          </cell>
          <cell r="D470" t="str">
            <v>Fruit Juice Expansion</v>
          </cell>
          <cell r="E470" t="str">
            <v>(Capex - 15-03-04)</v>
          </cell>
          <cell r="F470" t="str">
            <v>Plant &amp; Machinery (Installation)</v>
          </cell>
          <cell r="I470" t="str">
            <v>INR</v>
          </cell>
          <cell r="J470">
            <v>9875</v>
          </cell>
          <cell r="K470">
            <v>15800</v>
          </cell>
        </row>
        <row r="471">
          <cell r="A471">
            <v>810392</v>
          </cell>
          <cell r="B471" t="str">
            <v>N.S. Engineers</v>
          </cell>
          <cell r="D471" t="str">
            <v xml:space="preserve">Fabrication In Taxol </v>
          </cell>
          <cell r="E471" t="str">
            <v>(Capex - 22-03-04)</v>
          </cell>
          <cell r="F471" t="str">
            <v>Plant &amp; Machinery (Installation)</v>
          </cell>
          <cell r="I471" t="str">
            <v>INR</v>
          </cell>
          <cell r="J471">
            <v>9150</v>
          </cell>
          <cell r="K471">
            <v>14640</v>
          </cell>
        </row>
        <row r="472">
          <cell r="A472">
            <v>810394</v>
          </cell>
          <cell r="B472" t="str">
            <v>Godrej &amp; Boyce Mfg. Co. Ltd</v>
          </cell>
          <cell r="C472" t="str">
            <v>Filling Cabinet for Record Room</v>
          </cell>
          <cell r="D472" t="str">
            <v>Godrej Filling System-Record Room</v>
          </cell>
          <cell r="E472" t="str">
            <v>(Capex - 25-04-05)</v>
          </cell>
          <cell r="F472" t="str">
            <v>Furniture &amp; Fixture</v>
          </cell>
          <cell r="I472" t="str">
            <v>INR</v>
          </cell>
          <cell r="J472">
            <v>16250</v>
          </cell>
          <cell r="K472">
            <v>26000</v>
          </cell>
        </row>
        <row r="473">
          <cell r="A473">
            <v>810395</v>
          </cell>
          <cell r="B473" t="str">
            <v>Rising Construction</v>
          </cell>
          <cell r="D473" t="str">
            <v>Electrical Installation- Fruit Juice</v>
          </cell>
          <cell r="E473" t="str">
            <v>(Capex - 12-04-05)</v>
          </cell>
          <cell r="F473" t="str">
            <v>Electrical Installation</v>
          </cell>
          <cell r="I473" t="str">
            <v>INR</v>
          </cell>
          <cell r="J473">
            <v>58500</v>
          </cell>
          <cell r="K473">
            <v>93600</v>
          </cell>
        </row>
        <row r="474">
          <cell r="A474">
            <v>810396</v>
          </cell>
          <cell r="B474" t="str">
            <v>Pawan Kumar International</v>
          </cell>
          <cell r="D474" t="str">
            <v>Nursery Birganj - Expansion</v>
          </cell>
          <cell r="E474" t="str">
            <v>(Capex - 23-04-05)</v>
          </cell>
          <cell r="F474" t="str">
            <v>Building</v>
          </cell>
          <cell r="I474" t="str">
            <v>NRS</v>
          </cell>
          <cell r="J474">
            <v>19283.7</v>
          </cell>
          <cell r="K474">
            <v>19283.7</v>
          </cell>
        </row>
        <row r="475">
          <cell r="A475">
            <v>810397</v>
          </cell>
          <cell r="B475" t="str">
            <v>Hulas Steel Industries</v>
          </cell>
          <cell r="D475" t="str">
            <v>Nursery Birganj - Expansion</v>
          </cell>
          <cell r="E475" t="str">
            <v>(Capex - 23-04-05)</v>
          </cell>
          <cell r="F475" t="str">
            <v>Building</v>
          </cell>
          <cell r="I475" t="str">
            <v>NRS</v>
          </cell>
          <cell r="J475">
            <v>35000</v>
          </cell>
          <cell r="K475">
            <v>35000</v>
          </cell>
        </row>
        <row r="476">
          <cell r="A476">
            <v>810398</v>
          </cell>
          <cell r="B476" t="str">
            <v>N.S. Engineers</v>
          </cell>
          <cell r="D476" t="str">
            <v>Fabrication work - Taxol</v>
          </cell>
          <cell r="E476" t="str">
            <v>(Capex - 22-03-04)</v>
          </cell>
          <cell r="F476" t="str">
            <v>Plant &amp; Machinery (Installation)</v>
          </cell>
          <cell r="I476" t="str">
            <v>NRS</v>
          </cell>
          <cell r="J476">
            <v>33000</v>
          </cell>
          <cell r="K476">
            <v>33000</v>
          </cell>
        </row>
        <row r="477">
          <cell r="A477">
            <v>810400</v>
          </cell>
          <cell r="B477" t="str">
            <v>Forbes Marshal Pvt. Ltd</v>
          </cell>
          <cell r="C477" t="str">
            <v>Condenstate Recovery System</v>
          </cell>
          <cell r="D477" t="str">
            <v>Condenstate Rocovery System</v>
          </cell>
          <cell r="E477" t="str">
            <v>(Capex - 14-04-05)</v>
          </cell>
          <cell r="F477" t="str">
            <v>Boiler Section</v>
          </cell>
          <cell r="I477" t="str">
            <v>INR</v>
          </cell>
          <cell r="J477">
            <v>152000</v>
          </cell>
          <cell r="K477">
            <v>243200</v>
          </cell>
        </row>
        <row r="478">
          <cell r="A478">
            <v>810401</v>
          </cell>
          <cell r="B478" t="str">
            <v>SS Packaging Industries</v>
          </cell>
          <cell r="C478" t="str">
            <v>Volumetric Filling Machine</v>
          </cell>
          <cell r="D478" t="str">
            <v>Filling Machine for Chwyanprash</v>
          </cell>
          <cell r="E478" t="str">
            <v>(Capex - 28-04-05)</v>
          </cell>
          <cell r="F478" t="str">
            <v>Plant &amp; Machinery CWIP</v>
          </cell>
          <cell r="I478" t="str">
            <v>NRS</v>
          </cell>
          <cell r="J478">
            <v>233790</v>
          </cell>
          <cell r="K478">
            <v>233790</v>
          </cell>
        </row>
        <row r="479">
          <cell r="A479">
            <v>810402</v>
          </cell>
          <cell r="B479" t="str">
            <v>N.S. Engineers</v>
          </cell>
          <cell r="D479" t="str">
            <v>Fabrication - Taxol</v>
          </cell>
          <cell r="E479" t="str">
            <v>(Capex - 22-03-04)</v>
          </cell>
          <cell r="F479" t="str">
            <v>Plant &amp; Machinery (Installation)</v>
          </cell>
          <cell r="I479" t="str">
            <v>NRS</v>
          </cell>
          <cell r="J479">
            <v>131659.5</v>
          </cell>
          <cell r="K479">
            <v>131659.5</v>
          </cell>
        </row>
        <row r="480">
          <cell r="A480">
            <v>810403</v>
          </cell>
          <cell r="B480" t="str">
            <v>Sudarshan Construction</v>
          </cell>
          <cell r="D480" t="str">
            <v>Fabrication - Taxol</v>
          </cell>
          <cell r="E480" t="str">
            <v>(Capex - 22-03-04)</v>
          </cell>
          <cell r="F480" t="str">
            <v>Plant &amp; Machinery (Installation)</v>
          </cell>
          <cell r="I480" t="str">
            <v>NRS</v>
          </cell>
          <cell r="J480">
            <v>336502</v>
          </cell>
          <cell r="K480">
            <v>336502</v>
          </cell>
        </row>
        <row r="481">
          <cell r="A481">
            <v>810404</v>
          </cell>
          <cell r="B481" t="str">
            <v>Lloyed Insulation (India) Ltd.</v>
          </cell>
          <cell r="C481" t="str">
            <v xml:space="preserve">Cold Storage </v>
          </cell>
          <cell r="D481" t="str">
            <v xml:space="preserve">New Cold Storage </v>
          </cell>
          <cell r="E481" t="str">
            <v>(Capex - 15-04-05)</v>
          </cell>
          <cell r="F481" t="str">
            <v>Building CWIP</v>
          </cell>
          <cell r="I481" t="str">
            <v>INR</v>
          </cell>
          <cell r="J481">
            <v>286366.7</v>
          </cell>
          <cell r="K481">
            <v>458186.72000000003</v>
          </cell>
        </row>
        <row r="482">
          <cell r="A482">
            <v>810405</v>
          </cell>
          <cell r="B482" t="str">
            <v>Lloyed Insulation (India) Ltd.</v>
          </cell>
          <cell r="C482" t="str">
            <v xml:space="preserve">Cold Storage </v>
          </cell>
          <cell r="D482" t="str">
            <v xml:space="preserve">New Cold Storage </v>
          </cell>
          <cell r="E482" t="str">
            <v>(Capex - 15-04-05)</v>
          </cell>
          <cell r="F482" t="str">
            <v>Building CWIP</v>
          </cell>
          <cell r="I482" t="str">
            <v>INR</v>
          </cell>
          <cell r="J482">
            <v>75486.600000000006</v>
          </cell>
          <cell r="K482">
            <v>120778.56000000001</v>
          </cell>
        </row>
        <row r="483">
          <cell r="A483">
            <v>810406</v>
          </cell>
          <cell r="B483" t="str">
            <v>N.S. Engineers</v>
          </cell>
          <cell r="D483" t="str">
            <v>Fabrication Work In LDM</v>
          </cell>
          <cell r="E483" t="str">
            <v>(Capex - 08-04-05)</v>
          </cell>
          <cell r="F483" t="str">
            <v>Plant &amp; Machinery (Installation)</v>
          </cell>
          <cell r="I483" t="str">
            <v>EURO</v>
          </cell>
          <cell r="J483">
            <v>5856</v>
          </cell>
          <cell r="K483">
            <v>521184</v>
          </cell>
        </row>
        <row r="484">
          <cell r="A484">
            <v>810407</v>
          </cell>
          <cell r="B484" t="str">
            <v>N.S. Engineers</v>
          </cell>
          <cell r="D484" t="str">
            <v>Fabrication Work In Taxol</v>
          </cell>
          <cell r="E484" t="str">
            <v>(Capex - 22-03-04)</v>
          </cell>
          <cell r="F484" t="str">
            <v>Plant &amp; Machinery (Installation)</v>
          </cell>
          <cell r="I484" t="str">
            <v>NRS</v>
          </cell>
          <cell r="J484">
            <v>136232</v>
          </cell>
          <cell r="K484">
            <v>136232</v>
          </cell>
        </row>
        <row r="485">
          <cell r="A485">
            <v>810408</v>
          </cell>
          <cell r="B485" t="str">
            <v>N.S. Engineers</v>
          </cell>
          <cell r="D485" t="str">
            <v>Fabrication Work In Fruit Juice</v>
          </cell>
          <cell r="E485" t="str">
            <v>(Capex - 12-04-05)</v>
          </cell>
          <cell r="F485" t="str">
            <v>Plant &amp; Machinery (Installation)</v>
          </cell>
          <cell r="I485" t="str">
            <v>INR</v>
          </cell>
          <cell r="J485">
            <v>141910</v>
          </cell>
          <cell r="K485">
            <v>227056</v>
          </cell>
        </row>
        <row r="486">
          <cell r="A486">
            <v>810409</v>
          </cell>
          <cell r="B486" t="str">
            <v>N.S. Engineers</v>
          </cell>
          <cell r="D486" t="str">
            <v>Fabrication Work In Fruit Juice</v>
          </cell>
          <cell r="E486" t="str">
            <v>(Capex - 12-04-05)</v>
          </cell>
          <cell r="F486" t="str">
            <v>Plant &amp; Machinery (Installation)</v>
          </cell>
          <cell r="I486" t="str">
            <v>INR</v>
          </cell>
          <cell r="J486">
            <v>30000</v>
          </cell>
          <cell r="K486">
            <v>48000</v>
          </cell>
        </row>
        <row r="487">
          <cell r="A487">
            <v>810410</v>
          </cell>
          <cell r="B487" t="str">
            <v>Linde Material Handling ASIA</v>
          </cell>
          <cell r="C487" t="str">
            <v>Linde Forklift - Vehicle</v>
          </cell>
          <cell r="D487" t="str">
            <v xml:space="preserve">Forklift </v>
          </cell>
          <cell r="E487" t="str">
            <v>(Capex - 12-04-05)</v>
          </cell>
          <cell r="F487" t="str">
            <v>Vehicle CWIP</v>
          </cell>
          <cell r="I487" t="str">
            <v>INR</v>
          </cell>
          <cell r="J487">
            <v>7000</v>
          </cell>
          <cell r="K487">
            <v>11200</v>
          </cell>
        </row>
        <row r="488">
          <cell r="A488">
            <v>810411</v>
          </cell>
          <cell r="I488" t="str">
            <v>INR</v>
          </cell>
          <cell r="J488">
            <v>25452</v>
          </cell>
          <cell r="K488">
            <v>40723.200000000004</v>
          </cell>
        </row>
        <row r="489">
          <cell r="A489">
            <v>810412</v>
          </cell>
          <cell r="B489" t="str">
            <v>Rising Construction</v>
          </cell>
          <cell r="D489" t="str">
            <v>Fabrication Work In Fruit Juice</v>
          </cell>
          <cell r="E489" t="str">
            <v>(Capex - 12-04-05)</v>
          </cell>
          <cell r="F489" t="str">
            <v>Plant &amp; Machinery (Installation)</v>
          </cell>
          <cell r="I489" t="str">
            <v>NRS</v>
          </cell>
          <cell r="J489">
            <v>1920900</v>
          </cell>
          <cell r="K489">
            <v>1920900</v>
          </cell>
        </row>
        <row r="490">
          <cell r="A490">
            <v>810413</v>
          </cell>
          <cell r="B490" t="str">
            <v>Hari Har Nath Nirman Sewa</v>
          </cell>
          <cell r="D490" t="str">
            <v>Construction Work Fruit Juice</v>
          </cell>
          <cell r="E490" t="str">
            <v>(Capex - 12-04-05)</v>
          </cell>
          <cell r="F490" t="str">
            <v xml:space="preserve">Building </v>
          </cell>
          <cell r="I490" t="str">
            <v>NRS</v>
          </cell>
          <cell r="J490">
            <v>38400</v>
          </cell>
          <cell r="K490">
            <v>38400</v>
          </cell>
        </row>
        <row r="491">
          <cell r="A491">
            <v>810414</v>
          </cell>
          <cell r="I491" t="str">
            <v>NRS</v>
          </cell>
          <cell r="J491">
            <v>246450</v>
          </cell>
          <cell r="K491">
            <v>246450</v>
          </cell>
        </row>
        <row r="492">
          <cell r="A492">
            <v>810415</v>
          </cell>
          <cell r="B492" t="str">
            <v>N.S. Engineers</v>
          </cell>
          <cell r="D492" t="str">
            <v>Fabrication Work In Fruit Juice</v>
          </cell>
          <cell r="E492" t="str">
            <v>(Capex - 12-04-05)</v>
          </cell>
          <cell r="F492" t="str">
            <v>Plant &amp; Machinery (Installation)</v>
          </cell>
          <cell r="I492" t="str">
            <v>USD</v>
          </cell>
          <cell r="J492">
            <v>31275</v>
          </cell>
          <cell r="K492">
            <v>2314350</v>
          </cell>
        </row>
        <row r="493">
          <cell r="A493">
            <v>810416</v>
          </cell>
          <cell r="B493" t="str">
            <v>N.S. Engineers</v>
          </cell>
          <cell r="D493" t="str">
            <v>Fabrication Work In Taxol</v>
          </cell>
          <cell r="E493" t="str">
            <v>(Capex - 22-03-04)</v>
          </cell>
          <cell r="F493" t="str">
            <v>Plant &amp; Machinery (Installation)</v>
          </cell>
          <cell r="I493" t="str">
            <v>NRS</v>
          </cell>
          <cell r="J493">
            <v>11000</v>
          </cell>
          <cell r="K493">
            <v>11000</v>
          </cell>
        </row>
        <row r="494">
          <cell r="A494">
            <v>810417</v>
          </cell>
          <cell r="B494" t="str">
            <v>Hulas Steel Industries</v>
          </cell>
          <cell r="D494" t="str">
            <v xml:space="preserve">PipeFittings in Juice </v>
          </cell>
          <cell r="E494" t="str">
            <v>(Capex - 12-04-05)</v>
          </cell>
          <cell r="F494" t="str">
            <v>Plant &amp; Machinery (Installation)</v>
          </cell>
          <cell r="I494" t="str">
            <v>NRS</v>
          </cell>
          <cell r="J494">
            <v>1131.1300000000001</v>
          </cell>
          <cell r="K494">
            <v>1131.1300000000001</v>
          </cell>
        </row>
        <row r="495">
          <cell r="A495">
            <v>810418</v>
          </cell>
          <cell r="B495" t="str">
            <v>Steel Wood</v>
          </cell>
          <cell r="D495" t="str">
            <v xml:space="preserve">M.S.Channel for Juice </v>
          </cell>
          <cell r="E495" t="str">
            <v>(Capex - 12-04-05)</v>
          </cell>
          <cell r="F495" t="str">
            <v>Plant &amp; Machinery (Installation)</v>
          </cell>
          <cell r="I495" t="str">
            <v>NRS</v>
          </cell>
          <cell r="J495">
            <v>2940</v>
          </cell>
          <cell r="K495">
            <v>2940</v>
          </cell>
        </row>
        <row r="496">
          <cell r="A496">
            <v>810419</v>
          </cell>
          <cell r="B496" t="str">
            <v>Kothari Corrosion Controllers</v>
          </cell>
          <cell r="D496" t="str">
            <v>Acid proof Tiles for Juice</v>
          </cell>
          <cell r="E496" t="str">
            <v>(Capex - 12-04-05)</v>
          </cell>
          <cell r="F496" t="str">
            <v>Building CWIP</v>
          </cell>
          <cell r="I496" t="str">
            <v>INR</v>
          </cell>
          <cell r="J496">
            <v>8370</v>
          </cell>
          <cell r="K496">
            <v>13392</v>
          </cell>
        </row>
        <row r="497">
          <cell r="A497">
            <v>810420</v>
          </cell>
          <cell r="B497" t="str">
            <v>Hulas Steel Industries</v>
          </cell>
          <cell r="D497" t="str">
            <v>Pipe Fittings</v>
          </cell>
          <cell r="E497" t="str">
            <v>(Capex - 30-04-05)</v>
          </cell>
          <cell r="F497" t="str">
            <v>Plant &amp; Machinery (Installation)</v>
          </cell>
          <cell r="I497" t="str">
            <v>INR</v>
          </cell>
          <cell r="J497">
            <v>685030</v>
          </cell>
          <cell r="K497">
            <v>1096048</v>
          </cell>
        </row>
        <row r="498">
          <cell r="A498">
            <v>810421</v>
          </cell>
          <cell r="B498" t="str">
            <v>Alluminium Architect Pvt. Ltd</v>
          </cell>
          <cell r="D498" t="str">
            <v>Alluminium Partition Window</v>
          </cell>
          <cell r="E498" t="str">
            <v>(Capex - 12-04-05)</v>
          </cell>
          <cell r="F498" t="str">
            <v>Building</v>
          </cell>
          <cell r="I498" t="str">
            <v>NRS</v>
          </cell>
          <cell r="J498">
            <v>20800</v>
          </cell>
          <cell r="K498">
            <v>20800</v>
          </cell>
        </row>
        <row r="499">
          <cell r="A499">
            <v>810422</v>
          </cell>
          <cell r="B499" t="str">
            <v>Upreti nirman Sewa</v>
          </cell>
          <cell r="D499" t="str">
            <v>Fixing of Fixed Partition</v>
          </cell>
          <cell r="E499" t="str">
            <v>(Capex - 12-04-05)</v>
          </cell>
          <cell r="F499" t="str">
            <v>Building</v>
          </cell>
          <cell r="I499" t="str">
            <v>NRS</v>
          </cell>
          <cell r="J499">
            <v>128550</v>
          </cell>
          <cell r="K499">
            <v>128550</v>
          </cell>
        </row>
        <row r="500">
          <cell r="A500">
            <v>810423</v>
          </cell>
          <cell r="B500" t="str">
            <v>Sidhi Vinayak</v>
          </cell>
          <cell r="C500" t="str">
            <v>Mobile Phone- R.K.Verma</v>
          </cell>
          <cell r="D500" t="str">
            <v>Mobile Phone- R.K.Verma</v>
          </cell>
          <cell r="E500" t="str">
            <v>(Capex - 31-04-05)</v>
          </cell>
          <cell r="F500" t="str">
            <v>Office Equipment</v>
          </cell>
          <cell r="I500" t="str">
            <v>NRS</v>
          </cell>
          <cell r="J500">
            <v>57200</v>
          </cell>
          <cell r="K500">
            <v>57200</v>
          </cell>
        </row>
        <row r="501">
          <cell r="A501">
            <v>810424</v>
          </cell>
          <cell r="B501" t="str">
            <v>Pashupati Power &amp; Tools</v>
          </cell>
          <cell r="D501" t="str">
            <v>Spares for Expansion- Juice</v>
          </cell>
          <cell r="E501" t="str">
            <v>(Capex - 12-04-05)</v>
          </cell>
          <cell r="F501" t="str">
            <v>Plant &amp; Machinery (Installation)</v>
          </cell>
          <cell r="I501" t="str">
            <v>INR</v>
          </cell>
          <cell r="J501">
            <v>18904</v>
          </cell>
          <cell r="K501">
            <v>30246.400000000001</v>
          </cell>
        </row>
        <row r="502">
          <cell r="A502">
            <v>810425</v>
          </cell>
          <cell r="B502" t="str">
            <v>Eriz MBI India Ltd</v>
          </cell>
          <cell r="C502" t="str">
            <v>Safety Recommendation</v>
          </cell>
          <cell r="D502" t="str">
            <v>Safety Doors for Different Section</v>
          </cell>
          <cell r="E502" t="str">
            <v>(Capex - 03-04-05)</v>
          </cell>
          <cell r="F502" t="str">
            <v xml:space="preserve">Building </v>
          </cell>
          <cell r="I502" t="str">
            <v>USD</v>
          </cell>
          <cell r="J502">
            <v>12444</v>
          </cell>
          <cell r="K502">
            <v>920856</v>
          </cell>
        </row>
        <row r="503">
          <cell r="A503">
            <v>810426</v>
          </cell>
          <cell r="B503" t="str">
            <v>Trane India Limited</v>
          </cell>
          <cell r="C503" t="str">
            <v>Trane Water Cooled Liquid Chiller</v>
          </cell>
          <cell r="D503" t="str">
            <v>Chiller For Juice</v>
          </cell>
          <cell r="E503" t="str">
            <v>(Capex - 12-04-05)</v>
          </cell>
          <cell r="F503" t="str">
            <v>Plant &amp; Machinery</v>
          </cell>
          <cell r="I503" t="str">
            <v>USD</v>
          </cell>
          <cell r="J503">
            <v>5900</v>
          </cell>
          <cell r="K503">
            <v>436600</v>
          </cell>
        </row>
        <row r="504">
          <cell r="A504">
            <v>810427</v>
          </cell>
          <cell r="B504" t="str">
            <v>Aros S R L</v>
          </cell>
          <cell r="C504" t="str">
            <v>100 KVAHigh Performance UPS</v>
          </cell>
          <cell r="D504" t="str">
            <v>UPS For Juice</v>
          </cell>
          <cell r="E504" t="str">
            <v>(Capex - 12-04-05)</v>
          </cell>
          <cell r="F504" t="str">
            <v>Plant &amp; Machinery</v>
          </cell>
          <cell r="I504" t="str">
            <v>INR</v>
          </cell>
          <cell r="J504">
            <v>52752</v>
          </cell>
          <cell r="K504">
            <v>84403.200000000012</v>
          </cell>
        </row>
        <row r="505">
          <cell r="A505">
            <v>810428</v>
          </cell>
          <cell r="B505" t="str">
            <v>Map Equipments</v>
          </cell>
          <cell r="C505" t="str">
            <v>Battery For UPS &amp; Spares</v>
          </cell>
          <cell r="D505" t="str">
            <v>Juice Section</v>
          </cell>
          <cell r="E505" t="str">
            <v>(Capex - 11-04-05)</v>
          </cell>
          <cell r="F505" t="str">
            <v>Electrical Installation</v>
          </cell>
          <cell r="I505" t="str">
            <v>NRS</v>
          </cell>
          <cell r="J505">
            <v>48000</v>
          </cell>
          <cell r="K505">
            <v>48000</v>
          </cell>
        </row>
        <row r="506">
          <cell r="A506">
            <v>810429</v>
          </cell>
          <cell r="B506" t="str">
            <v>Yorco Sales Pvt. Ltd</v>
          </cell>
          <cell r="C506" t="str">
            <v>Cylindrical Sterilizer</v>
          </cell>
          <cell r="D506" t="str">
            <v>Lal Tooth Paste</v>
          </cell>
          <cell r="E506" t="str">
            <v>(Capex - 10-04-05)</v>
          </cell>
          <cell r="F506" t="str">
            <v>Plant &amp; Machinery</v>
          </cell>
          <cell r="I506" t="str">
            <v>INR</v>
          </cell>
          <cell r="J506">
            <v>4657500</v>
          </cell>
          <cell r="K506">
            <v>7452000</v>
          </cell>
        </row>
        <row r="507">
          <cell r="A507">
            <v>810430</v>
          </cell>
          <cell r="B507" t="str">
            <v>Wimco Limited</v>
          </cell>
          <cell r="C507" t="str">
            <v>Machinery for Lal Tooth Paste</v>
          </cell>
          <cell r="D507" t="str">
            <v>Spares for Lal Tooth Paste</v>
          </cell>
          <cell r="E507" t="str">
            <v>(Capex - 10-04-05)</v>
          </cell>
          <cell r="F507" t="str">
            <v>Plant &amp; Machinery</v>
          </cell>
          <cell r="I507" t="str">
            <v>INR</v>
          </cell>
          <cell r="J507">
            <v>943184</v>
          </cell>
          <cell r="K507">
            <v>1509094.4000000001</v>
          </cell>
        </row>
        <row r="508">
          <cell r="A508">
            <v>810431</v>
          </cell>
          <cell r="B508" t="str">
            <v>Nissaku Company Nepal Pvt. Ltd</v>
          </cell>
          <cell r="C508" t="str">
            <v>Borewell Drilling &amp; Installation</v>
          </cell>
          <cell r="D508" t="str">
            <v>Borewell at Gate No.2</v>
          </cell>
          <cell r="E508" t="str">
            <v>(Capex - 11-04-05)</v>
          </cell>
          <cell r="F508" t="str">
            <v>Plant &amp; Machinery</v>
          </cell>
          <cell r="I508" t="str">
            <v>INR</v>
          </cell>
          <cell r="J508">
            <v>16768.400000000001</v>
          </cell>
          <cell r="K508">
            <v>26829.440000000002</v>
          </cell>
        </row>
        <row r="509">
          <cell r="A509">
            <v>810432</v>
          </cell>
          <cell r="B509" t="str">
            <v>Hulas Steel Industries</v>
          </cell>
          <cell r="C509" t="str">
            <v xml:space="preserve">Pipe Fittings </v>
          </cell>
          <cell r="D509" t="str">
            <v>Installation Of New Plant</v>
          </cell>
          <cell r="E509" t="str">
            <v>(Capex - 11-04-05)</v>
          </cell>
          <cell r="F509" t="str">
            <v>Plant &amp; Machinery</v>
          </cell>
          <cell r="I509" t="str">
            <v>INR</v>
          </cell>
          <cell r="J509">
            <v>19057</v>
          </cell>
          <cell r="K509">
            <v>30491.200000000001</v>
          </cell>
        </row>
        <row r="510">
          <cell r="A510">
            <v>810433</v>
          </cell>
          <cell r="B510" t="str">
            <v>Fab Avia</v>
          </cell>
          <cell r="C510" t="str">
            <v>Conveyor</v>
          </cell>
          <cell r="D510" t="str">
            <v>Fruit Juice Expansion</v>
          </cell>
          <cell r="E510" t="str">
            <v>(Capex - 12-04-05)</v>
          </cell>
          <cell r="F510" t="str">
            <v>Plant &amp; Machinery CWIP</v>
          </cell>
          <cell r="I510" t="str">
            <v>INR</v>
          </cell>
          <cell r="J510">
            <v>30744</v>
          </cell>
          <cell r="K510">
            <v>49190.400000000001</v>
          </cell>
        </row>
        <row r="511">
          <cell r="A511">
            <v>810434</v>
          </cell>
          <cell r="B511" t="str">
            <v>Nepal Auto Door</v>
          </cell>
          <cell r="C511" t="str">
            <v>Shutter Door</v>
          </cell>
          <cell r="D511" t="str">
            <v>Fruit Juice Expansion</v>
          </cell>
          <cell r="E511" t="str">
            <v>(Capex - 12-04-05)</v>
          </cell>
          <cell r="F511" t="str">
            <v>Building CWIP</v>
          </cell>
          <cell r="I511" t="str">
            <v>INR</v>
          </cell>
          <cell r="J511">
            <v>30594.2</v>
          </cell>
          <cell r="K511">
            <v>48950.720000000001</v>
          </cell>
        </row>
        <row r="512">
          <cell r="A512">
            <v>810435</v>
          </cell>
          <cell r="B512" t="str">
            <v>Fab Avia</v>
          </cell>
          <cell r="C512" t="str">
            <v xml:space="preserve">Insect Killer &amp; Fly Catcher </v>
          </cell>
          <cell r="D512" t="str">
            <v>Safety Recommendation</v>
          </cell>
          <cell r="E512" t="str">
            <v>(Capex - 03-04-05)</v>
          </cell>
          <cell r="F512" t="str">
            <v>Building</v>
          </cell>
          <cell r="I512" t="str">
            <v>EURO</v>
          </cell>
          <cell r="J512">
            <v>28765</v>
          </cell>
          <cell r="K512">
            <v>2560085</v>
          </cell>
        </row>
        <row r="513">
          <cell r="A513">
            <v>810436</v>
          </cell>
          <cell r="B513" t="str">
            <v>Fab Avia</v>
          </cell>
          <cell r="C513" t="str">
            <v>Air Curtain</v>
          </cell>
          <cell r="D513" t="str">
            <v>Safety Recommendation</v>
          </cell>
          <cell r="E513" t="str">
            <v>(Capex - 03-04-05)</v>
          </cell>
          <cell r="F513" t="str">
            <v>Building</v>
          </cell>
        </row>
        <row r="514">
          <cell r="A514">
            <v>810437</v>
          </cell>
          <cell r="B514" t="str">
            <v>Godrej &amp; Boyce Mfg. Co. Ltd</v>
          </cell>
          <cell r="C514" t="str">
            <v>Racking System</v>
          </cell>
          <cell r="D514" t="str">
            <v>Godown Near Scrap Yard</v>
          </cell>
          <cell r="E514" t="str">
            <v>(Capex - 16-04-05)</v>
          </cell>
          <cell r="F514" t="str">
            <v>Furniture &amp; Fixture</v>
          </cell>
          <cell r="I514" t="str">
            <v>NRS</v>
          </cell>
          <cell r="J514">
            <v>2513750</v>
          </cell>
          <cell r="K514">
            <v>2513750</v>
          </cell>
        </row>
        <row r="515">
          <cell r="A515">
            <v>810438</v>
          </cell>
          <cell r="B515" t="str">
            <v xml:space="preserve">Tetrapack Export </v>
          </cell>
          <cell r="C515" t="str">
            <v xml:space="preserve">A/3 Flex Machine </v>
          </cell>
          <cell r="D515" t="str">
            <v>Filling Machine-200/330 &amp; 1000 ml</v>
          </cell>
          <cell r="E515" t="str">
            <v>(Capex - 12-04-05)</v>
          </cell>
          <cell r="F515" t="str">
            <v>Plant &amp; Machinery CWIP</v>
          </cell>
        </row>
        <row r="516">
          <cell r="A516">
            <v>810439</v>
          </cell>
          <cell r="B516" t="str">
            <v>Tetrapack India Ltd</v>
          </cell>
          <cell r="C516" t="str">
            <v>Sterilizer Upgradation</v>
          </cell>
          <cell r="D516" t="str">
            <v>Fruit Juice Expansion</v>
          </cell>
          <cell r="E516" t="str">
            <v>(Capex - 12-04-05)</v>
          </cell>
          <cell r="F516" t="str">
            <v>Plant &amp; Machinery CWIP</v>
          </cell>
        </row>
        <row r="517">
          <cell r="A517">
            <v>810440</v>
          </cell>
          <cell r="B517" t="str">
            <v>Dong-A Precision Industries</v>
          </cell>
          <cell r="C517" t="str">
            <v>Plastic Pallets</v>
          </cell>
          <cell r="D517" t="str">
            <v>Fruit Juice Expansion</v>
          </cell>
          <cell r="E517" t="str">
            <v>(Capex - 16-04-05)</v>
          </cell>
          <cell r="F517" t="str">
            <v>Tools &amp; Implements- CWIP</v>
          </cell>
          <cell r="I517" t="str">
            <v>INR</v>
          </cell>
          <cell r="J517">
            <v>15202.6</v>
          </cell>
          <cell r="K517">
            <v>24324.160000000003</v>
          </cell>
        </row>
        <row r="518">
          <cell r="A518">
            <v>810441</v>
          </cell>
          <cell r="B518" t="str">
            <v>Godrej &amp; Boyce Mfg. Co. Ltd</v>
          </cell>
          <cell r="C518" t="str">
            <v>Pallet Racking System</v>
          </cell>
          <cell r="D518" t="str">
            <v>Packing Material Goods Store</v>
          </cell>
          <cell r="E518" t="str">
            <v>(Capex - 17-04-05)</v>
          </cell>
          <cell r="F518" t="str">
            <v>Tools &amp; Implements- CWIP</v>
          </cell>
          <cell r="I518" t="str">
            <v>INR</v>
          </cell>
          <cell r="J518">
            <v>13932</v>
          </cell>
          <cell r="K518">
            <v>22291.200000000001</v>
          </cell>
        </row>
        <row r="519">
          <cell r="A519">
            <v>810442</v>
          </cell>
          <cell r="B519" t="str">
            <v>Pashupati Electric House</v>
          </cell>
          <cell r="C519" t="str">
            <v>Installation Material</v>
          </cell>
          <cell r="D519" t="str">
            <v>Fruit Juice Expansion</v>
          </cell>
          <cell r="E519" t="str">
            <v>(Capex - 12-04-05)</v>
          </cell>
          <cell r="F519" t="str">
            <v>Plant &amp; Machinery CWIP</v>
          </cell>
          <cell r="I519" t="str">
            <v>NRS</v>
          </cell>
          <cell r="J519">
            <v>30017</v>
          </cell>
          <cell r="K519">
            <v>30017</v>
          </cell>
        </row>
        <row r="520">
          <cell r="A520">
            <v>810443</v>
          </cell>
          <cell r="B520" t="str">
            <v>Vishal Suppliers</v>
          </cell>
          <cell r="C520" t="str">
            <v>Installation Material</v>
          </cell>
          <cell r="D520" t="str">
            <v>Nursery Birganj - Expansion</v>
          </cell>
          <cell r="E520" t="str">
            <v>(Capex - 23-04-05)</v>
          </cell>
          <cell r="F520" t="str">
            <v>Building</v>
          </cell>
          <cell r="I520" t="str">
            <v>NRS</v>
          </cell>
          <cell r="J520">
            <v>219990.3</v>
          </cell>
          <cell r="K520">
            <v>219990.3</v>
          </cell>
        </row>
        <row r="521">
          <cell r="A521">
            <v>810444</v>
          </cell>
          <cell r="B521" t="str">
            <v>Fab Avia</v>
          </cell>
          <cell r="C521" t="str">
            <v>SS Tank</v>
          </cell>
          <cell r="D521" t="str">
            <v>Fruit Juice Expansion</v>
          </cell>
          <cell r="E521" t="str">
            <v>(Capex - 13-04-05)</v>
          </cell>
          <cell r="F521" t="str">
            <v>Plant &amp; Machinery CWIP</v>
          </cell>
          <cell r="I521" t="str">
            <v>INR</v>
          </cell>
          <cell r="J521">
            <v>1409500</v>
          </cell>
          <cell r="K521">
            <v>2255200</v>
          </cell>
        </row>
        <row r="522">
          <cell r="A522">
            <v>810445</v>
          </cell>
          <cell r="B522" t="str">
            <v>Awadesh Nirman Sewa</v>
          </cell>
          <cell r="C522" t="str">
            <v>Construction Work - Juice</v>
          </cell>
          <cell r="D522" t="str">
            <v>fruit Juice Expansion</v>
          </cell>
          <cell r="E522" t="str">
            <v>(Capex - 13-04-05)</v>
          </cell>
          <cell r="F522" t="str">
            <v>Building CWIP</v>
          </cell>
          <cell r="I522" t="str">
            <v>NRS</v>
          </cell>
          <cell r="J522">
            <v>15000</v>
          </cell>
          <cell r="K522">
            <v>15000</v>
          </cell>
        </row>
        <row r="523">
          <cell r="A523">
            <v>810446</v>
          </cell>
          <cell r="B523" t="str">
            <v>Awadesh Nirman Sewa</v>
          </cell>
          <cell r="C523" t="str">
            <v>Construction Work - Nursery</v>
          </cell>
          <cell r="D523" t="str">
            <v>Nursery Birganj - Expansion</v>
          </cell>
          <cell r="E523" t="str">
            <v>(Capex - 23-04-05)</v>
          </cell>
          <cell r="F523" t="str">
            <v>Building</v>
          </cell>
          <cell r="I523" t="str">
            <v>NRS</v>
          </cell>
          <cell r="J523">
            <v>260300</v>
          </cell>
          <cell r="K523">
            <v>260300</v>
          </cell>
        </row>
        <row r="524">
          <cell r="A524">
            <v>810447</v>
          </cell>
          <cell r="B524" t="str">
            <v>Awadesh Nirman Sewa</v>
          </cell>
          <cell r="C524" t="str">
            <v>Construction Work - Juice</v>
          </cell>
          <cell r="D524" t="str">
            <v>Fruit Juice Expansion</v>
          </cell>
          <cell r="E524" t="str">
            <v>(Capex - 13-04-05)</v>
          </cell>
          <cell r="F524" t="str">
            <v>Building CWIP</v>
          </cell>
          <cell r="I524" t="str">
            <v>NRS</v>
          </cell>
          <cell r="J524">
            <v>105154.8</v>
          </cell>
          <cell r="K524">
            <v>105154.8</v>
          </cell>
        </row>
        <row r="525">
          <cell r="A525">
            <v>810448</v>
          </cell>
          <cell r="B525" t="str">
            <v>Vishal Hardware</v>
          </cell>
          <cell r="C525" t="str">
            <v>Installation Material</v>
          </cell>
          <cell r="D525" t="str">
            <v>Fruit Juice Expansion</v>
          </cell>
          <cell r="E525" t="str">
            <v>(Capex - 13-04-05)</v>
          </cell>
          <cell r="F525" t="str">
            <v>Plant &amp; Machinery CWIP</v>
          </cell>
          <cell r="I525" t="str">
            <v>NRS</v>
          </cell>
          <cell r="J525">
            <v>10200</v>
          </cell>
          <cell r="K525">
            <v>10200</v>
          </cell>
        </row>
        <row r="526">
          <cell r="A526">
            <v>810449</v>
          </cell>
          <cell r="B526" t="str">
            <v>Alluminium Architect Pvt. Ltd</v>
          </cell>
          <cell r="C526" t="str">
            <v>Alluminium Partition Doors</v>
          </cell>
          <cell r="D526" t="str">
            <v>Fruit Juice Expansion</v>
          </cell>
          <cell r="E526" t="str">
            <v>(Capex - 12-04-05)</v>
          </cell>
          <cell r="F526" t="str">
            <v>Building CWIP</v>
          </cell>
          <cell r="I526" t="str">
            <v>NRS</v>
          </cell>
          <cell r="J526">
            <v>5000</v>
          </cell>
          <cell r="K526">
            <v>5000</v>
          </cell>
        </row>
        <row r="527">
          <cell r="A527">
            <v>810450</v>
          </cell>
          <cell r="B527" t="str">
            <v>Indian Dairy Machinery Co.</v>
          </cell>
          <cell r="C527" t="str">
            <v>Installation Material</v>
          </cell>
          <cell r="D527" t="str">
            <v>Fruit Juice Expansion</v>
          </cell>
          <cell r="E527" t="str">
            <v>(Capex - 12-04-05)</v>
          </cell>
          <cell r="F527" t="str">
            <v>Plant &amp; Machinery CWIP</v>
          </cell>
          <cell r="I527" t="str">
            <v>INR</v>
          </cell>
          <cell r="J527">
            <v>426360</v>
          </cell>
          <cell r="K527">
            <v>682176</v>
          </cell>
        </row>
        <row r="528">
          <cell r="A528">
            <v>810451</v>
          </cell>
          <cell r="B528" t="str">
            <v>Project Engineering Service</v>
          </cell>
          <cell r="C528" t="str">
            <v>Installation Material</v>
          </cell>
          <cell r="D528" t="str">
            <v>Fruit Juice Expansion</v>
          </cell>
          <cell r="E528" t="str">
            <v>(Capex - 12-04-05)</v>
          </cell>
          <cell r="F528" t="str">
            <v>Plant &amp; Machinery CWIP</v>
          </cell>
          <cell r="I528" t="str">
            <v>USD</v>
          </cell>
          <cell r="J528">
            <v>43500</v>
          </cell>
          <cell r="K528">
            <v>3219000</v>
          </cell>
        </row>
        <row r="529">
          <cell r="A529">
            <v>810452</v>
          </cell>
          <cell r="B529" t="str">
            <v xml:space="preserve">Omex International </v>
          </cell>
          <cell r="C529" t="str">
            <v>Installation Material</v>
          </cell>
          <cell r="D529" t="str">
            <v>Fruit Juice Expansion</v>
          </cell>
          <cell r="E529" t="str">
            <v>(Capex - 12-04-05)</v>
          </cell>
          <cell r="F529" t="str">
            <v>Plant &amp; Machinery CWIP</v>
          </cell>
          <cell r="I529" t="str">
            <v>USD</v>
          </cell>
          <cell r="J529">
            <v>25000</v>
          </cell>
          <cell r="K529">
            <v>1850000</v>
          </cell>
        </row>
        <row r="530">
          <cell r="A530">
            <v>810453</v>
          </cell>
          <cell r="B530" t="str">
            <v>Delhi Machinery Stores</v>
          </cell>
          <cell r="C530" t="str">
            <v>Installation Material</v>
          </cell>
          <cell r="D530" t="str">
            <v>Fruit Juice Expansion</v>
          </cell>
          <cell r="E530" t="str">
            <v>(Capex - 12-04-05)</v>
          </cell>
          <cell r="F530" t="str">
            <v>Plant &amp; Machinery CWIP</v>
          </cell>
          <cell r="I530" t="str">
            <v>USD</v>
          </cell>
          <cell r="J530">
            <v>15552</v>
          </cell>
          <cell r="K530">
            <v>1150848</v>
          </cell>
          <cell r="L530" t="str">
            <v>5184 Doller Maintenance</v>
          </cell>
        </row>
        <row r="531">
          <cell r="A531">
            <v>810454</v>
          </cell>
          <cell r="B531" t="str">
            <v>Pioneer Electro Cables</v>
          </cell>
          <cell r="C531" t="str">
            <v>Installation Material</v>
          </cell>
          <cell r="D531" t="str">
            <v xml:space="preserve">New Cold Storage </v>
          </cell>
          <cell r="E531" t="str">
            <v>(Capex - 15-04-05)</v>
          </cell>
          <cell r="F531" t="str">
            <v>Electrical Installation CWIP</v>
          </cell>
          <cell r="I531" t="str">
            <v>INR</v>
          </cell>
          <cell r="J531">
            <v>80000</v>
          </cell>
          <cell r="K531">
            <v>128000</v>
          </cell>
        </row>
        <row r="532">
          <cell r="A532">
            <v>810455</v>
          </cell>
          <cell r="B532" t="str">
            <v>Pioneer Electro Cables</v>
          </cell>
          <cell r="C532" t="str">
            <v>Installation Material</v>
          </cell>
          <cell r="D532" t="str">
            <v>Fruit Juice Expansion</v>
          </cell>
          <cell r="E532" t="str">
            <v>(Capex - 12-04-05)</v>
          </cell>
          <cell r="F532" t="str">
            <v>Electrical Installation CWIP</v>
          </cell>
          <cell r="I532" t="str">
            <v>INR</v>
          </cell>
          <cell r="J532">
            <v>110799</v>
          </cell>
          <cell r="K532">
            <v>177278.40000000002</v>
          </cell>
        </row>
        <row r="533">
          <cell r="A533">
            <v>810456</v>
          </cell>
          <cell r="B533" t="str">
            <v>Pioneer Electro Cables</v>
          </cell>
          <cell r="C533" t="str">
            <v>Installation Material</v>
          </cell>
          <cell r="D533" t="str">
            <v>Fruit Juice Expansion</v>
          </cell>
          <cell r="E533" t="str">
            <v>(Capex - 11-04-05)</v>
          </cell>
          <cell r="F533" t="str">
            <v>Electrical Installation CWIP</v>
          </cell>
          <cell r="I533" t="str">
            <v>NRS</v>
          </cell>
          <cell r="J533">
            <v>420000</v>
          </cell>
          <cell r="K533">
            <v>420000</v>
          </cell>
        </row>
        <row r="534">
          <cell r="A534">
            <v>810457</v>
          </cell>
          <cell r="B534" t="str">
            <v>Pashupati Power &amp; Tools</v>
          </cell>
          <cell r="C534" t="str">
            <v>Installation Material</v>
          </cell>
          <cell r="D534" t="str">
            <v>Lal Tooth Paste</v>
          </cell>
          <cell r="E534" t="str">
            <v>(Capex - 10-04-05)</v>
          </cell>
          <cell r="F534" t="str">
            <v>Plant &amp; Machinery</v>
          </cell>
          <cell r="I534" t="str">
            <v>NRS</v>
          </cell>
          <cell r="J534">
            <v>168036</v>
          </cell>
          <cell r="K534">
            <v>168036</v>
          </cell>
        </row>
        <row r="535">
          <cell r="A535">
            <v>810458</v>
          </cell>
          <cell r="B535" t="str">
            <v>Vishal Hardware</v>
          </cell>
          <cell r="C535" t="str">
            <v>Installation Material</v>
          </cell>
          <cell r="D535" t="str">
            <v>Lal Tooth Paste</v>
          </cell>
          <cell r="E535" t="str">
            <v>(Capex - 10-04-05)</v>
          </cell>
          <cell r="F535" t="str">
            <v>Plant &amp; Machinery</v>
          </cell>
          <cell r="I535" t="str">
            <v>INR</v>
          </cell>
          <cell r="J535">
            <v>469200</v>
          </cell>
          <cell r="K535">
            <v>750720</v>
          </cell>
        </row>
        <row r="536">
          <cell r="A536">
            <v>810459</v>
          </cell>
          <cell r="B536" t="str">
            <v>Kirloskar Brothers Ltd</v>
          </cell>
          <cell r="C536" t="str">
            <v>Pump Set 6 Pcs</v>
          </cell>
          <cell r="D536" t="str">
            <v>Fruit Juice Expansion</v>
          </cell>
          <cell r="E536" t="str">
            <v>(Capex - 11-04-05)</v>
          </cell>
          <cell r="F536" t="str">
            <v>Plant &amp; Machinery CWIP</v>
          </cell>
          <cell r="I536" t="str">
            <v>NRS</v>
          </cell>
          <cell r="J536">
            <v>581740</v>
          </cell>
          <cell r="K536">
            <v>581740</v>
          </cell>
        </row>
        <row r="537">
          <cell r="A537">
            <v>810460</v>
          </cell>
          <cell r="B537" t="str">
            <v>Radha Associates</v>
          </cell>
          <cell r="C537" t="str">
            <v>Installation Material</v>
          </cell>
          <cell r="D537" t="str">
            <v>Fruit Juice Expansion</v>
          </cell>
          <cell r="E537" t="str">
            <v>(Capex - 12-04-05)</v>
          </cell>
          <cell r="F537" t="str">
            <v>Electrical Installation CWIP</v>
          </cell>
          <cell r="I537" t="str">
            <v>INR</v>
          </cell>
          <cell r="J537">
            <v>128000</v>
          </cell>
          <cell r="K537">
            <v>204800</v>
          </cell>
        </row>
        <row r="538">
          <cell r="A538">
            <v>810461</v>
          </cell>
          <cell r="B538" t="str">
            <v>Project Engineering Service</v>
          </cell>
          <cell r="C538" t="str">
            <v>Installation Material</v>
          </cell>
          <cell r="D538" t="str">
            <v>Fruit Juice Expansion</v>
          </cell>
          <cell r="E538" t="str">
            <v>(Capex - 12-04-05)</v>
          </cell>
          <cell r="F538" t="str">
            <v>Plant &amp; Machinery CWIP</v>
          </cell>
          <cell r="I538" t="str">
            <v>INR</v>
          </cell>
          <cell r="J538">
            <v>310000</v>
          </cell>
          <cell r="K538">
            <v>496000</v>
          </cell>
        </row>
        <row r="539">
          <cell r="A539">
            <v>810462</v>
          </cell>
          <cell r="B539" t="str">
            <v xml:space="preserve">Omex International </v>
          </cell>
          <cell r="C539" t="str">
            <v>Installation Material</v>
          </cell>
          <cell r="D539" t="str">
            <v>Fruit Juice Expansion</v>
          </cell>
          <cell r="E539" t="str">
            <v>(Capex - 12-04-05)</v>
          </cell>
          <cell r="F539" t="str">
            <v>Plant &amp; Machinery CWIP</v>
          </cell>
          <cell r="I539" t="str">
            <v>INR</v>
          </cell>
          <cell r="J539">
            <v>861931</v>
          </cell>
          <cell r="K539">
            <v>1379089.6</v>
          </cell>
        </row>
        <row r="540">
          <cell r="A540">
            <v>810463</v>
          </cell>
          <cell r="B540" t="str">
            <v xml:space="preserve">Kushwaha Electrical </v>
          </cell>
          <cell r="C540" t="str">
            <v>Installation Material</v>
          </cell>
          <cell r="D540" t="str">
            <v>Lal Tooth Paste</v>
          </cell>
          <cell r="E540" t="str">
            <v>(Capex - 10-04-05)</v>
          </cell>
          <cell r="F540" t="str">
            <v>Electrical Installation</v>
          </cell>
          <cell r="I540" t="str">
            <v>USD</v>
          </cell>
          <cell r="J540">
            <v>1327173.3899999999</v>
          </cell>
          <cell r="K540">
            <v>98210830.859999999</v>
          </cell>
        </row>
        <row r="541">
          <cell r="A541">
            <v>810464</v>
          </cell>
          <cell r="B541" t="str">
            <v>Vishal Suppliers</v>
          </cell>
          <cell r="C541" t="str">
            <v>Installation Material</v>
          </cell>
          <cell r="D541" t="str">
            <v>Fruit Juice Expansion</v>
          </cell>
          <cell r="E541" t="str">
            <v>(Capex - 12-04-05)</v>
          </cell>
          <cell r="F541" t="str">
            <v>Plant &amp; Machinery CWIP</v>
          </cell>
          <cell r="I541" t="str">
            <v>USD</v>
          </cell>
          <cell r="J541">
            <v>43670</v>
          </cell>
          <cell r="K541">
            <v>3231580</v>
          </cell>
        </row>
        <row r="542">
          <cell r="A542">
            <v>810465</v>
          </cell>
          <cell r="I542" t="str">
            <v>USD</v>
          </cell>
          <cell r="J542">
            <v>63750</v>
          </cell>
          <cell r="K542">
            <v>4717500</v>
          </cell>
        </row>
        <row r="543">
          <cell r="A543">
            <v>810466</v>
          </cell>
          <cell r="B543" t="str">
            <v>Pioneer Electro Cables</v>
          </cell>
          <cell r="C543" t="str">
            <v>Installation Material</v>
          </cell>
          <cell r="D543" t="str">
            <v>Fruit Juice Expansion</v>
          </cell>
          <cell r="E543" t="str">
            <v>(Capex - 11-04-05)</v>
          </cell>
          <cell r="F543" t="str">
            <v>Electrical Installation CWIP</v>
          </cell>
          <cell r="I543" t="str">
            <v>INR</v>
          </cell>
          <cell r="J543">
            <v>125626</v>
          </cell>
          <cell r="K543">
            <v>201001.60000000001</v>
          </cell>
        </row>
        <row r="544">
          <cell r="A544">
            <v>810467</v>
          </cell>
          <cell r="B544" t="str">
            <v>Sterling Sales Pvt. Ltd</v>
          </cell>
          <cell r="C544" t="str">
            <v>Borewell at Gate - 2</v>
          </cell>
          <cell r="D544" t="str">
            <v>Borewell Gate - 2</v>
          </cell>
          <cell r="E544" t="str">
            <v>(Capex - 11-04-05)</v>
          </cell>
          <cell r="F544" t="str">
            <v>Building</v>
          </cell>
          <cell r="I544" t="str">
            <v>NRS</v>
          </cell>
          <cell r="J544">
            <v>2725</v>
          </cell>
          <cell r="K544">
            <v>2725</v>
          </cell>
        </row>
        <row r="545">
          <cell r="A545">
            <v>810468</v>
          </cell>
          <cell r="B545" t="str">
            <v>Hulas Steel Industries</v>
          </cell>
          <cell r="C545" t="str">
            <v>Borewell at Gate - 2</v>
          </cell>
          <cell r="D545" t="str">
            <v>Borewell Gate - 2</v>
          </cell>
          <cell r="E545" t="str">
            <v>(Capex - 11-04-05)</v>
          </cell>
          <cell r="F545" t="str">
            <v>Building</v>
          </cell>
          <cell r="I545" t="str">
            <v>NRS</v>
          </cell>
          <cell r="J545">
            <v>22500</v>
          </cell>
          <cell r="K545">
            <v>22500</v>
          </cell>
        </row>
        <row r="546">
          <cell r="A546">
            <v>810469</v>
          </cell>
          <cell r="B546" t="str">
            <v>Hulas Steel Industries</v>
          </cell>
          <cell r="C546" t="str">
            <v>Installation Material</v>
          </cell>
          <cell r="D546" t="str">
            <v>Fruit Juice Expansion</v>
          </cell>
          <cell r="E546" t="str">
            <v>(Capex - 12-04-05)</v>
          </cell>
          <cell r="F546" t="str">
            <v>Plant &amp; Machinery CWIP</v>
          </cell>
          <cell r="I546" t="str">
            <v>INR</v>
          </cell>
          <cell r="J546">
            <v>132600</v>
          </cell>
          <cell r="K546">
            <v>212160</v>
          </cell>
        </row>
        <row r="547">
          <cell r="A547">
            <v>810470</v>
          </cell>
          <cell r="B547" t="str">
            <v>Jai Shree Marble &amp; Sanitary</v>
          </cell>
          <cell r="C547" t="str">
            <v xml:space="preserve">Marble Flooring </v>
          </cell>
          <cell r="D547" t="str">
            <v>Fruit Juice Expansion</v>
          </cell>
          <cell r="E547" t="str">
            <v>(Capex - 12-04-05)</v>
          </cell>
          <cell r="F547" t="str">
            <v>Building CWIP</v>
          </cell>
          <cell r="I547" t="str">
            <v>NRS</v>
          </cell>
          <cell r="J547">
            <v>20352</v>
          </cell>
          <cell r="K547">
            <v>20352</v>
          </cell>
        </row>
        <row r="548">
          <cell r="A548">
            <v>810471</v>
          </cell>
          <cell r="B548" t="str">
            <v xml:space="preserve">Nepal Hume Pipe </v>
          </cell>
          <cell r="C548" t="str">
            <v>Installation Material</v>
          </cell>
          <cell r="D548" t="str">
            <v>Fruit Juice Expansion</v>
          </cell>
          <cell r="E548" t="str">
            <v>(Capex - 11-04-05)</v>
          </cell>
          <cell r="F548" t="str">
            <v>Plant &amp; Machinery CWIP</v>
          </cell>
          <cell r="I548" t="str">
            <v>NRS</v>
          </cell>
          <cell r="J548">
            <v>197400</v>
          </cell>
          <cell r="K548">
            <v>197400</v>
          </cell>
        </row>
        <row r="549">
          <cell r="A549">
            <v>810472</v>
          </cell>
          <cell r="B549" t="str">
            <v>Vishal Hardware</v>
          </cell>
          <cell r="C549" t="str">
            <v>Installation Material</v>
          </cell>
          <cell r="D549" t="str">
            <v>Fruit Juice Expansion</v>
          </cell>
          <cell r="E549" t="str">
            <v>(Capex - 11-04-05)</v>
          </cell>
          <cell r="F549" t="str">
            <v>Plant &amp; Machinery CWIP</v>
          </cell>
          <cell r="I549" t="str">
            <v>NRS</v>
          </cell>
          <cell r="J549">
            <v>74605.95</v>
          </cell>
          <cell r="K549">
            <v>74605.95</v>
          </cell>
        </row>
        <row r="550">
          <cell r="A550">
            <v>810473</v>
          </cell>
          <cell r="B550" t="str">
            <v>Krishan Plywood</v>
          </cell>
          <cell r="C550" t="str">
            <v>Ply for Doors</v>
          </cell>
          <cell r="D550" t="str">
            <v>Fruit Juice Expansion</v>
          </cell>
          <cell r="E550" t="str">
            <v>(Capex - 12-04-05)</v>
          </cell>
          <cell r="F550" t="str">
            <v>Building CWIP</v>
          </cell>
          <cell r="I550" t="str">
            <v>NRS</v>
          </cell>
          <cell r="J550">
            <v>20000</v>
          </cell>
          <cell r="K550">
            <v>20000</v>
          </cell>
        </row>
        <row r="551">
          <cell r="A551">
            <v>810474</v>
          </cell>
          <cell r="B551" t="str">
            <v>Steel Wood</v>
          </cell>
          <cell r="C551" t="str">
            <v>Installation Material</v>
          </cell>
          <cell r="D551" t="str">
            <v>Fruit Juice Expansion</v>
          </cell>
          <cell r="E551" t="str">
            <v>(Capex - 12-04-05)</v>
          </cell>
          <cell r="F551" t="str">
            <v>Plant &amp; Machinery CWIP</v>
          </cell>
          <cell r="I551" t="str">
            <v>NRS</v>
          </cell>
          <cell r="J551">
            <v>718920</v>
          </cell>
          <cell r="K551">
            <v>718920</v>
          </cell>
        </row>
        <row r="552">
          <cell r="A552">
            <v>810475</v>
          </cell>
          <cell r="B552" t="str">
            <v>Vishal Suppliers</v>
          </cell>
          <cell r="C552" t="str">
            <v>Installation Material</v>
          </cell>
          <cell r="D552" t="str">
            <v>Fruit Juice Expansion</v>
          </cell>
          <cell r="E552" t="str">
            <v>(Capex - 12-04-05)</v>
          </cell>
          <cell r="F552" t="str">
            <v>Plant &amp; Machinery CWIP</v>
          </cell>
          <cell r="I552" t="str">
            <v>INR</v>
          </cell>
          <cell r="J552">
            <v>65696.11</v>
          </cell>
          <cell r="K552">
            <v>105113.77600000001</v>
          </cell>
        </row>
        <row r="553">
          <cell r="A553">
            <v>810476</v>
          </cell>
          <cell r="B553" t="str">
            <v>Pashupati Electric House</v>
          </cell>
          <cell r="C553" t="str">
            <v>Installation Material</v>
          </cell>
          <cell r="D553" t="str">
            <v>Fruit Juice Expansion</v>
          </cell>
          <cell r="E553" t="str">
            <v>(Capex - 11-04-05)</v>
          </cell>
          <cell r="F553" t="str">
            <v>Plant &amp; Machinery CWIP</v>
          </cell>
          <cell r="I553" t="str">
            <v>INR</v>
          </cell>
          <cell r="J553">
            <v>246465.25</v>
          </cell>
          <cell r="K553">
            <v>394344.4</v>
          </cell>
        </row>
        <row r="554">
          <cell r="A554">
            <v>810477</v>
          </cell>
          <cell r="B554" t="str">
            <v>Agrani Alluminium Pvt. Ltd.</v>
          </cell>
          <cell r="C554" t="str">
            <v>Alluminium Partition Doors</v>
          </cell>
          <cell r="D554" t="str">
            <v>Lal Tooth Paste</v>
          </cell>
          <cell r="E554" t="str">
            <v>(Capex - 10-04-05)</v>
          </cell>
          <cell r="F554" t="str">
            <v>Building</v>
          </cell>
          <cell r="I554" t="str">
            <v>INR</v>
          </cell>
          <cell r="J554">
            <v>24500</v>
          </cell>
          <cell r="K554">
            <v>39200</v>
          </cell>
        </row>
        <row r="555">
          <cell r="A555">
            <v>810478</v>
          </cell>
          <cell r="B555" t="str">
            <v>Vaishno Enterprises</v>
          </cell>
          <cell r="C555" t="str">
            <v>Installation Material</v>
          </cell>
          <cell r="D555" t="str">
            <v>Fruit Juice Expansion</v>
          </cell>
          <cell r="E555" t="str">
            <v>(Capex - 12-04-05)</v>
          </cell>
          <cell r="F555" t="str">
            <v>Plant &amp; Machinery CWIP</v>
          </cell>
          <cell r="I555" t="str">
            <v>INR</v>
          </cell>
          <cell r="J555">
            <v>194807</v>
          </cell>
          <cell r="K555">
            <v>311691.2</v>
          </cell>
        </row>
        <row r="556">
          <cell r="A556">
            <v>810479</v>
          </cell>
          <cell r="B556" t="str">
            <v>LAPP India Pvt. Ltd</v>
          </cell>
          <cell r="C556" t="str">
            <v>Installation Material</v>
          </cell>
          <cell r="D556" t="str">
            <v>Lal Tooth Paste</v>
          </cell>
          <cell r="E556" t="str">
            <v>(Capex - 10-04-05)</v>
          </cell>
          <cell r="F556" t="str">
            <v>Electrical Installation</v>
          </cell>
          <cell r="I556" t="str">
            <v>NRS</v>
          </cell>
          <cell r="J556">
            <v>29533</v>
          </cell>
          <cell r="K556">
            <v>29533</v>
          </cell>
        </row>
        <row r="557">
          <cell r="A557">
            <v>810480</v>
          </cell>
          <cell r="B557" t="str">
            <v>Hyonjan Electric Engg.</v>
          </cell>
          <cell r="C557" t="str">
            <v>Installation Material</v>
          </cell>
          <cell r="D557" t="str">
            <v>Fruit Juice Expansion</v>
          </cell>
          <cell r="E557" t="str">
            <v>(Capex - 11-04-05)</v>
          </cell>
          <cell r="F557" t="str">
            <v>Electrical Installation CWIP</v>
          </cell>
          <cell r="I557" t="str">
            <v>NRS</v>
          </cell>
          <cell r="J557">
            <v>160282.14000000001</v>
          </cell>
          <cell r="K557">
            <v>160282.14000000001</v>
          </cell>
        </row>
        <row r="558">
          <cell r="A558">
            <v>810481</v>
          </cell>
          <cell r="B558" t="str">
            <v>A.S.Electric &amp; Machinery</v>
          </cell>
          <cell r="C558" t="str">
            <v>Installation Material</v>
          </cell>
          <cell r="D558" t="str">
            <v xml:space="preserve">New Cold Storage </v>
          </cell>
          <cell r="E558" t="str">
            <v>(Capex - 15-04-05)</v>
          </cell>
          <cell r="F558" t="str">
            <v>Electrical Installation CWIP</v>
          </cell>
          <cell r="I558" t="str">
            <v>NRS</v>
          </cell>
          <cell r="J558">
            <v>441015.12</v>
          </cell>
          <cell r="K558">
            <v>441015.12</v>
          </cell>
        </row>
        <row r="559">
          <cell r="A559">
            <v>810482</v>
          </cell>
          <cell r="B559" t="str">
            <v>Indian Dairy Machinery Co.</v>
          </cell>
          <cell r="C559" t="str">
            <v>SS Tank</v>
          </cell>
          <cell r="D559" t="str">
            <v>Fruit Juice Expansion</v>
          </cell>
          <cell r="E559" t="str">
            <v>(Capex - 11-04-05)</v>
          </cell>
          <cell r="F559" t="str">
            <v>Plant &amp; Machinery CWIP</v>
          </cell>
          <cell r="I559" t="str">
            <v>NRS</v>
          </cell>
          <cell r="J559">
            <v>1980</v>
          </cell>
          <cell r="K559">
            <v>1980</v>
          </cell>
        </row>
        <row r="560">
          <cell r="A560">
            <v>810483</v>
          </cell>
          <cell r="B560" t="str">
            <v>Machinery &amp; Electric Company</v>
          </cell>
          <cell r="C560" t="str">
            <v>Installation Material</v>
          </cell>
          <cell r="D560" t="str">
            <v>Fruit Juice Expansion</v>
          </cell>
          <cell r="E560" t="str">
            <v>(Capex - 12-04-05)</v>
          </cell>
          <cell r="F560" t="str">
            <v>Electrical Installation CWIP</v>
          </cell>
          <cell r="I560" t="str">
            <v>NRS</v>
          </cell>
          <cell r="J560">
            <v>7684</v>
          </cell>
          <cell r="K560">
            <v>7684</v>
          </cell>
        </row>
        <row r="561">
          <cell r="A561">
            <v>810484</v>
          </cell>
          <cell r="B561" t="str">
            <v>Machinery &amp; Electric Company</v>
          </cell>
          <cell r="C561" t="str">
            <v>Installation Material</v>
          </cell>
          <cell r="D561" t="str">
            <v>Lal Tooth Paste</v>
          </cell>
          <cell r="E561" t="str">
            <v>(Capex - 10-04-05)</v>
          </cell>
          <cell r="F561" t="str">
            <v>Electrical Installation</v>
          </cell>
          <cell r="I561" t="str">
            <v>INR</v>
          </cell>
          <cell r="J561">
            <v>91110</v>
          </cell>
          <cell r="K561">
            <v>145776</v>
          </cell>
        </row>
        <row r="562">
          <cell r="A562">
            <v>810485</v>
          </cell>
          <cell r="B562" t="str">
            <v>Hyonjan Electric Engg.</v>
          </cell>
          <cell r="C562" t="str">
            <v>Installation Material</v>
          </cell>
          <cell r="D562" t="str">
            <v>Fruit Juice Expansion</v>
          </cell>
          <cell r="E562" t="str">
            <v>(Capex - 12-04-05)</v>
          </cell>
          <cell r="F562" t="str">
            <v>Electrical Installation CWIP</v>
          </cell>
          <cell r="I562" t="str">
            <v>INR</v>
          </cell>
          <cell r="J562">
            <v>285202.8</v>
          </cell>
          <cell r="K562">
            <v>456324.48</v>
          </cell>
        </row>
        <row r="563">
          <cell r="A563">
            <v>810486</v>
          </cell>
          <cell r="B563" t="str">
            <v>Hyonjan Electric Engg.</v>
          </cell>
          <cell r="C563" t="str">
            <v>Installation Material</v>
          </cell>
          <cell r="D563" t="str">
            <v>Fruit Juice Expansion</v>
          </cell>
          <cell r="E563" t="str">
            <v>(Capex - 12-04-05)</v>
          </cell>
          <cell r="F563" t="str">
            <v>Electrical Installation CWIP</v>
          </cell>
          <cell r="I563" t="str">
            <v>INR</v>
          </cell>
          <cell r="J563">
            <v>5928.75</v>
          </cell>
          <cell r="K563">
            <v>9486</v>
          </cell>
        </row>
        <row r="564">
          <cell r="A564">
            <v>810487</v>
          </cell>
          <cell r="B564" t="str">
            <v>Clearpack Singapore Ltd.</v>
          </cell>
          <cell r="C564" t="str">
            <v>Multi Shrink Machine with Tunnel</v>
          </cell>
          <cell r="D564" t="str">
            <v>Fruit Juice Expansion</v>
          </cell>
          <cell r="E564" t="str">
            <v>(Capex - 12-04-05)</v>
          </cell>
          <cell r="F564" t="str">
            <v>Plant &amp; Machinery CWIP</v>
          </cell>
          <cell r="I564" t="str">
            <v>INR</v>
          </cell>
          <cell r="J564">
            <v>48840</v>
          </cell>
          <cell r="K564">
            <v>78144</v>
          </cell>
        </row>
        <row r="565">
          <cell r="A565">
            <v>810488</v>
          </cell>
          <cell r="B565" t="str">
            <v xml:space="preserve">Nepal Hume Pipe </v>
          </cell>
          <cell r="C565" t="str">
            <v>Installation Material</v>
          </cell>
          <cell r="D565" t="str">
            <v>Fruit Juice Expansion</v>
          </cell>
          <cell r="E565" t="str">
            <v>(Capex - 12-04-05)</v>
          </cell>
          <cell r="F565" t="str">
            <v>Plant &amp; Machinery CWIP</v>
          </cell>
          <cell r="I565" t="str">
            <v>NRS</v>
          </cell>
          <cell r="J565">
            <v>28029.27</v>
          </cell>
          <cell r="K565">
            <v>28029.27</v>
          </cell>
        </row>
        <row r="566">
          <cell r="A566">
            <v>810489</v>
          </cell>
          <cell r="B566" t="str">
            <v>Krishan Plywood</v>
          </cell>
          <cell r="C566" t="str">
            <v>Installation Material</v>
          </cell>
          <cell r="D566" t="str">
            <v>Fruit Juice Expansion</v>
          </cell>
          <cell r="E566" t="str">
            <v>(Capex - 12-04-05)</v>
          </cell>
          <cell r="F566" t="str">
            <v>Plant &amp; Machinery CWIP</v>
          </cell>
          <cell r="I566" t="str">
            <v>NRS</v>
          </cell>
          <cell r="J566">
            <v>28029.27</v>
          </cell>
          <cell r="K566">
            <v>28029.27</v>
          </cell>
        </row>
        <row r="567">
          <cell r="A567">
            <v>810490</v>
          </cell>
          <cell r="B567" t="str">
            <v>Project Engineering Service</v>
          </cell>
          <cell r="C567" t="str">
            <v>Installation Material</v>
          </cell>
          <cell r="D567" t="str">
            <v>Fruit Juice Expansion</v>
          </cell>
          <cell r="E567" t="str">
            <v>(Capex - 11-04-05)</v>
          </cell>
          <cell r="F567" t="str">
            <v>Plant &amp; Machinery CWIP</v>
          </cell>
          <cell r="I567" t="str">
            <v>NRS</v>
          </cell>
          <cell r="J567">
            <v>28029.27</v>
          </cell>
          <cell r="K567">
            <v>28029.27</v>
          </cell>
        </row>
        <row r="568">
          <cell r="A568">
            <v>810491</v>
          </cell>
          <cell r="B568" t="str">
            <v>Vishal Hardware</v>
          </cell>
          <cell r="C568" t="str">
            <v>Installation Material</v>
          </cell>
          <cell r="D568" t="str">
            <v>Fruit Juice Expansion</v>
          </cell>
          <cell r="E568" t="str">
            <v>(Capex - 11-04-05)</v>
          </cell>
          <cell r="F568" t="str">
            <v>Plant &amp; Machinery CWIP</v>
          </cell>
          <cell r="I568" t="str">
            <v>NRS</v>
          </cell>
          <cell r="J568">
            <v>12919.29</v>
          </cell>
          <cell r="K568">
            <v>12919.29</v>
          </cell>
        </row>
        <row r="569">
          <cell r="A569">
            <v>810492</v>
          </cell>
          <cell r="B569" t="str">
            <v>Eastern Electrical Enterprises</v>
          </cell>
          <cell r="C569" t="str">
            <v>Installation Material</v>
          </cell>
          <cell r="D569" t="str">
            <v>Fruit Juice Expansion</v>
          </cell>
          <cell r="E569" t="str">
            <v>(Capex - 11-04-05)</v>
          </cell>
          <cell r="F569" t="str">
            <v>Plant &amp; Machinery CWIP</v>
          </cell>
        </row>
        <row r="570">
          <cell r="A570">
            <v>810493</v>
          </cell>
          <cell r="B570" t="str">
            <v>Shanti Shaw Mill</v>
          </cell>
          <cell r="C570" t="str">
            <v>Installation Material</v>
          </cell>
          <cell r="D570" t="str">
            <v>Fruit Juice Expansion</v>
          </cell>
          <cell r="E570" t="str">
            <v>(Capex - 12-04-05)</v>
          </cell>
          <cell r="F570" t="str">
            <v>Building CWIP</v>
          </cell>
          <cell r="I570" t="str">
            <v>NRS</v>
          </cell>
          <cell r="J570">
            <v>10385.879999999999</v>
          </cell>
          <cell r="K570">
            <v>10385.879999999999</v>
          </cell>
        </row>
        <row r="571">
          <cell r="A571">
            <v>810494</v>
          </cell>
          <cell r="B571" t="str">
            <v>Shree Ram Enterprises</v>
          </cell>
          <cell r="C571" t="str">
            <v>Fan - 6 Pcs</v>
          </cell>
          <cell r="D571" t="str">
            <v>Lal Tooth Paste</v>
          </cell>
          <cell r="E571" t="str">
            <v>(Capex - 10-04-05)</v>
          </cell>
          <cell r="F571" t="str">
            <v>Electrical Installation</v>
          </cell>
          <cell r="I571" t="str">
            <v>NRS</v>
          </cell>
          <cell r="J571">
            <v>12000</v>
          </cell>
          <cell r="K571">
            <v>12000</v>
          </cell>
        </row>
        <row r="572">
          <cell r="A572">
            <v>810495</v>
          </cell>
          <cell r="B572" t="str">
            <v>Vishal Hardware</v>
          </cell>
          <cell r="C572" t="str">
            <v>Installation Material</v>
          </cell>
          <cell r="D572" t="str">
            <v>Fruit Juice Expansion</v>
          </cell>
          <cell r="E572" t="str">
            <v>(Capex - 11-04-05)</v>
          </cell>
          <cell r="F572" t="str">
            <v>Plant &amp; Machinery CWIP</v>
          </cell>
          <cell r="I572" t="str">
            <v>NRS</v>
          </cell>
          <cell r="J572">
            <v>108796.8</v>
          </cell>
          <cell r="K572">
            <v>108796.8</v>
          </cell>
        </row>
        <row r="573">
          <cell r="A573">
            <v>810496</v>
          </cell>
          <cell r="B573" t="str">
            <v>Science House</v>
          </cell>
          <cell r="C573" t="str">
            <v>Installation Material</v>
          </cell>
          <cell r="D573" t="str">
            <v>Fruit Juice Expansion</v>
          </cell>
          <cell r="E573" t="str">
            <v>(Capex - 12-04-05)</v>
          </cell>
          <cell r="F573" t="str">
            <v>Plant &amp; Machinery CWIP</v>
          </cell>
          <cell r="I573" t="str">
            <v>NRS</v>
          </cell>
          <cell r="J573">
            <v>139520</v>
          </cell>
          <cell r="K573">
            <v>139520</v>
          </cell>
        </row>
        <row r="574">
          <cell r="A574">
            <v>810497</v>
          </cell>
          <cell r="B574" t="str">
            <v>Inco Private Ltd.</v>
          </cell>
          <cell r="C574" t="str">
            <v>Installation Material</v>
          </cell>
          <cell r="D574" t="str">
            <v>Fruit Juice Expansion</v>
          </cell>
          <cell r="E574" t="str">
            <v>(Capex - 11-04-05)</v>
          </cell>
          <cell r="F574" t="str">
            <v>Plant &amp; Machinery CWIP</v>
          </cell>
          <cell r="I574" t="str">
            <v>NRS</v>
          </cell>
          <cell r="J574">
            <v>187000</v>
          </cell>
          <cell r="K574">
            <v>187000</v>
          </cell>
        </row>
        <row r="575">
          <cell r="A575">
            <v>810498</v>
          </cell>
          <cell r="B575" t="str">
            <v>Pashupati Power &amp; Tools</v>
          </cell>
          <cell r="C575" t="str">
            <v>Installation Material</v>
          </cell>
          <cell r="D575" t="str">
            <v>Fruit Juice Expansion</v>
          </cell>
          <cell r="E575" t="str">
            <v>(Capex - 12-04-05)</v>
          </cell>
          <cell r="F575" t="str">
            <v>Plant &amp; Machinery CWIP</v>
          </cell>
          <cell r="I575" t="str">
            <v>NRS</v>
          </cell>
          <cell r="J575">
            <v>6960</v>
          </cell>
          <cell r="K575">
            <v>6960</v>
          </cell>
        </row>
        <row r="576">
          <cell r="A576">
            <v>810499</v>
          </cell>
          <cell r="B576" t="str">
            <v>Project Engineering Service</v>
          </cell>
          <cell r="C576" t="str">
            <v>Installation Material</v>
          </cell>
          <cell r="D576" t="str">
            <v>Fruit Juice Expansion</v>
          </cell>
          <cell r="E576" t="str">
            <v>(Capex - 11-04-05)</v>
          </cell>
          <cell r="F576" t="str">
            <v>Plant &amp; Machinery CWIP</v>
          </cell>
          <cell r="I576" t="str">
            <v>NRS</v>
          </cell>
          <cell r="J576">
            <v>41178</v>
          </cell>
          <cell r="K576">
            <v>41178</v>
          </cell>
        </row>
        <row r="577">
          <cell r="A577">
            <v>810500</v>
          </cell>
          <cell r="B577" t="str">
            <v>Hulas Steel Industries</v>
          </cell>
          <cell r="C577" t="str">
            <v>Installation Material</v>
          </cell>
          <cell r="D577" t="str">
            <v>Fruit Juice Expansion</v>
          </cell>
          <cell r="E577" t="str">
            <v>(Capex - 11-04-05)</v>
          </cell>
          <cell r="F577" t="str">
            <v>Plant &amp; Machinery CWIP</v>
          </cell>
          <cell r="I577" t="str">
            <v>NRS</v>
          </cell>
          <cell r="J577">
            <v>12672</v>
          </cell>
          <cell r="K577">
            <v>12672</v>
          </cell>
        </row>
        <row r="578">
          <cell r="A578">
            <v>810501</v>
          </cell>
          <cell r="B578" t="str">
            <v>Multiply</v>
          </cell>
          <cell r="C578" t="str">
            <v>Installation Material</v>
          </cell>
          <cell r="D578" t="str">
            <v xml:space="preserve">New Cold Storage </v>
          </cell>
          <cell r="E578" t="str">
            <v>(Capex - 15-04-05)</v>
          </cell>
          <cell r="F578" t="str">
            <v>Building CWIP</v>
          </cell>
          <cell r="I578" t="str">
            <v>NRS</v>
          </cell>
          <cell r="J578">
            <v>72060</v>
          </cell>
          <cell r="K578">
            <v>72060</v>
          </cell>
        </row>
        <row r="579">
          <cell r="A579">
            <v>810502</v>
          </cell>
          <cell r="I579" t="str">
            <v>NRS</v>
          </cell>
          <cell r="J579">
            <v>28221.75</v>
          </cell>
          <cell r="K579">
            <v>28221.75</v>
          </cell>
        </row>
        <row r="580">
          <cell r="A580">
            <v>810503</v>
          </cell>
          <cell r="B580" t="str">
            <v xml:space="preserve">Omex International </v>
          </cell>
          <cell r="C580" t="str">
            <v>Installation Material</v>
          </cell>
          <cell r="D580" t="str">
            <v>Fruit Juice Expansion</v>
          </cell>
          <cell r="E580" t="str">
            <v>(Capex - 12-04-05)</v>
          </cell>
          <cell r="F580" t="str">
            <v>Plant &amp; Machinery CWIP</v>
          </cell>
          <cell r="I580" t="str">
            <v>NRS</v>
          </cell>
          <cell r="J580">
            <v>8250</v>
          </cell>
          <cell r="K580">
            <v>8250</v>
          </cell>
        </row>
        <row r="581">
          <cell r="A581">
            <v>810504</v>
          </cell>
          <cell r="B581" t="str">
            <v>Sri Pumps &amp; Fittings</v>
          </cell>
          <cell r="C581" t="str">
            <v>Installation Material</v>
          </cell>
          <cell r="D581" t="str">
            <v>Fruit Juice Expansion</v>
          </cell>
          <cell r="E581" t="str">
            <v>(Capex - 12-04-05)</v>
          </cell>
          <cell r="F581" t="str">
            <v>Plant &amp; Machinery CWIP</v>
          </cell>
          <cell r="I581" t="str">
            <v>NRS</v>
          </cell>
          <cell r="J581">
            <v>27282.22</v>
          </cell>
          <cell r="K581">
            <v>27282.22</v>
          </cell>
        </row>
        <row r="582">
          <cell r="A582">
            <v>810505</v>
          </cell>
          <cell r="B582" t="str">
            <v>Domino Printech India</v>
          </cell>
          <cell r="C582" t="str">
            <v>Domino Inkjet Printer</v>
          </cell>
          <cell r="D582" t="str">
            <v>Fruit Juice Expansion</v>
          </cell>
          <cell r="E582" t="str">
            <v>(Capex - 12-04-05)</v>
          </cell>
          <cell r="F582" t="str">
            <v>Plant &amp; Machinery CWIP</v>
          </cell>
          <cell r="I582" t="str">
            <v>NRS</v>
          </cell>
          <cell r="J582">
            <v>8600</v>
          </cell>
          <cell r="K582">
            <v>8600</v>
          </cell>
        </row>
        <row r="583">
          <cell r="A583">
            <v>810506</v>
          </cell>
          <cell r="B583" t="str">
            <v>Wimco Limited</v>
          </cell>
          <cell r="C583" t="str">
            <v>Lami Tube Sealer LS-60 M/c</v>
          </cell>
          <cell r="D583" t="str">
            <v>Lal Tooth Paste</v>
          </cell>
          <cell r="E583" t="str">
            <v>(Capex - 10-04-05)</v>
          </cell>
          <cell r="F583" t="str">
            <v>Plant &amp; Machinery</v>
          </cell>
          <cell r="I583" t="str">
            <v>INR</v>
          </cell>
          <cell r="J583">
            <v>34000</v>
          </cell>
          <cell r="K583">
            <v>54400</v>
          </cell>
        </row>
        <row r="584">
          <cell r="A584">
            <v>810507</v>
          </cell>
          <cell r="B584" t="str">
            <v>Godrej &amp; Boyce Mfg. Co. Ltd</v>
          </cell>
          <cell r="C584" t="str">
            <v>Compactor</v>
          </cell>
          <cell r="D584" t="str">
            <v>Fruit Juice Expansion</v>
          </cell>
          <cell r="E584" t="str">
            <v>(Capex - 12-04-05)</v>
          </cell>
          <cell r="F584" t="str">
            <v>Furniture &amp; Fixture CWIP</v>
          </cell>
          <cell r="I584" t="str">
            <v>NRS</v>
          </cell>
          <cell r="J584">
            <v>145250</v>
          </cell>
          <cell r="K584">
            <v>145250</v>
          </cell>
        </row>
        <row r="585">
          <cell r="A585">
            <v>810508</v>
          </cell>
          <cell r="B585" t="str">
            <v>Godrej &amp; Boyce Mfg. Co. Ltd</v>
          </cell>
          <cell r="C585" t="str">
            <v>Racking System</v>
          </cell>
          <cell r="D585" t="str">
            <v>Fruit Juice Expansion</v>
          </cell>
          <cell r="E585" t="str">
            <v>(Capex - 17-04-05)</v>
          </cell>
          <cell r="F585" t="str">
            <v>Furniture &amp; Fixture CWIP</v>
          </cell>
          <cell r="I585" t="str">
            <v>NRS</v>
          </cell>
          <cell r="J585">
            <v>73272</v>
          </cell>
          <cell r="K585">
            <v>73272</v>
          </cell>
        </row>
        <row r="586">
          <cell r="A586">
            <v>810509</v>
          </cell>
          <cell r="B586" t="str">
            <v>Hari Har Nath Nirman Sewa</v>
          </cell>
          <cell r="C586" t="str">
            <v>Construction Work Gate-1</v>
          </cell>
          <cell r="D586" t="str">
            <v>Gate No.1</v>
          </cell>
          <cell r="E586" t="str">
            <v>(Capex - 30-04-05)</v>
          </cell>
          <cell r="F586" t="str">
            <v>Building</v>
          </cell>
          <cell r="I586" t="str">
            <v>USD</v>
          </cell>
          <cell r="J586">
            <v>12191</v>
          </cell>
          <cell r="K586">
            <v>902134</v>
          </cell>
        </row>
        <row r="587">
          <cell r="A587">
            <v>810510</v>
          </cell>
          <cell r="B587" t="str">
            <v>Infotech Computers</v>
          </cell>
          <cell r="C587" t="str">
            <v>MS SQL Server</v>
          </cell>
          <cell r="D587" t="str">
            <v>Main Office</v>
          </cell>
          <cell r="E587" t="str">
            <v>(Capex - 40-04-05)</v>
          </cell>
          <cell r="F587" t="str">
            <v>Office Equipment</v>
          </cell>
          <cell r="I587" t="str">
            <v>NRS</v>
          </cell>
          <cell r="J587">
            <v>264000</v>
          </cell>
          <cell r="K587">
            <v>264000</v>
          </cell>
        </row>
        <row r="588">
          <cell r="A588">
            <v>810511</v>
          </cell>
          <cell r="B588" t="str">
            <v>Nepal Bitumen &amp; Barrel Udyog</v>
          </cell>
          <cell r="C588" t="str">
            <v>Insulation Work</v>
          </cell>
          <cell r="D588" t="str">
            <v xml:space="preserve">New Cold Storage </v>
          </cell>
          <cell r="E588" t="str">
            <v>(Capex - 15-04-05)</v>
          </cell>
          <cell r="F588" t="str">
            <v>Building CWIP</v>
          </cell>
          <cell r="I588" t="str">
            <v>NRS</v>
          </cell>
          <cell r="J588">
            <v>70400</v>
          </cell>
          <cell r="K588">
            <v>70400</v>
          </cell>
        </row>
        <row r="589">
          <cell r="A589">
            <v>810512</v>
          </cell>
          <cell r="B589" t="str">
            <v>Pashupati Electric House</v>
          </cell>
          <cell r="C589" t="str">
            <v>Installation Material</v>
          </cell>
          <cell r="D589" t="str">
            <v>Fruit Juice Expansion</v>
          </cell>
          <cell r="E589" t="str">
            <v>(Capex - 12-04-05)</v>
          </cell>
          <cell r="F589" t="str">
            <v>Electrical Installation CWIP</v>
          </cell>
          <cell r="I589" t="str">
            <v>NRS</v>
          </cell>
          <cell r="J589">
            <v>20352.5</v>
          </cell>
          <cell r="K589">
            <v>20352.5</v>
          </cell>
        </row>
        <row r="590">
          <cell r="A590">
            <v>810513</v>
          </cell>
          <cell r="B590" t="str">
            <v>Pashupati Power &amp; Tools</v>
          </cell>
          <cell r="C590" t="str">
            <v>Installation Material</v>
          </cell>
          <cell r="D590" t="str">
            <v>Fruit Juice Expansion</v>
          </cell>
          <cell r="E590" t="str">
            <v>(Capex - 12-04-05)</v>
          </cell>
          <cell r="F590" t="str">
            <v>Electrical Installation CWIP</v>
          </cell>
          <cell r="I590" t="str">
            <v>NRS</v>
          </cell>
          <cell r="J590">
            <v>162837.5</v>
          </cell>
          <cell r="K590">
            <v>162837.5</v>
          </cell>
        </row>
        <row r="591">
          <cell r="A591">
            <v>810514</v>
          </cell>
          <cell r="B591" t="str">
            <v>Vaishno Enterprises</v>
          </cell>
          <cell r="C591" t="str">
            <v>Installation Material</v>
          </cell>
          <cell r="D591" t="str">
            <v>Fruit Juice Expansion</v>
          </cell>
          <cell r="E591" t="str">
            <v>(Capex - 12-04-05)</v>
          </cell>
          <cell r="F591" t="str">
            <v>Plant &amp; Machinery CWIP</v>
          </cell>
          <cell r="I591" t="str">
            <v>USD</v>
          </cell>
          <cell r="J591">
            <v>90470</v>
          </cell>
          <cell r="K591">
            <v>6694780</v>
          </cell>
        </row>
        <row r="592">
          <cell r="A592">
            <v>810515</v>
          </cell>
          <cell r="B592" t="str">
            <v>Vishal Hardware</v>
          </cell>
          <cell r="C592" t="str">
            <v>Installation Material</v>
          </cell>
          <cell r="D592" t="str">
            <v>Fruit Juice Expansion</v>
          </cell>
          <cell r="E592" t="str">
            <v>(Capex - 12-04-05)</v>
          </cell>
          <cell r="F592" t="str">
            <v>Plant &amp; Machinery CWIP</v>
          </cell>
          <cell r="I592" t="str">
            <v>NRS</v>
          </cell>
          <cell r="J592">
            <v>20880</v>
          </cell>
          <cell r="K592">
            <v>20880</v>
          </cell>
        </row>
        <row r="593">
          <cell r="A593">
            <v>810516</v>
          </cell>
          <cell r="B593" t="str">
            <v>Vishal Hardware</v>
          </cell>
          <cell r="C593" t="str">
            <v>Installation Material</v>
          </cell>
          <cell r="D593" t="str">
            <v>Fruit Juice Expansion</v>
          </cell>
          <cell r="E593" t="str">
            <v>(Capex - 12-04-05)</v>
          </cell>
          <cell r="F593" t="str">
            <v>Plant &amp; Machinery CWIP</v>
          </cell>
          <cell r="I593" t="str">
            <v>NRS</v>
          </cell>
          <cell r="J593">
            <v>9920</v>
          </cell>
          <cell r="K593">
            <v>9920</v>
          </cell>
        </row>
        <row r="594">
          <cell r="A594">
            <v>810517</v>
          </cell>
          <cell r="I594" t="str">
            <v>INR</v>
          </cell>
          <cell r="J594">
            <v>12017.5</v>
          </cell>
          <cell r="K594">
            <v>19228</v>
          </cell>
        </row>
        <row r="595">
          <cell r="A595">
            <v>810518</v>
          </cell>
          <cell r="B595" t="str">
            <v xml:space="preserve">Omex International </v>
          </cell>
          <cell r="C595" t="str">
            <v>Installation Material</v>
          </cell>
          <cell r="D595" t="str">
            <v>Fruit Juice Expansion</v>
          </cell>
          <cell r="E595" t="str">
            <v>(Capex - 12-04-05)</v>
          </cell>
          <cell r="F595" t="str">
            <v>Plant &amp; Machinery CWIP</v>
          </cell>
          <cell r="I595" t="str">
            <v>NRS</v>
          </cell>
          <cell r="J595">
            <v>4259</v>
          </cell>
          <cell r="K595">
            <v>4259</v>
          </cell>
        </row>
        <row r="596">
          <cell r="A596">
            <v>810519</v>
          </cell>
          <cell r="B596" t="str">
            <v>Inco Private Ltd.</v>
          </cell>
          <cell r="C596" t="str">
            <v>Installation Material</v>
          </cell>
          <cell r="D596" t="str">
            <v>Fruit Juice Expansion</v>
          </cell>
          <cell r="E596" t="str">
            <v>(Capex - 12-04-05)</v>
          </cell>
          <cell r="F596" t="str">
            <v>Plant &amp; Machinery CWIP</v>
          </cell>
          <cell r="I596" t="str">
            <v>NRS</v>
          </cell>
          <cell r="J596">
            <v>5548</v>
          </cell>
          <cell r="K596">
            <v>5548</v>
          </cell>
        </row>
        <row r="597">
          <cell r="A597">
            <v>810520</v>
          </cell>
          <cell r="B597" t="str">
            <v>Bhajuratna Engineering</v>
          </cell>
          <cell r="C597" t="str">
            <v>Installation Material</v>
          </cell>
          <cell r="D597" t="str">
            <v>Fruit Juice Expansion</v>
          </cell>
          <cell r="E597" t="str">
            <v>(Capex - 12-04-05)</v>
          </cell>
          <cell r="F597" t="str">
            <v>Plant &amp; Machinery CWIP</v>
          </cell>
          <cell r="I597" t="str">
            <v>NRS</v>
          </cell>
          <cell r="J597">
            <v>7312.5</v>
          </cell>
          <cell r="K597">
            <v>7312.5</v>
          </cell>
        </row>
        <row r="598">
          <cell r="A598">
            <v>810521</v>
          </cell>
          <cell r="B598" t="str">
            <v>Machinery &amp; Electric Company</v>
          </cell>
          <cell r="C598" t="str">
            <v>Installation Material</v>
          </cell>
          <cell r="D598" t="str">
            <v>Fruit Juice Expansion</v>
          </cell>
          <cell r="E598" t="str">
            <v>(Capex - 12-04-05)</v>
          </cell>
          <cell r="F598" t="str">
            <v>Electrical Installation CWIP</v>
          </cell>
          <cell r="I598" t="str">
            <v>NRS</v>
          </cell>
          <cell r="J598">
            <v>50400</v>
          </cell>
          <cell r="K598">
            <v>50400</v>
          </cell>
        </row>
        <row r="599">
          <cell r="A599">
            <v>810522</v>
          </cell>
          <cell r="B599" t="str">
            <v>Tetrapack India Ltd</v>
          </cell>
          <cell r="C599" t="str">
            <v>Installation Material</v>
          </cell>
          <cell r="D599" t="str">
            <v>Fruit Juice Expansion</v>
          </cell>
          <cell r="E599" t="str">
            <v>(Capex - 12-04-05)</v>
          </cell>
          <cell r="F599" t="str">
            <v>Electrical Installation CWIP</v>
          </cell>
          <cell r="I599" t="str">
            <v>NRS</v>
          </cell>
          <cell r="J599">
            <v>3800</v>
          </cell>
          <cell r="K599">
            <v>3800</v>
          </cell>
        </row>
        <row r="600">
          <cell r="A600">
            <v>810523</v>
          </cell>
          <cell r="B600" t="str">
            <v>Krishan Plywood</v>
          </cell>
          <cell r="C600" t="str">
            <v>Installation Material</v>
          </cell>
          <cell r="D600" t="str">
            <v>Fruit Juice Expansion</v>
          </cell>
          <cell r="E600" t="str">
            <v>(Capex - 13-04-05)</v>
          </cell>
          <cell r="F600" t="str">
            <v>Furniture &amp; Fixture CWIP</v>
          </cell>
          <cell r="I600" t="str">
            <v>NRS</v>
          </cell>
          <cell r="J600">
            <v>62700</v>
          </cell>
          <cell r="K600">
            <v>62700</v>
          </cell>
        </row>
        <row r="601">
          <cell r="A601">
            <v>810524</v>
          </cell>
          <cell r="B601" t="str">
            <v>Pashupati Power &amp; Tools</v>
          </cell>
          <cell r="C601" t="str">
            <v>Installation Material</v>
          </cell>
          <cell r="D601" t="str">
            <v>Fruit Juice Expansion</v>
          </cell>
          <cell r="E601" t="str">
            <v>(Capex - 12-04-05)</v>
          </cell>
          <cell r="F601" t="str">
            <v>Plant &amp; Machinery CWIP</v>
          </cell>
          <cell r="I601" t="str">
            <v>NRS</v>
          </cell>
          <cell r="J601">
            <v>24092</v>
          </cell>
          <cell r="K601">
            <v>24092</v>
          </cell>
        </row>
        <row r="602">
          <cell r="A602">
            <v>810525</v>
          </cell>
          <cell r="B602" t="str">
            <v>Pashupati Power &amp; Tools</v>
          </cell>
          <cell r="C602" t="str">
            <v>Installation Material</v>
          </cell>
          <cell r="D602" t="str">
            <v>Fruit Juice Expansion</v>
          </cell>
          <cell r="E602" t="str">
            <v>(Capex - 12-04-05)</v>
          </cell>
          <cell r="F602" t="str">
            <v>Electrical Installation CWIP</v>
          </cell>
          <cell r="I602" t="str">
            <v>NRS</v>
          </cell>
          <cell r="J602">
            <v>22035</v>
          </cell>
          <cell r="K602">
            <v>22035</v>
          </cell>
        </row>
        <row r="603">
          <cell r="A603">
            <v>810526</v>
          </cell>
          <cell r="B603" t="str">
            <v>Pashupati Electric House</v>
          </cell>
          <cell r="C603" t="str">
            <v>Installation Material</v>
          </cell>
          <cell r="D603" t="str">
            <v>Fruit Juice Expansion</v>
          </cell>
          <cell r="E603" t="str">
            <v>(Capex - 12-04-05)</v>
          </cell>
          <cell r="F603" t="str">
            <v>Electrical Installation CWIP</v>
          </cell>
          <cell r="I603" t="str">
            <v>NRS</v>
          </cell>
          <cell r="J603">
            <v>4050</v>
          </cell>
          <cell r="K603">
            <v>4050</v>
          </cell>
        </row>
        <row r="604">
          <cell r="A604">
            <v>810527</v>
          </cell>
          <cell r="B604" t="str">
            <v>Pashupati Power &amp; Tools</v>
          </cell>
          <cell r="C604" t="str">
            <v>Installation Material</v>
          </cell>
          <cell r="D604" t="str">
            <v>Fruit Juice Expansion</v>
          </cell>
          <cell r="E604" t="str">
            <v>(Capex - 12-04-05)</v>
          </cell>
          <cell r="F604" t="str">
            <v>Electrical Installation CWIP</v>
          </cell>
          <cell r="I604" t="str">
            <v>NRS</v>
          </cell>
          <cell r="J604">
            <v>22230</v>
          </cell>
          <cell r="K604">
            <v>22230</v>
          </cell>
        </row>
        <row r="605">
          <cell r="A605">
            <v>810528</v>
          </cell>
          <cell r="I605" t="str">
            <v>NRS</v>
          </cell>
          <cell r="J605">
            <v>55000</v>
          </cell>
          <cell r="K605">
            <v>55000</v>
          </cell>
        </row>
        <row r="606">
          <cell r="A606">
            <v>810529</v>
          </cell>
          <cell r="B606" t="str">
            <v>Vishal Suppliers</v>
          </cell>
          <cell r="C606" t="str">
            <v>Installation Material</v>
          </cell>
          <cell r="D606" t="str">
            <v>Fruit Juice Expansion</v>
          </cell>
          <cell r="E606" t="str">
            <v>(Capex - 12-04-05)</v>
          </cell>
          <cell r="F606" t="str">
            <v>Plant &amp; Machinery CWIP</v>
          </cell>
        </row>
        <row r="607">
          <cell r="A607">
            <v>830028</v>
          </cell>
          <cell r="D607" t="str">
            <v>Honey Section</v>
          </cell>
          <cell r="E607" t="str">
            <v>No-Capex</v>
          </cell>
          <cell r="F607" t="str">
            <v>Building</v>
          </cell>
          <cell r="I607" t="str">
            <v>INR</v>
          </cell>
          <cell r="J607">
            <v>24200</v>
          </cell>
          <cell r="K607">
            <v>38720</v>
          </cell>
        </row>
        <row r="608">
          <cell r="A608">
            <v>830637</v>
          </cell>
          <cell r="D608" t="str">
            <v>Shampoo Section</v>
          </cell>
          <cell r="E608" t="str">
            <v>(Capex - 20-03-04)</v>
          </cell>
          <cell r="F608" t="str">
            <v xml:space="preserve">Plant &amp; Machinery </v>
          </cell>
          <cell r="I608" t="str">
            <v>INR</v>
          </cell>
          <cell r="J608">
            <v>196000</v>
          </cell>
          <cell r="K608">
            <v>313600</v>
          </cell>
        </row>
        <row r="609">
          <cell r="A609">
            <v>830701</v>
          </cell>
          <cell r="D609" t="str">
            <v>Fabrication</v>
          </cell>
          <cell r="E609" t="str">
            <v>No-Capex</v>
          </cell>
          <cell r="F609" t="str">
            <v>Repair &amp; maintenance Plant &amp; Mach</v>
          </cell>
          <cell r="I609" t="str">
            <v>INR</v>
          </cell>
          <cell r="J609">
            <v>8000</v>
          </cell>
          <cell r="K609">
            <v>12800</v>
          </cell>
        </row>
        <row r="610">
          <cell r="A610">
            <v>830740</v>
          </cell>
          <cell r="D610" t="str">
            <v>Kennel House</v>
          </cell>
          <cell r="E610" t="str">
            <v>(Capex - 06-04-05)</v>
          </cell>
          <cell r="F610" t="str">
            <v>Building</v>
          </cell>
          <cell r="I610" t="str">
            <v>INR</v>
          </cell>
          <cell r="J610">
            <v>634250</v>
          </cell>
          <cell r="K610">
            <v>1014800</v>
          </cell>
        </row>
        <row r="611">
          <cell r="A611">
            <v>830744</v>
          </cell>
          <cell r="D611" t="str">
            <v>LDM Section</v>
          </cell>
          <cell r="E611" t="str">
            <v>Maintenance Work</v>
          </cell>
          <cell r="F611" t="str">
            <v>Repair &amp; maintenance Others</v>
          </cell>
          <cell r="I611" t="str">
            <v>INR</v>
          </cell>
          <cell r="J611">
            <v>300000</v>
          </cell>
          <cell r="K611">
            <v>480000</v>
          </cell>
        </row>
        <row r="612">
          <cell r="A612">
            <v>830809</v>
          </cell>
          <cell r="D612" t="str">
            <v>Fruit Juice Expansion</v>
          </cell>
          <cell r="E612" t="str">
            <v>(Capex - 15-03-04)</v>
          </cell>
          <cell r="F612" t="str">
            <v>Plant &amp; Machinery CWIP</v>
          </cell>
          <cell r="I612" t="str">
            <v>INR</v>
          </cell>
          <cell r="J612">
            <v>300000</v>
          </cell>
          <cell r="K612">
            <v>480000</v>
          </cell>
        </row>
        <row r="613">
          <cell r="A613">
            <v>830940</v>
          </cell>
          <cell r="D613" t="str">
            <v>UPS For Domino &amp; Office</v>
          </cell>
          <cell r="E613" t="str">
            <v>No-Capex</v>
          </cell>
          <cell r="F613" t="str">
            <v>Office Equipment</v>
          </cell>
          <cell r="I613" t="str">
            <v>NRS</v>
          </cell>
          <cell r="J613">
            <v>218635</v>
          </cell>
          <cell r="K613">
            <v>218635</v>
          </cell>
        </row>
        <row r="614">
          <cell r="A614">
            <v>850012</v>
          </cell>
          <cell r="D614" t="str">
            <v xml:space="preserve">Kakani Nursery </v>
          </cell>
          <cell r="E614" t="str">
            <v>No-Capex</v>
          </cell>
          <cell r="F614" t="str">
            <v>Plant &amp; Machinery</v>
          </cell>
          <cell r="I614" t="str">
            <v>NRS</v>
          </cell>
          <cell r="J614">
            <v>509545.44</v>
          </cell>
          <cell r="K614">
            <v>509545.44</v>
          </cell>
        </row>
        <row r="615">
          <cell r="A615">
            <v>850082</v>
          </cell>
          <cell r="D615" t="str">
            <v>Pipe Fittings-Nursery</v>
          </cell>
          <cell r="E615" t="str">
            <v>No-Capex</v>
          </cell>
          <cell r="F615" t="str">
            <v>Building - Nursery</v>
          </cell>
          <cell r="I615" t="str">
            <v>NRS</v>
          </cell>
          <cell r="J615">
            <v>73500</v>
          </cell>
          <cell r="K615">
            <v>73500</v>
          </cell>
        </row>
        <row r="616">
          <cell r="A616">
            <v>870001</v>
          </cell>
          <cell r="D616" t="str">
            <v>Cordless Phone-Manish</v>
          </cell>
          <cell r="E616" t="str">
            <v>No-Capex</v>
          </cell>
          <cell r="F616" t="str">
            <v>Furniture &amp; Fixture</v>
          </cell>
          <cell r="I616" t="str">
            <v>NRS</v>
          </cell>
          <cell r="J616">
            <v>5772.6</v>
          </cell>
          <cell r="K616">
            <v>5772.6</v>
          </cell>
        </row>
        <row r="617">
          <cell r="A617">
            <v>870007</v>
          </cell>
          <cell r="D617" t="str">
            <v>Ceiling Fan-3 Pcs</v>
          </cell>
          <cell r="E617" t="str">
            <v>No-Capex</v>
          </cell>
          <cell r="F617" t="str">
            <v>Furniture &amp; Fixture</v>
          </cell>
          <cell r="I617" t="str">
            <v>NRS</v>
          </cell>
          <cell r="J617">
            <v>23407</v>
          </cell>
          <cell r="K617">
            <v>23407</v>
          </cell>
        </row>
        <row r="618">
          <cell r="A618">
            <v>870012</v>
          </cell>
          <cell r="D618" t="str">
            <v>Refrigerator-Bibek Agarwal</v>
          </cell>
          <cell r="E618" t="str">
            <v>No-Capex</v>
          </cell>
          <cell r="F618" t="str">
            <v>Furniture &amp; Fixture</v>
          </cell>
          <cell r="I618" t="str">
            <v>NRS</v>
          </cell>
          <cell r="J618">
            <v>2742.22</v>
          </cell>
          <cell r="K618">
            <v>2742.22</v>
          </cell>
        </row>
        <row r="619">
          <cell r="A619">
            <v>870013</v>
          </cell>
          <cell r="D619" t="str">
            <v>Caller ID Phone</v>
          </cell>
          <cell r="E619" t="str">
            <v>No-Capex</v>
          </cell>
          <cell r="F619" t="str">
            <v>Office Equipment</v>
          </cell>
          <cell r="I619" t="str">
            <v>NRS</v>
          </cell>
          <cell r="J619">
            <v>3531.2</v>
          </cell>
          <cell r="K619">
            <v>3531.2</v>
          </cell>
        </row>
        <row r="620">
          <cell r="A620">
            <v>870016</v>
          </cell>
          <cell r="D620" t="str">
            <v>Laptop Computer-1 Pcs</v>
          </cell>
          <cell r="E620" t="str">
            <v>No-Capex</v>
          </cell>
          <cell r="F620" t="str">
            <v>Office Equipment</v>
          </cell>
          <cell r="I620" t="str">
            <v>NRS</v>
          </cell>
          <cell r="J620">
            <v>22243.5</v>
          </cell>
          <cell r="K620">
            <v>22243.5</v>
          </cell>
        </row>
        <row r="621">
          <cell r="A621">
            <v>870028</v>
          </cell>
          <cell r="D621" t="str">
            <v>Epson Printer-LQ2180</v>
          </cell>
          <cell r="E621" t="str">
            <v>No-Capex</v>
          </cell>
          <cell r="F621" t="str">
            <v>Office Equipment</v>
          </cell>
        </row>
        <row r="622">
          <cell r="A622">
            <v>870029</v>
          </cell>
          <cell r="D622" t="str">
            <v>Laptop Computer-2Pcs</v>
          </cell>
          <cell r="E622" t="str">
            <v>No-Capex</v>
          </cell>
          <cell r="F622" t="str">
            <v>Office Equipment</v>
          </cell>
          <cell r="I622" t="str">
            <v>NRS</v>
          </cell>
          <cell r="J622">
            <v>1600</v>
          </cell>
          <cell r="K622">
            <v>1600</v>
          </cell>
        </row>
        <row r="623">
          <cell r="A623">
            <v>870036</v>
          </cell>
          <cell r="D623" t="str">
            <v>Caller ID Phone-B.Agarwal</v>
          </cell>
          <cell r="E623" t="str">
            <v>No-Capex</v>
          </cell>
          <cell r="F623" t="str">
            <v>Furniture &amp; Fixture</v>
          </cell>
          <cell r="I623" t="str">
            <v>NRS</v>
          </cell>
          <cell r="J623">
            <v>6927.24</v>
          </cell>
          <cell r="K623">
            <v>6927.24</v>
          </cell>
        </row>
        <row r="624">
          <cell r="A624">
            <v>870037</v>
          </cell>
          <cell r="D624" t="str">
            <v>Caller ID Phone-3 pcs-Office</v>
          </cell>
          <cell r="E624" t="str">
            <v>No-Capex</v>
          </cell>
          <cell r="F624" t="str">
            <v>Office Equipment</v>
          </cell>
          <cell r="I624" t="str">
            <v>NRS</v>
          </cell>
          <cell r="J624">
            <v>30500</v>
          </cell>
          <cell r="K624">
            <v>30500</v>
          </cell>
        </row>
        <row r="625">
          <cell r="A625">
            <v>870043</v>
          </cell>
          <cell r="D625" t="str">
            <v>Furniture &amp; Fixture</v>
          </cell>
          <cell r="E625" t="str">
            <v>No-Capex</v>
          </cell>
          <cell r="F625" t="str">
            <v>Furniture &amp; Fixture</v>
          </cell>
          <cell r="I625" t="str">
            <v>NRS</v>
          </cell>
          <cell r="J625">
            <v>79200</v>
          </cell>
          <cell r="K625">
            <v>79200</v>
          </cell>
        </row>
        <row r="626">
          <cell r="A626">
            <v>870043</v>
          </cell>
          <cell r="D626" t="str">
            <v>Furniture &amp; Fixture</v>
          </cell>
          <cell r="E626" t="str">
            <v>No-Capex</v>
          </cell>
          <cell r="F626" t="str">
            <v>Furniture &amp; Fixture</v>
          </cell>
          <cell r="I626" t="str">
            <v>INR</v>
          </cell>
          <cell r="J626">
            <v>89775</v>
          </cell>
          <cell r="K626">
            <v>143640</v>
          </cell>
        </row>
        <row r="627">
          <cell r="A627">
            <v>870047</v>
          </cell>
          <cell r="D627" t="str">
            <v>Vehicle - P.Shirali</v>
          </cell>
          <cell r="E627" t="str">
            <v>No-Capex</v>
          </cell>
          <cell r="F627" t="str">
            <v>Vehicle</v>
          </cell>
          <cell r="I627" t="str">
            <v>NRS</v>
          </cell>
          <cell r="J627">
            <v>41106</v>
          </cell>
          <cell r="K627">
            <v>41106</v>
          </cell>
        </row>
        <row r="628">
          <cell r="A628">
            <v>870052</v>
          </cell>
          <cell r="D628" t="str">
            <v>Telephone Set-S.Mathur</v>
          </cell>
          <cell r="E628" t="str">
            <v>No-Capex</v>
          </cell>
          <cell r="F628" t="str">
            <v>Furniture &amp; Fixture</v>
          </cell>
          <cell r="I628" t="str">
            <v>NRS</v>
          </cell>
          <cell r="J628">
            <v>1680</v>
          </cell>
          <cell r="K628">
            <v>1680</v>
          </cell>
        </row>
        <row r="629">
          <cell r="A629">
            <v>870062</v>
          </cell>
          <cell r="D629" t="str">
            <v>Colour Printer-4600</v>
          </cell>
          <cell r="E629" t="str">
            <v>No-Capex</v>
          </cell>
          <cell r="F629" t="str">
            <v>Office Equipment</v>
          </cell>
          <cell r="I629" t="str">
            <v>NRS</v>
          </cell>
          <cell r="J629">
            <v>5340</v>
          </cell>
          <cell r="K629">
            <v>5340</v>
          </cell>
        </row>
        <row r="630">
          <cell r="A630">
            <v>870064</v>
          </cell>
          <cell r="D630" t="str">
            <v>Digital Camera</v>
          </cell>
          <cell r="E630" t="str">
            <v>No-Capex</v>
          </cell>
          <cell r="F630" t="str">
            <v>Office Equipment</v>
          </cell>
          <cell r="I630" t="str">
            <v>NRS</v>
          </cell>
          <cell r="J630">
            <v>812.2</v>
          </cell>
          <cell r="K630">
            <v>812.2</v>
          </cell>
        </row>
        <row r="631">
          <cell r="A631">
            <v>870065</v>
          </cell>
          <cell r="D631" t="str">
            <v>Vehicle - Badri Narayan</v>
          </cell>
          <cell r="E631" t="str">
            <v>No-Capex</v>
          </cell>
          <cell r="F631" t="str">
            <v>Vehicle</v>
          </cell>
          <cell r="I631" t="str">
            <v>NRS</v>
          </cell>
          <cell r="J631">
            <v>27128</v>
          </cell>
          <cell r="K631">
            <v>27128</v>
          </cell>
        </row>
        <row r="632">
          <cell r="A632">
            <v>870072</v>
          </cell>
          <cell r="D632" t="str">
            <v>Office Equipment</v>
          </cell>
          <cell r="E632" t="str">
            <v>No-Capex</v>
          </cell>
          <cell r="F632" t="str">
            <v>Office Equipment</v>
          </cell>
        </row>
        <row r="633">
          <cell r="A633">
            <v>870074</v>
          </cell>
          <cell r="D633" t="str">
            <v>Sand</v>
          </cell>
          <cell r="E633" t="str">
            <v>Maintenance</v>
          </cell>
          <cell r="F633" t="str">
            <v>Repair &amp; Maintenance Building - Nursery</v>
          </cell>
          <cell r="I633" t="str">
            <v>NRS</v>
          </cell>
          <cell r="J633">
            <v>9772.7000000000007</v>
          </cell>
          <cell r="K633">
            <v>9772.7000000000007</v>
          </cell>
        </row>
        <row r="634">
          <cell r="A634">
            <v>870074</v>
          </cell>
          <cell r="D634" t="str">
            <v>Sand</v>
          </cell>
          <cell r="E634" t="str">
            <v>Maintenance</v>
          </cell>
          <cell r="F634" t="str">
            <v>Repair &amp; Maintenance Building - Nursery</v>
          </cell>
        </row>
        <row r="635">
          <cell r="A635">
            <v>870075</v>
          </cell>
          <cell r="D635" t="str">
            <v>Mobile Phone-Kharmania</v>
          </cell>
          <cell r="E635" t="str">
            <v>No-Capex</v>
          </cell>
          <cell r="F635" t="str">
            <v>Office Equipment</v>
          </cell>
        </row>
        <row r="636">
          <cell r="A636">
            <v>870083</v>
          </cell>
          <cell r="D636" t="str">
            <v>Cordless telephone-Reception</v>
          </cell>
          <cell r="E636" t="str">
            <v>No-Capex</v>
          </cell>
          <cell r="F636" t="str">
            <v>Office Equipment</v>
          </cell>
        </row>
        <row r="637">
          <cell r="A637">
            <v>870087</v>
          </cell>
          <cell r="D637" t="str">
            <v>Fan-2 Pcs Deepak Kestwal</v>
          </cell>
          <cell r="E637" t="str">
            <v>No-Capex</v>
          </cell>
          <cell r="F637" t="str">
            <v>Furniture &amp; Fixture</v>
          </cell>
          <cell r="I637" t="str">
            <v>NRS</v>
          </cell>
          <cell r="J637">
            <v>30743.5</v>
          </cell>
          <cell r="K637">
            <v>30743.5</v>
          </cell>
        </row>
        <row r="638">
          <cell r="A638">
            <v>870087</v>
          </cell>
          <cell r="D638" t="str">
            <v>Fan-2 Pcs Swapan Barik</v>
          </cell>
          <cell r="E638" t="str">
            <v>No-Capex</v>
          </cell>
          <cell r="F638" t="str">
            <v>Furniture &amp; Fixture</v>
          </cell>
        </row>
        <row r="639">
          <cell r="A639">
            <v>870087</v>
          </cell>
          <cell r="D639" t="str">
            <v>Fan-2 Pcs Alok Saxena</v>
          </cell>
          <cell r="E639" t="str">
            <v>No-Capex</v>
          </cell>
          <cell r="F639" t="str">
            <v>Furniture &amp; Fixture</v>
          </cell>
          <cell r="I639" t="str">
            <v>USD</v>
          </cell>
          <cell r="J639">
            <v>205.14</v>
          </cell>
          <cell r="K639">
            <v>15180.359999999999</v>
          </cell>
        </row>
        <row r="640">
          <cell r="A640">
            <v>870089</v>
          </cell>
          <cell r="D640" t="str">
            <v>Digital Camera</v>
          </cell>
          <cell r="E640" t="str">
            <v>No-Capex</v>
          </cell>
          <cell r="F640" t="str">
            <v>Office Equipment</v>
          </cell>
          <cell r="I640" t="str">
            <v>NRS</v>
          </cell>
          <cell r="J640">
            <v>56436</v>
          </cell>
          <cell r="K640">
            <v>56436</v>
          </cell>
        </row>
        <row r="641">
          <cell r="A641">
            <v>870092</v>
          </cell>
          <cell r="D641" t="str">
            <v>Vehicle - G.Kashinath</v>
          </cell>
          <cell r="E641" t="str">
            <v>No-Capex</v>
          </cell>
          <cell r="F641" t="str">
            <v>Vehicle</v>
          </cell>
          <cell r="I641" t="str">
            <v>NRS</v>
          </cell>
          <cell r="J641">
            <v>13360</v>
          </cell>
          <cell r="K641">
            <v>13360</v>
          </cell>
        </row>
        <row r="642">
          <cell r="A642">
            <v>870095</v>
          </cell>
          <cell r="D642" t="str">
            <v>Vehicle - Nissan Sunny- SPM</v>
          </cell>
          <cell r="E642" t="str">
            <v>(Capex - 05-03-04)</v>
          </cell>
          <cell r="F642" t="str">
            <v>Vehicle</v>
          </cell>
        </row>
        <row r="643">
          <cell r="A643">
            <v>870097</v>
          </cell>
          <cell r="D643" t="str">
            <v>Printer-3300-Laser Jet</v>
          </cell>
          <cell r="E643" t="str">
            <v>Capex-42</v>
          </cell>
          <cell r="F643" t="str">
            <v>Office Equipment</v>
          </cell>
          <cell r="I643" t="str">
            <v>NRS</v>
          </cell>
          <cell r="J643">
            <v>6200</v>
          </cell>
          <cell r="K643">
            <v>6200</v>
          </cell>
        </row>
        <row r="644">
          <cell r="A644">
            <v>870102</v>
          </cell>
          <cell r="D644" t="str">
            <v>Sand</v>
          </cell>
          <cell r="E644" t="str">
            <v>Maintenance</v>
          </cell>
          <cell r="F644" t="str">
            <v>Repair &amp; Maintenance Building - Nursery</v>
          </cell>
          <cell r="I644" t="str">
            <v>NRS</v>
          </cell>
          <cell r="J644">
            <v>5280</v>
          </cell>
          <cell r="K644">
            <v>5280</v>
          </cell>
        </row>
        <row r="645">
          <cell r="A645">
            <v>870115</v>
          </cell>
          <cell r="D645" t="str">
            <v>Telephone Set-A.Guin</v>
          </cell>
          <cell r="E645" t="str">
            <v>No-Capex</v>
          </cell>
          <cell r="F645" t="str">
            <v>Furniture &amp; Fixture</v>
          </cell>
          <cell r="I645" t="str">
            <v>NRS</v>
          </cell>
          <cell r="J645">
            <v>18899.990000000002</v>
          </cell>
          <cell r="K645">
            <v>18899.990000000002</v>
          </cell>
        </row>
        <row r="646">
          <cell r="A646">
            <v>870130</v>
          </cell>
          <cell r="D646" t="str">
            <v>Sand</v>
          </cell>
          <cell r="E646" t="str">
            <v>Maintenance</v>
          </cell>
          <cell r="F646" t="str">
            <v>Repair &amp; Maintenance Building - Nursery</v>
          </cell>
          <cell r="I646" t="str">
            <v>NRS</v>
          </cell>
          <cell r="J646">
            <v>1645</v>
          </cell>
          <cell r="K646">
            <v>1645</v>
          </cell>
        </row>
        <row r="647">
          <cell r="A647">
            <v>870130</v>
          </cell>
          <cell r="D647" t="str">
            <v>Sand</v>
          </cell>
          <cell r="E647" t="str">
            <v>Maintenance</v>
          </cell>
          <cell r="F647" t="str">
            <v>Repair &amp; Maintenance Building - Nursery</v>
          </cell>
          <cell r="I647" t="str">
            <v>NRS</v>
          </cell>
          <cell r="J647">
            <v>165000</v>
          </cell>
          <cell r="K647">
            <v>165000</v>
          </cell>
        </row>
        <row r="648">
          <cell r="A648">
            <v>870139</v>
          </cell>
          <cell r="D648" t="str">
            <v>Caller ID Phone-Gate - 1</v>
          </cell>
          <cell r="E648" t="str">
            <v>No-Capex</v>
          </cell>
          <cell r="F648" t="str">
            <v>Office Equipment</v>
          </cell>
          <cell r="I648" t="str">
            <v>NRS</v>
          </cell>
          <cell r="J648">
            <v>60775</v>
          </cell>
          <cell r="K648">
            <v>60775</v>
          </cell>
        </row>
        <row r="649">
          <cell r="A649">
            <v>870143</v>
          </cell>
          <cell r="D649" t="str">
            <v>3 Row Ridger - Apiculture Brj</v>
          </cell>
          <cell r="E649" t="str">
            <v>No-Capex</v>
          </cell>
          <cell r="F649" t="str">
            <v>Plant &amp; Machinery- Apiculture Brj</v>
          </cell>
          <cell r="I649" t="str">
            <v>NRS</v>
          </cell>
          <cell r="J649">
            <v>359999.2</v>
          </cell>
          <cell r="K649">
            <v>359999.2</v>
          </cell>
        </row>
        <row r="650">
          <cell r="A650">
            <v>870143</v>
          </cell>
          <cell r="D650" t="str">
            <v>Bearing &amp; Spool - Apiculture Brj</v>
          </cell>
          <cell r="E650" t="str">
            <v>No-Capex</v>
          </cell>
          <cell r="F650" t="str">
            <v>Plant &amp; Machinery- Apiculture Brj</v>
          </cell>
          <cell r="I650" t="str">
            <v>NRS</v>
          </cell>
          <cell r="J650">
            <v>2350</v>
          </cell>
          <cell r="K650">
            <v>2350</v>
          </cell>
        </row>
        <row r="651">
          <cell r="A651">
            <v>870147</v>
          </cell>
          <cell r="D651" t="str">
            <v>Tools &amp; Implements</v>
          </cell>
          <cell r="E651" t="str">
            <v>No-Capex</v>
          </cell>
          <cell r="F651" t="str">
            <v>Tools &amp; Implements</v>
          </cell>
          <cell r="I651" t="str">
            <v>NRS</v>
          </cell>
          <cell r="J651">
            <v>7050</v>
          </cell>
          <cell r="K651">
            <v>7050</v>
          </cell>
        </row>
        <row r="652">
          <cell r="A652">
            <v>870149</v>
          </cell>
          <cell r="D652" t="str">
            <v>Plant &amp; Machinery</v>
          </cell>
          <cell r="E652" t="str">
            <v>No-Capex</v>
          </cell>
          <cell r="F652" t="str">
            <v>Plant &amp; Machinery (Installation)</v>
          </cell>
          <cell r="I652" t="str">
            <v>NRS</v>
          </cell>
          <cell r="J652">
            <v>8500</v>
          </cell>
          <cell r="K652">
            <v>8500</v>
          </cell>
        </row>
        <row r="653">
          <cell r="A653">
            <v>870153</v>
          </cell>
          <cell r="D653" t="str">
            <v>Sand</v>
          </cell>
          <cell r="E653" t="str">
            <v>Maintenance</v>
          </cell>
          <cell r="F653" t="str">
            <v>Repair &amp; Maintenance Building - Nursery</v>
          </cell>
          <cell r="I653" t="str">
            <v>NRS</v>
          </cell>
          <cell r="J653">
            <v>8500</v>
          </cell>
          <cell r="K653">
            <v>8500</v>
          </cell>
        </row>
        <row r="654">
          <cell r="A654">
            <v>870159</v>
          </cell>
          <cell r="D654" t="str">
            <v>Electrical</v>
          </cell>
          <cell r="E654" t="str">
            <v>No-Capex</v>
          </cell>
          <cell r="F654" t="str">
            <v>Electrical Installation</v>
          </cell>
          <cell r="I654" t="str">
            <v>NRS</v>
          </cell>
          <cell r="J654">
            <v>659930</v>
          </cell>
          <cell r="K654">
            <v>659930</v>
          </cell>
        </row>
        <row r="655">
          <cell r="A655">
            <v>870170</v>
          </cell>
          <cell r="D655" t="str">
            <v>Mobile Phone-J.B.Sriwastav</v>
          </cell>
          <cell r="E655" t="str">
            <v>No-Capex</v>
          </cell>
          <cell r="F655" t="str">
            <v>Office Equipment</v>
          </cell>
          <cell r="I655" t="str">
            <v>NRS</v>
          </cell>
          <cell r="J655">
            <v>2350</v>
          </cell>
          <cell r="K655">
            <v>2350</v>
          </cell>
        </row>
        <row r="656">
          <cell r="A656">
            <v>870183</v>
          </cell>
          <cell r="D656" t="str">
            <v>Office Equipment</v>
          </cell>
          <cell r="E656" t="str">
            <v>No-Capex</v>
          </cell>
          <cell r="F656" t="str">
            <v>Office Equipment</v>
          </cell>
          <cell r="I656" t="str">
            <v>NRS</v>
          </cell>
          <cell r="J656">
            <v>231000</v>
          </cell>
          <cell r="K656">
            <v>231000</v>
          </cell>
        </row>
        <row r="657">
          <cell r="A657">
            <v>870183</v>
          </cell>
          <cell r="D657" t="str">
            <v>Office Equipment</v>
          </cell>
          <cell r="E657" t="str">
            <v>No-Capex</v>
          </cell>
          <cell r="F657" t="str">
            <v>Office Equipment</v>
          </cell>
          <cell r="I657" t="str">
            <v>NRS</v>
          </cell>
          <cell r="J657">
            <v>28050</v>
          </cell>
          <cell r="K657">
            <v>28050</v>
          </cell>
        </row>
        <row r="658">
          <cell r="A658">
            <v>870183</v>
          </cell>
          <cell r="D658" t="str">
            <v>Office Equipment</v>
          </cell>
          <cell r="E658" t="str">
            <v>No-Capex</v>
          </cell>
          <cell r="F658" t="str">
            <v>Office Equipment</v>
          </cell>
          <cell r="I658" t="str">
            <v>NRS</v>
          </cell>
          <cell r="J658">
            <v>1213300</v>
          </cell>
          <cell r="K658">
            <v>1213300</v>
          </cell>
        </row>
        <row r="659">
          <cell r="A659">
            <v>870183</v>
          </cell>
          <cell r="D659" t="str">
            <v>Office Equipment</v>
          </cell>
          <cell r="E659" t="str">
            <v>No-Capex</v>
          </cell>
          <cell r="F659" t="str">
            <v>Office Equipment</v>
          </cell>
          <cell r="I659" t="str">
            <v>NRS</v>
          </cell>
          <cell r="J659">
            <v>10000</v>
          </cell>
          <cell r="K659">
            <v>10000</v>
          </cell>
        </row>
        <row r="660">
          <cell r="A660">
            <v>870185</v>
          </cell>
          <cell r="D660" t="str">
            <v>Mobile Phone-S.Lahiri</v>
          </cell>
          <cell r="E660" t="str">
            <v>No-Capex</v>
          </cell>
          <cell r="F660" t="str">
            <v>Office Equipment</v>
          </cell>
        </row>
        <row r="661">
          <cell r="A661">
            <v>870185</v>
          </cell>
          <cell r="D661" t="str">
            <v>Mobile Phone-D.S.Adhikary</v>
          </cell>
          <cell r="E661" t="str">
            <v>No-Capex</v>
          </cell>
          <cell r="F661" t="str">
            <v>Office Equipment</v>
          </cell>
        </row>
        <row r="662">
          <cell r="A662">
            <v>870187</v>
          </cell>
          <cell r="D662" t="str">
            <v>Mobile Phone-Bibek Agar</v>
          </cell>
          <cell r="E662" t="str">
            <v>No-Capex</v>
          </cell>
          <cell r="F662" t="str">
            <v>Office Equipment</v>
          </cell>
          <cell r="I662" t="str">
            <v>NRS</v>
          </cell>
          <cell r="J662">
            <v>11220</v>
          </cell>
          <cell r="K662">
            <v>11220</v>
          </cell>
        </row>
        <row r="663">
          <cell r="A663">
            <v>870187</v>
          </cell>
          <cell r="D663" t="str">
            <v>Mobile Phone-Manish</v>
          </cell>
          <cell r="E663" t="str">
            <v>No-Capex</v>
          </cell>
          <cell r="F663" t="str">
            <v>Office Equipment</v>
          </cell>
          <cell r="I663" t="str">
            <v>NRS</v>
          </cell>
          <cell r="J663">
            <v>6490</v>
          </cell>
          <cell r="K663">
            <v>6490</v>
          </cell>
        </row>
        <row r="664">
          <cell r="A664">
            <v>870187</v>
          </cell>
          <cell r="D664" t="str">
            <v>Mobile Phone-Kharmania</v>
          </cell>
          <cell r="E664" t="str">
            <v>No-Capex</v>
          </cell>
          <cell r="F664" t="str">
            <v>Office Equipment</v>
          </cell>
          <cell r="I664" t="str">
            <v>NRS</v>
          </cell>
          <cell r="J664">
            <v>1969</v>
          </cell>
          <cell r="K664">
            <v>1969</v>
          </cell>
        </row>
        <row r="665">
          <cell r="A665">
            <v>870190</v>
          </cell>
          <cell r="D665" t="str">
            <v>Vehicle - Tarun Tuteja</v>
          </cell>
          <cell r="E665" t="str">
            <v>No-Capex</v>
          </cell>
          <cell r="F665" t="str">
            <v>Vehicle</v>
          </cell>
          <cell r="I665" t="str">
            <v>NRS</v>
          </cell>
          <cell r="J665">
            <v>1969</v>
          </cell>
          <cell r="K665">
            <v>1969</v>
          </cell>
        </row>
        <row r="666">
          <cell r="A666">
            <v>870192</v>
          </cell>
          <cell r="D666" t="str">
            <v>Mobile Phone-DKB</v>
          </cell>
          <cell r="E666" t="str">
            <v>No-Capex</v>
          </cell>
          <cell r="F666" t="str">
            <v>Office Equipment</v>
          </cell>
          <cell r="I666" t="str">
            <v>NRS</v>
          </cell>
          <cell r="J666">
            <v>1969</v>
          </cell>
          <cell r="K666">
            <v>1969</v>
          </cell>
        </row>
        <row r="667">
          <cell r="A667">
            <v>870192</v>
          </cell>
          <cell r="D667" t="str">
            <v>Mobile Phone-I.A.Saxena</v>
          </cell>
          <cell r="E667" t="str">
            <v>No-Capex</v>
          </cell>
          <cell r="F667" t="str">
            <v>Office Equipment</v>
          </cell>
          <cell r="I667" t="str">
            <v>NRS</v>
          </cell>
          <cell r="J667">
            <v>28050</v>
          </cell>
          <cell r="K667">
            <v>28050</v>
          </cell>
        </row>
        <row r="668">
          <cell r="A668">
            <v>870192</v>
          </cell>
          <cell r="D668" t="str">
            <v>Mobile Phone-S.K.Trp(Pdn)</v>
          </cell>
          <cell r="E668" t="str">
            <v>No-Capex</v>
          </cell>
          <cell r="F668" t="str">
            <v>Office Equipment</v>
          </cell>
          <cell r="I668" t="str">
            <v>NRS</v>
          </cell>
          <cell r="J668">
            <v>2150000</v>
          </cell>
          <cell r="K668">
            <v>2150000</v>
          </cell>
        </row>
        <row r="669">
          <cell r="A669">
            <v>870196</v>
          </cell>
          <cell r="D669" t="str">
            <v>Mobile Phone-Soni Kapoor</v>
          </cell>
          <cell r="E669" t="str">
            <v>No-Capex</v>
          </cell>
          <cell r="F669" t="str">
            <v>Office Equipment</v>
          </cell>
          <cell r="I669" t="str">
            <v>NRS</v>
          </cell>
          <cell r="J669">
            <v>1575000</v>
          </cell>
          <cell r="K669">
            <v>1575000</v>
          </cell>
        </row>
        <row r="670">
          <cell r="A670">
            <v>870203</v>
          </cell>
          <cell r="D670" t="str">
            <v>Mobile Phone-Ketan Vyas</v>
          </cell>
          <cell r="E670" t="str">
            <v>No-Capex</v>
          </cell>
          <cell r="F670" t="str">
            <v>Office Equipment</v>
          </cell>
          <cell r="I670" t="str">
            <v>NRS</v>
          </cell>
          <cell r="J670">
            <v>60000</v>
          </cell>
          <cell r="K670">
            <v>60000</v>
          </cell>
        </row>
        <row r="671">
          <cell r="A671">
            <v>870206</v>
          </cell>
          <cell r="D671" t="str">
            <v>Hardware</v>
          </cell>
          <cell r="E671" t="str">
            <v>No-Capex</v>
          </cell>
          <cell r="F671" t="str">
            <v>Repair &amp; maintenance Others</v>
          </cell>
        </row>
        <row r="672">
          <cell r="A672">
            <v>870211</v>
          </cell>
          <cell r="D672" t="str">
            <v>KTM Office - Marketing</v>
          </cell>
          <cell r="E672" t="str">
            <v>No-Capex</v>
          </cell>
          <cell r="F672" t="str">
            <v>Office Equipment</v>
          </cell>
          <cell r="I672" t="str">
            <v>NRS</v>
          </cell>
          <cell r="J672">
            <v>2350</v>
          </cell>
          <cell r="K672">
            <v>2350</v>
          </cell>
        </row>
        <row r="673">
          <cell r="A673">
            <v>870214</v>
          </cell>
          <cell r="D673" t="str">
            <v>Mobile Phone -Kennel Super</v>
          </cell>
          <cell r="E673" t="str">
            <v>No-Capex</v>
          </cell>
          <cell r="F673" t="str">
            <v>Office Equipment</v>
          </cell>
        </row>
        <row r="674">
          <cell r="A674">
            <v>870214</v>
          </cell>
          <cell r="D674" t="str">
            <v>Mobile Phone -Reception</v>
          </cell>
          <cell r="E674" t="str">
            <v>No-Capex</v>
          </cell>
          <cell r="F674" t="str">
            <v>Office Equipment</v>
          </cell>
        </row>
        <row r="675">
          <cell r="A675">
            <v>870214</v>
          </cell>
          <cell r="D675" t="str">
            <v>Mobile Phone -Anuj Singh</v>
          </cell>
          <cell r="E675" t="str">
            <v>No-Capex</v>
          </cell>
          <cell r="F675" t="str">
            <v>Office Equipment</v>
          </cell>
          <cell r="I675" t="str">
            <v>NRS</v>
          </cell>
          <cell r="J675">
            <v>2350</v>
          </cell>
          <cell r="K675">
            <v>2350</v>
          </cell>
        </row>
        <row r="676">
          <cell r="A676">
            <v>870214</v>
          </cell>
          <cell r="D676" t="str">
            <v xml:space="preserve">Mobile Phone -Anupam </v>
          </cell>
          <cell r="E676" t="str">
            <v>No-Capex</v>
          </cell>
          <cell r="F676" t="str">
            <v>Office Equipment</v>
          </cell>
          <cell r="I676" t="str">
            <v>NRS</v>
          </cell>
          <cell r="J676">
            <v>12705</v>
          </cell>
          <cell r="K676">
            <v>12705</v>
          </cell>
        </row>
        <row r="677">
          <cell r="A677">
            <v>870214</v>
          </cell>
          <cell r="D677" t="str">
            <v>Mobile Phone -Purchase</v>
          </cell>
          <cell r="E677" t="str">
            <v>No-Capex</v>
          </cell>
          <cell r="F677" t="str">
            <v>Office Equipment</v>
          </cell>
          <cell r="I677" t="str">
            <v>NRS</v>
          </cell>
          <cell r="J677">
            <v>735</v>
          </cell>
          <cell r="K677">
            <v>735</v>
          </cell>
        </row>
        <row r="678">
          <cell r="A678">
            <v>870214</v>
          </cell>
          <cell r="D678" t="str">
            <v xml:space="preserve">Mobile Phone -Group 4 </v>
          </cell>
          <cell r="E678" t="str">
            <v>No-Capex</v>
          </cell>
          <cell r="F678" t="str">
            <v>Office Equipment</v>
          </cell>
          <cell r="I678" t="str">
            <v>NRS</v>
          </cell>
          <cell r="J678">
            <v>4400</v>
          </cell>
          <cell r="K678">
            <v>4400</v>
          </cell>
        </row>
        <row r="679">
          <cell r="A679">
            <v>870217</v>
          </cell>
          <cell r="D679" t="str">
            <v>Mobile Phone RM PM</v>
          </cell>
          <cell r="E679" t="str">
            <v>No-Capex</v>
          </cell>
          <cell r="F679" t="str">
            <v>Office Equipment</v>
          </cell>
          <cell r="I679" t="str">
            <v>NRS</v>
          </cell>
          <cell r="J679">
            <v>69270</v>
          </cell>
          <cell r="K679">
            <v>69270</v>
          </cell>
        </row>
        <row r="680">
          <cell r="A680">
            <v>870233</v>
          </cell>
          <cell r="D680" t="str">
            <v>Color TV-Soni Kapoor</v>
          </cell>
          <cell r="E680" t="str">
            <v>Capex-18(04-05)</v>
          </cell>
          <cell r="F680" t="str">
            <v>Furniture &amp; Fixture</v>
          </cell>
        </row>
        <row r="681">
          <cell r="A681">
            <v>870234</v>
          </cell>
          <cell r="D681" t="str">
            <v>Voltage Stabilizer-S.Kapoor</v>
          </cell>
          <cell r="E681" t="str">
            <v>Capex-18-(04-05)</v>
          </cell>
          <cell r="F681" t="str">
            <v>Furniture &amp; Fixture</v>
          </cell>
          <cell r="I681" t="str">
            <v>NRS</v>
          </cell>
          <cell r="J681">
            <v>582</v>
          </cell>
          <cell r="K681">
            <v>582</v>
          </cell>
        </row>
        <row r="682">
          <cell r="A682">
            <v>870237</v>
          </cell>
          <cell r="D682" t="str">
            <v>Celing Fan-Soni Kapoor</v>
          </cell>
          <cell r="E682" t="str">
            <v>Capex-18-(04-05)</v>
          </cell>
          <cell r="F682" t="str">
            <v>Furniture &amp; Fixture</v>
          </cell>
          <cell r="I682" t="str">
            <v>NRS</v>
          </cell>
          <cell r="J682">
            <v>14100</v>
          </cell>
          <cell r="K682">
            <v>14100</v>
          </cell>
        </row>
        <row r="683">
          <cell r="A683">
            <v>870238</v>
          </cell>
          <cell r="D683" t="str">
            <v>Cordless Telephone-B.Agarwal</v>
          </cell>
          <cell r="E683" t="str">
            <v>No-Capex</v>
          </cell>
          <cell r="F683" t="str">
            <v>Office Equipment</v>
          </cell>
          <cell r="I683" t="str">
            <v>NRS</v>
          </cell>
          <cell r="J683">
            <v>19500</v>
          </cell>
          <cell r="K683">
            <v>19500</v>
          </cell>
        </row>
        <row r="684">
          <cell r="A684">
            <v>870239</v>
          </cell>
          <cell r="D684" t="str">
            <v>Cordless Telephone-K.Vyas</v>
          </cell>
          <cell r="E684" t="str">
            <v>Capex-18-(04-05)</v>
          </cell>
          <cell r="F684" t="str">
            <v>Furniture &amp; Fixture</v>
          </cell>
          <cell r="I684" t="str">
            <v>NRS</v>
          </cell>
          <cell r="J684">
            <v>300</v>
          </cell>
          <cell r="K684">
            <v>300</v>
          </cell>
        </row>
        <row r="685">
          <cell r="A685">
            <v>870243</v>
          </cell>
          <cell r="D685" t="str">
            <v>Ceiling Fan-Bibek Agarwal</v>
          </cell>
          <cell r="E685" t="str">
            <v>No-Capex</v>
          </cell>
          <cell r="F685" t="str">
            <v>Furniture &amp; Fixture</v>
          </cell>
          <cell r="I685" t="str">
            <v>NRS</v>
          </cell>
          <cell r="J685">
            <v>1500</v>
          </cell>
          <cell r="K685">
            <v>1500</v>
          </cell>
        </row>
        <row r="686">
          <cell r="A686">
            <v>870251</v>
          </cell>
          <cell r="D686" t="str">
            <v>Ceiling Fan-Mukesh Sharma</v>
          </cell>
          <cell r="E686" t="str">
            <v>No-Capex</v>
          </cell>
          <cell r="F686" t="str">
            <v>Furniture &amp; Fixture</v>
          </cell>
          <cell r="I686" t="str">
            <v>NRS</v>
          </cell>
          <cell r="J686">
            <v>6300</v>
          </cell>
          <cell r="K686">
            <v>6300</v>
          </cell>
        </row>
        <row r="687">
          <cell r="A687">
            <v>870265</v>
          </cell>
          <cell r="D687" t="str">
            <v>Ceiling Fan-Bijoy Bhusan Tiwary</v>
          </cell>
          <cell r="E687" t="str">
            <v>No-Capex</v>
          </cell>
          <cell r="F687" t="str">
            <v>Furniture &amp; Fixture</v>
          </cell>
          <cell r="I687" t="str">
            <v>NRS</v>
          </cell>
          <cell r="J687">
            <v>12272.73</v>
          </cell>
          <cell r="K687">
            <v>12272.73</v>
          </cell>
        </row>
        <row r="688">
          <cell r="A688">
            <v>870267</v>
          </cell>
          <cell r="D688" t="str">
            <v>Conveyor Belt- Nursey-Banepa</v>
          </cell>
          <cell r="E688" t="str">
            <v>No-Capex</v>
          </cell>
          <cell r="F688" t="str">
            <v>Plant &amp; Machinery- Nursery Banepa</v>
          </cell>
          <cell r="I688" t="str">
            <v>NRS</v>
          </cell>
          <cell r="J688">
            <v>12272.73</v>
          </cell>
          <cell r="K688">
            <v>12272.73</v>
          </cell>
        </row>
        <row r="689">
          <cell r="A689">
            <v>870269</v>
          </cell>
          <cell r="D689" t="str">
            <v>Ceiling Fan-Prakash Aryal</v>
          </cell>
          <cell r="E689" t="str">
            <v>No-Capex</v>
          </cell>
          <cell r="F689" t="str">
            <v>Furniture &amp; Fixture</v>
          </cell>
          <cell r="I689" t="str">
            <v>NRS</v>
          </cell>
          <cell r="J689">
            <v>12272.73</v>
          </cell>
          <cell r="K689">
            <v>12272.73</v>
          </cell>
        </row>
        <row r="690">
          <cell r="A690">
            <v>870270</v>
          </cell>
          <cell r="D690" t="str">
            <v>Laboratory Equipment</v>
          </cell>
          <cell r="E690" t="str">
            <v>No-Capex</v>
          </cell>
          <cell r="F690" t="str">
            <v>Laboratory Equipment</v>
          </cell>
          <cell r="I690" t="str">
            <v>NRS</v>
          </cell>
          <cell r="J690">
            <v>12272.73</v>
          </cell>
          <cell r="K690">
            <v>12272.73</v>
          </cell>
        </row>
        <row r="691">
          <cell r="A691">
            <v>870275</v>
          </cell>
          <cell r="D691" t="str">
            <v>Refrigerator For Amal Guin</v>
          </cell>
          <cell r="E691" t="str">
            <v>Capex-26-(04-05)</v>
          </cell>
          <cell r="F691" t="str">
            <v>Furniture &amp; Fixture</v>
          </cell>
          <cell r="I691" t="str">
            <v>NRS</v>
          </cell>
          <cell r="J691">
            <v>12272.73</v>
          </cell>
          <cell r="K691">
            <v>12272.73</v>
          </cell>
        </row>
        <row r="692">
          <cell r="A692">
            <v>870276</v>
          </cell>
          <cell r="D692" t="str">
            <v>Stabilizer for Ref.- amal Guin</v>
          </cell>
          <cell r="E692" t="str">
            <v>No-Capex</v>
          </cell>
          <cell r="F692" t="str">
            <v>Furniture &amp; Fixture</v>
          </cell>
          <cell r="I692" t="str">
            <v>NRS</v>
          </cell>
          <cell r="J692">
            <v>645454.54</v>
          </cell>
          <cell r="K692">
            <v>645454.54</v>
          </cell>
        </row>
        <row r="693">
          <cell r="A693">
            <v>870277</v>
          </cell>
          <cell r="D693" t="str">
            <v>Telephone-Dinesh Sharma Resi</v>
          </cell>
          <cell r="E693" t="str">
            <v>No-Capex</v>
          </cell>
          <cell r="F693" t="str">
            <v>Furniture &amp; Fixture</v>
          </cell>
          <cell r="I693" t="str">
            <v>NRS</v>
          </cell>
          <cell r="J693">
            <v>11500</v>
          </cell>
          <cell r="K693">
            <v>11500</v>
          </cell>
        </row>
        <row r="694">
          <cell r="A694">
            <v>870294</v>
          </cell>
          <cell r="D694" t="str">
            <v>Mobile Phone For K.S.Prasad</v>
          </cell>
          <cell r="E694" t="str">
            <v>No-Capex</v>
          </cell>
          <cell r="F694" t="str">
            <v>Office Equipment</v>
          </cell>
          <cell r="I694" t="str">
            <v>NRS</v>
          </cell>
          <cell r="J694">
            <v>11500</v>
          </cell>
          <cell r="K694">
            <v>11500</v>
          </cell>
        </row>
        <row r="695">
          <cell r="A695">
            <v>870303</v>
          </cell>
          <cell r="B695" t="str">
            <v>Appex Commercial</v>
          </cell>
          <cell r="D695" t="str">
            <v>Water Filter For Soni Kapoor</v>
          </cell>
          <cell r="E695" t="str">
            <v>No-Capex</v>
          </cell>
          <cell r="F695" t="str">
            <v>Furniture &amp; Fixture</v>
          </cell>
          <cell r="I695" t="str">
            <v>NRS</v>
          </cell>
          <cell r="J695">
            <v>11500</v>
          </cell>
          <cell r="K695">
            <v>11500</v>
          </cell>
        </row>
        <row r="696">
          <cell r="A696">
            <v>870304</v>
          </cell>
          <cell r="D696" t="str">
            <v>Car For Santosh Panikkar</v>
          </cell>
          <cell r="F696" t="str">
            <v>Vehicle</v>
          </cell>
          <cell r="I696" t="str">
            <v>NRS</v>
          </cell>
          <cell r="J696">
            <v>11500</v>
          </cell>
          <cell r="K696">
            <v>11500</v>
          </cell>
        </row>
        <row r="697">
          <cell r="A697">
            <v>870305</v>
          </cell>
          <cell r="D697" t="str">
            <v>Car For Soni Kapoor</v>
          </cell>
          <cell r="F697" t="str">
            <v>Vehicle</v>
          </cell>
          <cell r="I697" t="str">
            <v>NRS</v>
          </cell>
          <cell r="J697">
            <v>9400</v>
          </cell>
          <cell r="K697">
            <v>9400</v>
          </cell>
        </row>
        <row r="698">
          <cell r="A698">
            <v>870309</v>
          </cell>
          <cell r="D698" t="str">
            <v>Kia Motor For - A Mehra</v>
          </cell>
          <cell r="E698" t="str">
            <v>No-Capex</v>
          </cell>
          <cell r="F698" t="str">
            <v>Vehicle</v>
          </cell>
          <cell r="I698" t="str">
            <v>NRS</v>
          </cell>
          <cell r="J698">
            <v>7791.03</v>
          </cell>
          <cell r="K698">
            <v>7791.03</v>
          </cell>
        </row>
        <row r="699">
          <cell r="A699">
            <v>870310</v>
          </cell>
          <cell r="D699" t="str">
            <v>Kia Motor For - S.K.Das</v>
          </cell>
          <cell r="E699" t="str">
            <v>No-Capex</v>
          </cell>
          <cell r="F699" t="str">
            <v>Vehicle</v>
          </cell>
          <cell r="I699" t="str">
            <v>NRS</v>
          </cell>
          <cell r="J699">
            <v>61818.18</v>
          </cell>
          <cell r="K699">
            <v>61818.18</v>
          </cell>
        </row>
        <row r="700">
          <cell r="A700">
            <v>870312</v>
          </cell>
          <cell r="D700" t="str">
            <v>Mobile Phone For S.S.Panikkar</v>
          </cell>
          <cell r="E700" t="str">
            <v>No-Capex</v>
          </cell>
          <cell r="F700" t="str">
            <v>Office Equipment</v>
          </cell>
          <cell r="I700" t="str">
            <v>NRS</v>
          </cell>
          <cell r="J700">
            <v>7090</v>
          </cell>
          <cell r="K700">
            <v>7090</v>
          </cell>
        </row>
        <row r="701">
          <cell r="A701">
            <v>870318</v>
          </cell>
          <cell r="D701" t="str">
            <v>Telephone Wire - S.K.Trpathi-QA</v>
          </cell>
          <cell r="E701" t="str">
            <v>No-Capex</v>
          </cell>
          <cell r="F701" t="str">
            <v>Welfair Item</v>
          </cell>
          <cell r="I701" t="str">
            <v>NRS</v>
          </cell>
          <cell r="J701">
            <v>7090</v>
          </cell>
          <cell r="K701">
            <v>7090</v>
          </cell>
        </row>
        <row r="702">
          <cell r="A702">
            <v>870323</v>
          </cell>
          <cell r="D702" t="str">
            <v>Car Steriio 3 Pcs</v>
          </cell>
          <cell r="E702" t="str">
            <v>(Capex - 34-04-05)</v>
          </cell>
          <cell r="F702" t="str">
            <v>Vehicle CWIP</v>
          </cell>
          <cell r="I702" t="str">
            <v>NRS</v>
          </cell>
          <cell r="J702">
            <v>7090</v>
          </cell>
          <cell r="K702">
            <v>7090</v>
          </cell>
        </row>
        <row r="703">
          <cell r="A703">
            <v>870329</v>
          </cell>
          <cell r="D703" t="str">
            <v>New marketing Office-Elec. Work</v>
          </cell>
          <cell r="E703" t="str">
            <v>No-Capex</v>
          </cell>
          <cell r="F703" t="str">
            <v>Electrical Installation CWIP</v>
          </cell>
          <cell r="I703" t="str">
            <v>NRS</v>
          </cell>
          <cell r="J703">
            <v>7090</v>
          </cell>
          <cell r="K703">
            <v>7090</v>
          </cell>
        </row>
        <row r="704">
          <cell r="A704">
            <v>870333</v>
          </cell>
          <cell r="D704" t="str">
            <v>New marketing Office-Elec. Work</v>
          </cell>
          <cell r="E704" t="str">
            <v>No-Capex</v>
          </cell>
          <cell r="F704" t="str">
            <v>Electrical Installation CWIP</v>
          </cell>
          <cell r="I704" t="str">
            <v>NRS</v>
          </cell>
          <cell r="J704">
            <v>7090</v>
          </cell>
          <cell r="K704">
            <v>7090</v>
          </cell>
        </row>
        <row r="705">
          <cell r="A705">
            <v>870334</v>
          </cell>
          <cell r="D705" t="str">
            <v>New marketing Office-Elec. Work</v>
          </cell>
          <cell r="E705" t="str">
            <v>No-Capex</v>
          </cell>
          <cell r="F705" t="str">
            <v>Electrical Installation CWIP</v>
          </cell>
          <cell r="I705" t="str">
            <v>NRS</v>
          </cell>
          <cell r="J705">
            <v>7090</v>
          </cell>
          <cell r="K705">
            <v>7090</v>
          </cell>
        </row>
        <row r="706">
          <cell r="A706">
            <v>870335</v>
          </cell>
          <cell r="D706" t="str">
            <v>New marketing Office-Elec. Work</v>
          </cell>
          <cell r="E706" t="str">
            <v>No-Capex</v>
          </cell>
          <cell r="F706" t="str">
            <v>Electrical Installation CWIP</v>
          </cell>
          <cell r="I706" t="str">
            <v>NRS</v>
          </cell>
          <cell r="J706">
            <v>7090</v>
          </cell>
          <cell r="K706">
            <v>7090</v>
          </cell>
        </row>
        <row r="707">
          <cell r="A707">
            <v>870337</v>
          </cell>
          <cell r="D707" t="str">
            <v>New marketing Office-Elec. Work</v>
          </cell>
          <cell r="E707" t="str">
            <v>No-Capex</v>
          </cell>
          <cell r="F707" t="str">
            <v>Electrical Installation CWIP</v>
          </cell>
          <cell r="I707" t="str">
            <v>NRS</v>
          </cell>
          <cell r="J707">
            <v>25909.1</v>
          </cell>
          <cell r="K707">
            <v>25909.1</v>
          </cell>
        </row>
        <row r="708">
          <cell r="A708">
            <v>870339</v>
          </cell>
          <cell r="D708" t="str">
            <v>New marketing Office-Elec. Work</v>
          </cell>
          <cell r="E708" t="str">
            <v>No-Capex</v>
          </cell>
          <cell r="F708" t="str">
            <v>Electrical Installation CWIP</v>
          </cell>
          <cell r="I708" t="str">
            <v>NRS</v>
          </cell>
          <cell r="J708">
            <v>7100</v>
          </cell>
          <cell r="K708">
            <v>7100</v>
          </cell>
        </row>
        <row r="709">
          <cell r="A709">
            <v>870341</v>
          </cell>
          <cell r="D709" t="str">
            <v>New marketing Office-Elec. Work</v>
          </cell>
          <cell r="E709" t="str">
            <v>No-Capex</v>
          </cell>
          <cell r="F709" t="str">
            <v>Electrical Installation CWIP</v>
          </cell>
          <cell r="I709" t="str">
            <v>NRS</v>
          </cell>
          <cell r="J709">
            <v>1300</v>
          </cell>
          <cell r="K709">
            <v>1300</v>
          </cell>
        </row>
        <row r="710">
          <cell r="A710">
            <v>870342</v>
          </cell>
          <cell r="D710" t="str">
            <v>Installation &amp; Commiss.Elec Work</v>
          </cell>
          <cell r="E710" t="str">
            <v>No-Capex</v>
          </cell>
          <cell r="F710" t="str">
            <v>Electrical Installation CWIP</v>
          </cell>
          <cell r="I710" t="str">
            <v>NRS</v>
          </cell>
          <cell r="J710">
            <v>4750</v>
          </cell>
          <cell r="K710">
            <v>4750</v>
          </cell>
        </row>
        <row r="711">
          <cell r="A711">
            <v>870343</v>
          </cell>
          <cell r="D711" t="str">
            <v>Installation &amp; Commiss.Elec Work</v>
          </cell>
          <cell r="E711" t="str">
            <v>No-Capex</v>
          </cell>
          <cell r="F711" t="str">
            <v>Electrical Installation CWIP</v>
          </cell>
          <cell r="I711" t="str">
            <v>NRS</v>
          </cell>
          <cell r="J711">
            <v>4750</v>
          </cell>
          <cell r="K711">
            <v>4750</v>
          </cell>
        </row>
        <row r="712">
          <cell r="A712" t="str">
            <v>710009A</v>
          </cell>
          <cell r="D712" t="str">
            <v>Furniture - Gubachan</v>
          </cell>
          <cell r="E712" t="str">
            <v>No-Capex</v>
          </cell>
          <cell r="F712" t="str">
            <v>Furniture &amp; Fixture</v>
          </cell>
          <cell r="I712" t="str">
            <v>NRS</v>
          </cell>
          <cell r="J712">
            <v>2500</v>
          </cell>
          <cell r="K712">
            <v>2500</v>
          </cell>
        </row>
        <row r="713">
          <cell r="A713" t="str">
            <v>710009B</v>
          </cell>
          <cell r="D713" t="str">
            <v>Furniture - S.Tripathi</v>
          </cell>
          <cell r="E713" t="str">
            <v>No-Capex</v>
          </cell>
          <cell r="F713" t="str">
            <v>Furniture &amp; Fixture</v>
          </cell>
          <cell r="I713" t="str">
            <v>NRS</v>
          </cell>
          <cell r="J713">
            <v>1250</v>
          </cell>
          <cell r="K713">
            <v>1250</v>
          </cell>
        </row>
        <row r="714">
          <cell r="A714" t="str">
            <v>710009C</v>
          </cell>
          <cell r="D714" t="str">
            <v>Furniture - Satyanarayan</v>
          </cell>
          <cell r="E714" t="str">
            <v>No-Capex</v>
          </cell>
          <cell r="F714" t="str">
            <v>Furniture &amp; Fixture</v>
          </cell>
          <cell r="I714" t="str">
            <v>NRS</v>
          </cell>
          <cell r="J714">
            <v>1250</v>
          </cell>
          <cell r="K714">
            <v>1250</v>
          </cell>
        </row>
        <row r="715">
          <cell r="A715" t="str">
            <v>710009D</v>
          </cell>
          <cell r="D715" t="str">
            <v>Furniture - Sohan</v>
          </cell>
          <cell r="E715" t="str">
            <v>No-Capex</v>
          </cell>
          <cell r="F715" t="str">
            <v>Furniture &amp; Fixture</v>
          </cell>
          <cell r="I715" t="str">
            <v>NRS</v>
          </cell>
          <cell r="J715">
            <v>1250</v>
          </cell>
          <cell r="K715">
            <v>1250</v>
          </cell>
        </row>
        <row r="716">
          <cell r="A716" t="str">
            <v>710011A</v>
          </cell>
          <cell r="D716" t="str">
            <v>Furniture - Gubachan</v>
          </cell>
          <cell r="E716" t="str">
            <v>No-Capex</v>
          </cell>
          <cell r="F716" t="str">
            <v>Furniture &amp; Fixture</v>
          </cell>
          <cell r="I716" t="str">
            <v>INR</v>
          </cell>
          <cell r="J716">
            <v>36961.769999999997</v>
          </cell>
          <cell r="K716">
            <v>59138.831999999995</v>
          </cell>
        </row>
        <row r="717">
          <cell r="A717" t="str">
            <v>710011B</v>
          </cell>
          <cell r="D717" t="str">
            <v>Furniture - Sohan</v>
          </cell>
          <cell r="E717" t="str">
            <v>No-Capex</v>
          </cell>
          <cell r="F717" t="str">
            <v>Furniture &amp; Fixture</v>
          </cell>
          <cell r="I717" t="str">
            <v>NRS</v>
          </cell>
          <cell r="J717">
            <v>1250</v>
          </cell>
          <cell r="K717">
            <v>1250</v>
          </cell>
        </row>
        <row r="718">
          <cell r="A718" t="str">
            <v>710011C</v>
          </cell>
          <cell r="D718" t="str">
            <v>Furniture - Tez Singh</v>
          </cell>
          <cell r="E718" t="str">
            <v>No-Capex</v>
          </cell>
          <cell r="F718" t="str">
            <v>Furniture &amp; Fixture</v>
          </cell>
          <cell r="I718" t="str">
            <v>NRS</v>
          </cell>
          <cell r="J718">
            <v>1250</v>
          </cell>
          <cell r="K718">
            <v>1250</v>
          </cell>
        </row>
        <row r="719">
          <cell r="A719" t="str">
            <v>710095A</v>
          </cell>
          <cell r="D719" t="str">
            <v>Furniture - Kardam Singh</v>
          </cell>
          <cell r="E719" t="str">
            <v>No-Capex</v>
          </cell>
          <cell r="F719" t="str">
            <v>Furniture &amp; Fixture</v>
          </cell>
          <cell r="I719" t="str">
            <v>NRS</v>
          </cell>
          <cell r="J719">
            <v>1250</v>
          </cell>
          <cell r="K719">
            <v>1250</v>
          </cell>
        </row>
        <row r="720">
          <cell r="A720" t="str">
            <v>710146A</v>
          </cell>
          <cell r="D720" t="str">
            <v>Furniture - Swapan Barik</v>
          </cell>
          <cell r="E720" t="str">
            <v>No-Capex</v>
          </cell>
          <cell r="F720" t="str">
            <v>Furniture &amp; Fixture</v>
          </cell>
          <cell r="I720" t="str">
            <v>NRS</v>
          </cell>
          <cell r="J720">
            <v>1250</v>
          </cell>
          <cell r="K720">
            <v>1250</v>
          </cell>
        </row>
        <row r="721">
          <cell r="A721" t="str">
            <v>710146B</v>
          </cell>
          <cell r="D721" t="str">
            <v>Furniture - Tez Singh</v>
          </cell>
          <cell r="E721" t="str">
            <v>No-Capex</v>
          </cell>
          <cell r="F721" t="str">
            <v>Furniture &amp; Fixture</v>
          </cell>
          <cell r="I721" t="str">
            <v>INR</v>
          </cell>
          <cell r="J721">
            <v>43243.75</v>
          </cell>
          <cell r="K721">
            <v>69190</v>
          </cell>
        </row>
        <row r="722">
          <cell r="A722" t="str">
            <v>710147A</v>
          </cell>
          <cell r="D722" t="str">
            <v>Furniture - Swapan Barik</v>
          </cell>
          <cell r="E722" t="str">
            <v>No-Capex</v>
          </cell>
          <cell r="F722" t="str">
            <v>Furniture &amp; Fixture</v>
          </cell>
        </row>
        <row r="723">
          <cell r="A723" t="str">
            <v>710318A</v>
          </cell>
          <cell r="D723" t="str">
            <v>TV for Upendra Pradhan</v>
          </cell>
          <cell r="E723" t="str">
            <v>No-Capex</v>
          </cell>
          <cell r="F723" t="str">
            <v>Furniture &amp; Fixture</v>
          </cell>
        </row>
        <row r="724">
          <cell r="A724" t="str">
            <v>710340A</v>
          </cell>
          <cell r="D724" t="str">
            <v>Ranjan Kumar</v>
          </cell>
          <cell r="E724" t="str">
            <v>No-Capex</v>
          </cell>
          <cell r="F724" t="str">
            <v>Furniture &amp; Fixture</v>
          </cell>
        </row>
        <row r="725">
          <cell r="A725" t="str">
            <v>710340B</v>
          </cell>
          <cell r="D725" t="str">
            <v>W.A.Zaidi</v>
          </cell>
          <cell r="E725" t="str">
            <v>No-Capex</v>
          </cell>
          <cell r="F725" t="str">
            <v>Furniture &amp; Fixture</v>
          </cell>
        </row>
        <row r="726">
          <cell r="A726" t="str">
            <v>710340C</v>
          </cell>
          <cell r="D726" t="str">
            <v>ShreePur Mess</v>
          </cell>
          <cell r="E726" t="str">
            <v>No-Capex</v>
          </cell>
          <cell r="F726" t="str">
            <v>Furniture &amp; Fixture</v>
          </cell>
        </row>
        <row r="727">
          <cell r="A727" t="str">
            <v>710915A</v>
          </cell>
          <cell r="D727" t="str">
            <v>TV Stand - Prem Singh</v>
          </cell>
          <cell r="E727" t="str">
            <v>No-Capex</v>
          </cell>
          <cell r="F727" t="str">
            <v>Furniture &amp; Fixture</v>
          </cell>
        </row>
        <row r="728">
          <cell r="A728" t="str">
            <v>710915B</v>
          </cell>
          <cell r="D728" t="str">
            <v>TV Stand - D.S.Adhikary</v>
          </cell>
          <cell r="E728" t="str">
            <v>No-Capex</v>
          </cell>
          <cell r="F728" t="str">
            <v>Furniture &amp; Fixture</v>
          </cell>
        </row>
        <row r="729">
          <cell r="A729" t="str">
            <v>710915C</v>
          </cell>
          <cell r="D729" t="str">
            <v>TV Stand - S.Lahiri</v>
          </cell>
          <cell r="E729" t="str">
            <v>No-Capex</v>
          </cell>
          <cell r="F729" t="str">
            <v>Furniture &amp; Fixture</v>
          </cell>
        </row>
        <row r="730">
          <cell r="A730" t="str">
            <v>710915D</v>
          </cell>
          <cell r="D730" t="str">
            <v>TV Stand - J.B.Sriwastav</v>
          </cell>
          <cell r="E730" t="str">
            <v>No-Capex</v>
          </cell>
          <cell r="F730" t="str">
            <v>Furniture &amp; Fixture</v>
          </cell>
        </row>
        <row r="731">
          <cell r="A731" t="str">
            <v>710943A</v>
          </cell>
          <cell r="D731" t="str">
            <v>Sofa Set For R.K.Kapat</v>
          </cell>
          <cell r="E731" t="str">
            <v>No-Capex</v>
          </cell>
          <cell r="F731" t="str">
            <v>Furniture &amp; Fixture</v>
          </cell>
        </row>
        <row r="732">
          <cell r="A732" t="str">
            <v>710943B</v>
          </cell>
          <cell r="D732" t="str">
            <v>Centre table For R.K.Kapat</v>
          </cell>
          <cell r="E732" t="str">
            <v>No-Capex</v>
          </cell>
          <cell r="F732" t="str">
            <v>Furniture &amp; Fixture</v>
          </cell>
        </row>
        <row r="733">
          <cell r="A733" t="str">
            <v>710948A</v>
          </cell>
          <cell r="D733" t="str">
            <v>Lap Top For Marketing Dept</v>
          </cell>
          <cell r="E733" t="str">
            <v>No-Capex</v>
          </cell>
          <cell r="F733" t="str">
            <v>Office Equipment</v>
          </cell>
        </row>
        <row r="734">
          <cell r="A734" t="str">
            <v>710948B</v>
          </cell>
          <cell r="D734" t="str">
            <v>Lap Top For Prashant Sirali</v>
          </cell>
          <cell r="E734" t="str">
            <v>No-Capex</v>
          </cell>
          <cell r="F734" t="str">
            <v>Office Equipment</v>
          </cell>
        </row>
        <row r="735">
          <cell r="A735" t="str">
            <v>710948C</v>
          </cell>
          <cell r="D735" t="str">
            <v>Zenith Computer - 3 Set- Nursery</v>
          </cell>
          <cell r="E735" t="str">
            <v>No-Capex</v>
          </cell>
          <cell r="F735" t="str">
            <v>Office Equipment</v>
          </cell>
        </row>
        <row r="736">
          <cell r="A736" t="str">
            <v>710948D</v>
          </cell>
          <cell r="D736" t="str">
            <v>Zenith Computer - 3 Set-Marketing</v>
          </cell>
          <cell r="E736" t="str">
            <v>No-Capex</v>
          </cell>
          <cell r="F736" t="str">
            <v>Office Equipment</v>
          </cell>
        </row>
        <row r="737">
          <cell r="A737" t="str">
            <v>710948E</v>
          </cell>
          <cell r="D737" t="str">
            <v>Date Server For Corporate Office</v>
          </cell>
          <cell r="E737" t="str">
            <v>No-Capex</v>
          </cell>
          <cell r="F737" t="str">
            <v>Office Equipment</v>
          </cell>
        </row>
        <row r="738">
          <cell r="A738" t="str">
            <v>710948F</v>
          </cell>
          <cell r="D738" t="str">
            <v>Net-Work Printer - Corporate Office</v>
          </cell>
          <cell r="E738" t="str">
            <v>No-Capex</v>
          </cell>
          <cell r="F738" t="str">
            <v>Office Equipment</v>
          </cell>
        </row>
        <row r="739">
          <cell r="A739" t="str">
            <v>710960A</v>
          </cell>
          <cell r="D739" t="str">
            <v>TV Stand For Sanjay Kumar</v>
          </cell>
          <cell r="E739" t="str">
            <v>No-Capex</v>
          </cell>
          <cell r="F739" t="str">
            <v>Furniture &amp; Fixture</v>
          </cell>
        </row>
        <row r="740">
          <cell r="A740" t="str">
            <v>810124A</v>
          </cell>
          <cell r="D740" t="str">
            <v>Fruit Juice Expansion</v>
          </cell>
          <cell r="E740" t="str">
            <v>(Capex - 02-03-04)</v>
          </cell>
          <cell r="F740" t="str">
            <v>Building</v>
          </cell>
        </row>
        <row r="741">
          <cell r="A741" t="str">
            <v>810266A</v>
          </cell>
          <cell r="D741" t="str">
            <v xml:space="preserve">Gate No. 2 </v>
          </cell>
          <cell r="E741" t="str">
            <v>(Capex -18-03-04)</v>
          </cell>
          <cell r="F741" t="str">
            <v>Building</v>
          </cell>
        </row>
        <row r="742">
          <cell r="A742" t="str">
            <v>810305A</v>
          </cell>
          <cell r="B742" t="str">
            <v>Jai Electronics</v>
          </cell>
          <cell r="D742" t="str">
            <v>Refrigerator For D.S.Adhikari</v>
          </cell>
          <cell r="E742" t="str">
            <v>(Capex - 16-03-04)</v>
          </cell>
          <cell r="F742" t="str">
            <v>Furniture &amp; Fixture</v>
          </cell>
        </row>
        <row r="743">
          <cell r="A743" t="str">
            <v>810309A</v>
          </cell>
          <cell r="B743" t="str">
            <v>DIGI Way International</v>
          </cell>
          <cell r="D743" t="str">
            <v>Electrical Weighing Balance- Tablet</v>
          </cell>
          <cell r="E743" t="str">
            <v>(Capex - 02-04-05)</v>
          </cell>
          <cell r="F743" t="str">
            <v>Tools &amp; Implements</v>
          </cell>
        </row>
        <row r="744">
          <cell r="A744" t="str">
            <v>810463A</v>
          </cell>
          <cell r="B744" t="str">
            <v xml:space="preserve">Kushwaha Electrical </v>
          </cell>
          <cell r="C744" t="str">
            <v>Installation Material</v>
          </cell>
          <cell r="D744" t="str">
            <v>Fruit Juice Expansion</v>
          </cell>
          <cell r="E744" t="str">
            <v>(Capex - 13-04-05)</v>
          </cell>
          <cell r="F744" t="str">
            <v>Electrical Installation CWIP</v>
          </cell>
        </row>
        <row r="745">
          <cell r="A745" t="str">
            <v>810463B</v>
          </cell>
          <cell r="B745" t="str">
            <v xml:space="preserve">Kushwaha Electrical </v>
          </cell>
          <cell r="C745" t="str">
            <v>Installation Material</v>
          </cell>
          <cell r="D745" t="str">
            <v>CPP Packing</v>
          </cell>
          <cell r="E745" t="str">
            <v>(Capex - 28-04-05)</v>
          </cell>
          <cell r="F745" t="str">
            <v>Electrical Installation</v>
          </cell>
        </row>
        <row r="746">
          <cell r="A746" t="str">
            <v>870233A</v>
          </cell>
          <cell r="D746" t="str">
            <v>Color TV-Ketan Vyas</v>
          </cell>
          <cell r="E746" t="str">
            <v>Capex-19(04-05)</v>
          </cell>
          <cell r="F746" t="str">
            <v>Furniture &amp; Fixture</v>
          </cell>
        </row>
        <row r="747">
          <cell r="A747" t="str">
            <v>870233B</v>
          </cell>
          <cell r="D747" t="str">
            <v>Color TV-Bibek Agarwal</v>
          </cell>
          <cell r="E747" t="str">
            <v>Capex-20(04-05)</v>
          </cell>
          <cell r="F747" t="str">
            <v>Furniture &amp; Fixture</v>
          </cell>
        </row>
        <row r="748">
          <cell r="A748" t="str">
            <v>870233C</v>
          </cell>
          <cell r="D748" t="str">
            <v>Refrigerator - Soni Kapoor</v>
          </cell>
          <cell r="E748" t="str">
            <v>Capex-18(04-05)</v>
          </cell>
          <cell r="F748" t="str">
            <v>Furniture &amp; Fixture</v>
          </cell>
        </row>
        <row r="749">
          <cell r="A749" t="str">
            <v>870233D</v>
          </cell>
          <cell r="D749" t="str">
            <v>Refrigerator - Ketan Vyas</v>
          </cell>
          <cell r="E749" t="str">
            <v>Capex-19(04-05)</v>
          </cell>
          <cell r="F749" t="str">
            <v>Furniture &amp; Fixture</v>
          </cell>
        </row>
        <row r="750">
          <cell r="A750" t="str">
            <v>870238A</v>
          </cell>
          <cell r="D750" t="str">
            <v>Cordless Telephone-S.Kapoor</v>
          </cell>
          <cell r="E750" t="str">
            <v>No-Capex</v>
          </cell>
          <cell r="F750" t="str">
            <v>Office Equipment</v>
          </cell>
        </row>
        <row r="751">
          <cell r="A751" t="str">
            <v>870265A</v>
          </cell>
          <cell r="D751" t="str">
            <v>Ceiling Fan-Jitendra Singh Rana</v>
          </cell>
          <cell r="E751" t="str">
            <v>No-Capex</v>
          </cell>
          <cell r="F751" t="str">
            <v>Furniture &amp; Fixture</v>
          </cell>
        </row>
        <row r="752">
          <cell r="A752" t="str">
            <v>870269A</v>
          </cell>
          <cell r="D752" t="str">
            <v>Ceiling Fan-Surendra Verma</v>
          </cell>
          <cell r="E752" t="str">
            <v>No-Capex</v>
          </cell>
          <cell r="F752" t="str">
            <v>Furniture &amp; Fixture</v>
          </cell>
        </row>
        <row r="753">
          <cell r="A753" t="str">
            <v>870269B</v>
          </cell>
          <cell r="D753" t="str">
            <v>Ceiling Fan-Mr. Das- RM Store</v>
          </cell>
          <cell r="E753" t="str">
            <v>No-Capex</v>
          </cell>
          <cell r="F753" t="str">
            <v>Furniture &amp; Fixture</v>
          </cell>
        </row>
        <row r="754">
          <cell r="A754" t="str">
            <v>870269C</v>
          </cell>
          <cell r="D754" t="str">
            <v>Ceiling Fan-Sikander Baitha</v>
          </cell>
          <cell r="E754" t="str">
            <v>No-Capex</v>
          </cell>
          <cell r="F754" t="str">
            <v>Furniture &amp; Fixture</v>
          </cell>
        </row>
        <row r="755">
          <cell r="A755" t="str">
            <v>870303A</v>
          </cell>
          <cell r="B755" t="str">
            <v>Appex Commercial</v>
          </cell>
          <cell r="D755" t="str">
            <v>Water Filter For K.S.Prasad</v>
          </cell>
          <cell r="E755" t="str">
            <v>No-Capex</v>
          </cell>
          <cell r="F755" t="str">
            <v>Furniture &amp; Fixture</v>
          </cell>
        </row>
        <row r="756">
          <cell r="A756" t="str">
            <v>Fact</v>
          </cell>
          <cell r="E756" t="str">
            <v>Capex-02-03</v>
          </cell>
          <cell r="I756" t="str">
            <v>NRS</v>
          </cell>
          <cell r="J756">
            <v>21060</v>
          </cell>
          <cell r="K756">
            <v>21060</v>
          </cell>
        </row>
        <row r="757">
          <cell r="A757" t="str">
            <v>Nursery</v>
          </cell>
          <cell r="D757" t="str">
            <v>Building Nursery</v>
          </cell>
          <cell r="E757" t="str">
            <v>Nur/001(03-04)</v>
          </cell>
          <cell r="F757" t="str">
            <v>Building</v>
          </cell>
        </row>
        <row r="758">
          <cell r="A758" t="str">
            <v xml:space="preserve">Rising </v>
          </cell>
          <cell r="D758" t="str">
            <v>Housing Complex</v>
          </cell>
          <cell r="E758" t="str">
            <v>Housing Complex</v>
          </cell>
          <cell r="F758" t="str">
            <v>Building</v>
          </cell>
        </row>
        <row r="760">
          <cell r="I760" t="str">
            <v>NRS</v>
          </cell>
          <cell r="J760">
            <v>25909.1</v>
          </cell>
          <cell r="K760">
            <v>25909.1</v>
          </cell>
        </row>
        <row r="761">
          <cell r="I761" t="str">
            <v>NRS</v>
          </cell>
          <cell r="J761">
            <v>25909.1</v>
          </cell>
          <cell r="K761">
            <v>25909.1</v>
          </cell>
        </row>
        <row r="762">
          <cell r="I762" t="str">
            <v>NRS</v>
          </cell>
          <cell r="J762">
            <v>15454.54</v>
          </cell>
          <cell r="K762">
            <v>15454.54</v>
          </cell>
        </row>
        <row r="763">
          <cell r="I763" t="str">
            <v>NRS</v>
          </cell>
          <cell r="J763">
            <v>15454.54</v>
          </cell>
          <cell r="K763">
            <v>15454.54</v>
          </cell>
        </row>
        <row r="764">
          <cell r="I764" t="str">
            <v>NRS</v>
          </cell>
          <cell r="J764">
            <v>4750</v>
          </cell>
          <cell r="K764">
            <v>4750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</sheetData>
      <sheetData sheetId="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ip-16.07.03"/>
      <sheetName val="Depreciation "/>
      <sheetName val="P&amp;M Written Off- Nepal Act"/>
      <sheetName val="Dep Work- Nepal"/>
      <sheetName val="Sale Summary-Comparison"/>
      <sheetName val="SALE DETAIL"/>
      <sheetName val="SALE1 "/>
      <sheetName val="Sale Summary"/>
      <sheetName val="Excess Dep.NB"/>
      <sheetName val="Allocation"/>
      <sheetName val="Asset&lt;15000"/>
      <sheetName val="PO.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>
            <v>710009</v>
          </cell>
          <cell r="C6" t="str">
            <v>Furniture - Anuj Singh</v>
          </cell>
          <cell r="D6" t="str">
            <v>No-Capex</v>
          </cell>
          <cell r="E6" t="str">
            <v>Furniture &amp; Fixture</v>
          </cell>
        </row>
        <row r="7">
          <cell r="A7">
            <v>710011</v>
          </cell>
          <cell r="C7" t="str">
            <v>Furniture - Bibek agarwal</v>
          </cell>
          <cell r="D7" t="str">
            <v>No-Capex</v>
          </cell>
          <cell r="E7" t="str">
            <v>Furniture &amp; Fixture</v>
          </cell>
        </row>
        <row r="8">
          <cell r="A8">
            <v>710040</v>
          </cell>
          <cell r="C8" t="str">
            <v>Mobile Phone-P.Shirali</v>
          </cell>
          <cell r="D8" t="str">
            <v>No-Capex</v>
          </cell>
          <cell r="E8" t="str">
            <v>Office Equipment</v>
          </cell>
          <cell r="H8" t="str">
            <v>NRS</v>
          </cell>
          <cell r="I8">
            <v>7590</v>
          </cell>
          <cell r="J8">
            <v>7590</v>
          </cell>
        </row>
        <row r="9">
          <cell r="A9">
            <v>710088</v>
          </cell>
          <cell r="C9" t="str">
            <v>Furniture - R.K.Kharmania</v>
          </cell>
          <cell r="D9" t="str">
            <v>No-Capex</v>
          </cell>
          <cell r="E9" t="str">
            <v>Furniture &amp; Fixture</v>
          </cell>
        </row>
        <row r="10">
          <cell r="A10">
            <v>710095</v>
          </cell>
          <cell r="C10" t="str">
            <v>Furniture - Deepak Kestwal</v>
          </cell>
          <cell r="D10" t="str">
            <v>No-Capex</v>
          </cell>
          <cell r="E10" t="str">
            <v>Furniture &amp; Fixture</v>
          </cell>
        </row>
        <row r="11">
          <cell r="A11">
            <v>710096</v>
          </cell>
          <cell r="C11" t="str">
            <v>Furniture-Aloke Saxena (Eng.Dpt.)</v>
          </cell>
          <cell r="D11" t="str">
            <v>No-Capex</v>
          </cell>
          <cell r="E11" t="str">
            <v>Furniture &amp; Fixture</v>
          </cell>
        </row>
        <row r="12">
          <cell r="A12">
            <v>710146</v>
          </cell>
          <cell r="C12" t="str">
            <v>Furniture - Kardam Singh</v>
          </cell>
          <cell r="D12" t="str">
            <v>No-Capex</v>
          </cell>
          <cell r="E12" t="str">
            <v>Furniture &amp; Fixture</v>
          </cell>
        </row>
        <row r="13">
          <cell r="A13">
            <v>710147</v>
          </cell>
          <cell r="C13" t="str">
            <v>Furniture - Pawan Singh</v>
          </cell>
          <cell r="D13" t="str">
            <v>No-Capex</v>
          </cell>
          <cell r="E13" t="str">
            <v>Furniture &amp; Fixture</v>
          </cell>
        </row>
        <row r="14">
          <cell r="A14">
            <v>710158</v>
          </cell>
          <cell r="C14" t="str">
            <v>Furniture - Swapan Barik</v>
          </cell>
          <cell r="D14" t="str">
            <v>No-Capex</v>
          </cell>
          <cell r="E14" t="str">
            <v>Furniture &amp; Fixture</v>
          </cell>
        </row>
        <row r="15">
          <cell r="A15">
            <v>710192</v>
          </cell>
          <cell r="C15" t="str">
            <v>Furniture-P.Sirali</v>
          </cell>
          <cell r="D15" t="str">
            <v>No-Capex</v>
          </cell>
          <cell r="E15" t="str">
            <v>Furniture &amp; Fixture</v>
          </cell>
          <cell r="H15" t="str">
            <v>NRS</v>
          </cell>
          <cell r="I15">
            <v>92950</v>
          </cell>
          <cell r="J15">
            <v>92950</v>
          </cell>
        </row>
        <row r="16">
          <cell r="A16">
            <v>710193</v>
          </cell>
          <cell r="C16" t="str">
            <v>Refrigerator-P.Sirali</v>
          </cell>
          <cell r="D16" t="str">
            <v>No-Capex</v>
          </cell>
          <cell r="E16" t="str">
            <v>Furniture &amp; Fixture</v>
          </cell>
          <cell r="H16" t="str">
            <v>NRS</v>
          </cell>
          <cell r="I16">
            <v>21363.64</v>
          </cell>
          <cell r="J16">
            <v>21363.64</v>
          </cell>
        </row>
        <row r="17">
          <cell r="A17">
            <v>710193</v>
          </cell>
          <cell r="C17" t="str">
            <v>Fan-P.Sirali</v>
          </cell>
          <cell r="D17" t="str">
            <v>No-Capex</v>
          </cell>
          <cell r="E17" t="str">
            <v>Furniture &amp; Fixture</v>
          </cell>
          <cell r="H17" t="str">
            <v>NRS</v>
          </cell>
          <cell r="I17">
            <v>5454.54</v>
          </cell>
          <cell r="J17">
            <v>5454.54</v>
          </cell>
        </row>
        <row r="18">
          <cell r="A18">
            <v>710193</v>
          </cell>
          <cell r="C18" t="str">
            <v>Television-P.Sirali</v>
          </cell>
          <cell r="D18" t="str">
            <v>No-Capex</v>
          </cell>
          <cell r="E18" t="str">
            <v>Furniture &amp; Fixture</v>
          </cell>
          <cell r="H18" t="str">
            <v>NRS</v>
          </cell>
          <cell r="I18">
            <v>20454.55</v>
          </cell>
          <cell r="J18">
            <v>20454.55</v>
          </cell>
        </row>
        <row r="19">
          <cell r="A19">
            <v>710225</v>
          </cell>
          <cell r="C19" t="str">
            <v>Furniture-P.Sirali</v>
          </cell>
          <cell r="D19" t="str">
            <v>No-Capex</v>
          </cell>
          <cell r="E19" t="str">
            <v>Furniture &amp; Fixture</v>
          </cell>
        </row>
        <row r="20">
          <cell r="A20">
            <v>710250</v>
          </cell>
          <cell r="C20" t="str">
            <v>Furniture G.Kashinath</v>
          </cell>
          <cell r="D20" t="str">
            <v>No-Capex</v>
          </cell>
          <cell r="E20" t="str">
            <v>Furniture &amp; Fixture</v>
          </cell>
        </row>
        <row r="21">
          <cell r="A21">
            <v>710251</v>
          </cell>
          <cell r="C21" t="str">
            <v>Refrigerator- G Kashinath</v>
          </cell>
          <cell r="D21" t="str">
            <v>No-Capex</v>
          </cell>
          <cell r="E21" t="str">
            <v>Furniture &amp; Fixture</v>
          </cell>
          <cell r="H21" t="str">
            <v>NRS</v>
          </cell>
          <cell r="I21">
            <v>29090.9</v>
          </cell>
          <cell r="J21">
            <v>29090.9</v>
          </cell>
        </row>
        <row r="22">
          <cell r="A22">
            <v>710251</v>
          </cell>
          <cell r="C22" t="str">
            <v>Television - G.Kashinath</v>
          </cell>
          <cell r="D22" t="str">
            <v>No-Capex</v>
          </cell>
          <cell r="E22" t="str">
            <v>Furniture &amp; Fixture</v>
          </cell>
          <cell r="H22" t="str">
            <v>NRS</v>
          </cell>
          <cell r="I22">
            <v>24545.45</v>
          </cell>
          <cell r="J22">
            <v>24545.45</v>
          </cell>
        </row>
        <row r="23">
          <cell r="A23">
            <v>710251</v>
          </cell>
          <cell r="C23" t="str">
            <v>Music System-G.kashinath</v>
          </cell>
          <cell r="D23" t="str">
            <v>No-Capex</v>
          </cell>
          <cell r="E23" t="str">
            <v>Furniture &amp; Fixture</v>
          </cell>
          <cell r="H23" t="str">
            <v>NRS</v>
          </cell>
          <cell r="I23">
            <v>20454.54</v>
          </cell>
          <cell r="J23">
            <v>20454.54</v>
          </cell>
        </row>
        <row r="24">
          <cell r="A24">
            <v>710251</v>
          </cell>
          <cell r="C24" t="str">
            <v>Micro Oven-G.Kashinath</v>
          </cell>
          <cell r="D24" t="str">
            <v>No-Capex</v>
          </cell>
          <cell r="E24" t="str">
            <v>Furniture &amp; Fixture</v>
          </cell>
          <cell r="H24" t="str">
            <v>NRS</v>
          </cell>
          <cell r="I24">
            <v>14090.9</v>
          </cell>
          <cell r="J24">
            <v>14090.9</v>
          </cell>
        </row>
        <row r="25">
          <cell r="A25">
            <v>710258</v>
          </cell>
          <cell r="C25" t="str">
            <v>Telephone Set-Ktm</v>
          </cell>
          <cell r="D25" t="str">
            <v>No-Capex</v>
          </cell>
          <cell r="E25" t="str">
            <v>Office Equipment</v>
          </cell>
          <cell r="H25" t="str">
            <v>NRS</v>
          </cell>
          <cell r="I25">
            <v>9250</v>
          </cell>
          <cell r="J25">
            <v>9250</v>
          </cell>
        </row>
        <row r="26">
          <cell r="A26">
            <v>710307</v>
          </cell>
          <cell r="C26" t="str">
            <v>Furniture G.Kashinath</v>
          </cell>
          <cell r="D26" t="str">
            <v>No-Capex</v>
          </cell>
          <cell r="E26" t="str">
            <v>Furniture &amp; Fixture</v>
          </cell>
        </row>
        <row r="27">
          <cell r="A27">
            <v>710311</v>
          </cell>
          <cell r="C27" t="str">
            <v>Mobile Set- H.B.Shrestha</v>
          </cell>
          <cell r="D27" t="str">
            <v>No-Capex</v>
          </cell>
          <cell r="E27" t="str">
            <v>Office Equipment</v>
          </cell>
          <cell r="H27" t="str">
            <v>NRS</v>
          </cell>
          <cell r="I27">
            <v>6800</v>
          </cell>
          <cell r="J27">
            <v>6800</v>
          </cell>
        </row>
        <row r="28">
          <cell r="A28">
            <v>710311</v>
          </cell>
          <cell r="C28" t="str">
            <v>Mobile Set- S.K.Jha-Banepa</v>
          </cell>
          <cell r="D28" t="str">
            <v>No-Capex</v>
          </cell>
          <cell r="E28" t="str">
            <v>Office Equipment</v>
          </cell>
          <cell r="H28" t="str">
            <v>NRS</v>
          </cell>
          <cell r="I28">
            <v>6800</v>
          </cell>
          <cell r="J28">
            <v>6800</v>
          </cell>
        </row>
        <row r="29">
          <cell r="A29">
            <v>710318</v>
          </cell>
          <cell r="C29" t="str">
            <v>Office Equipment</v>
          </cell>
          <cell r="D29" t="str">
            <v>No-Capex</v>
          </cell>
          <cell r="E29" t="str">
            <v>Office Equipment</v>
          </cell>
          <cell r="H29" t="str">
            <v>NRS</v>
          </cell>
          <cell r="I29">
            <v>1850</v>
          </cell>
          <cell r="J29">
            <v>1850</v>
          </cell>
        </row>
        <row r="30">
          <cell r="A30">
            <v>710325</v>
          </cell>
          <cell r="C30" t="str">
            <v>Mobile - G.Kashinath</v>
          </cell>
          <cell r="D30" t="str">
            <v>No-Capex</v>
          </cell>
          <cell r="E30" t="str">
            <v>Office Equipment</v>
          </cell>
        </row>
        <row r="31">
          <cell r="A31">
            <v>710340</v>
          </cell>
          <cell r="C31" t="str">
            <v>Finished Goods Go-Down</v>
          </cell>
          <cell r="D31" t="str">
            <v>No-Capex</v>
          </cell>
          <cell r="E31" t="str">
            <v>Furniture &amp; Fixture</v>
          </cell>
          <cell r="H31" t="str">
            <v>NRS</v>
          </cell>
          <cell r="I31">
            <v>6800</v>
          </cell>
          <cell r="J31">
            <v>6800</v>
          </cell>
        </row>
        <row r="32">
          <cell r="A32">
            <v>710349</v>
          </cell>
          <cell r="C32" t="str">
            <v>Mobile - S.K.Dudhoria</v>
          </cell>
          <cell r="D32" t="str">
            <v>No-Capex</v>
          </cell>
          <cell r="E32" t="str">
            <v>Office Equipment</v>
          </cell>
          <cell r="H32" t="str">
            <v>NRS</v>
          </cell>
          <cell r="I32">
            <v>1600</v>
          </cell>
          <cell r="J32">
            <v>1600</v>
          </cell>
        </row>
        <row r="33">
          <cell r="A33">
            <v>710351</v>
          </cell>
          <cell r="C33" t="str">
            <v>Mobile - T.K.Gupta</v>
          </cell>
          <cell r="D33" t="str">
            <v>No-Capex</v>
          </cell>
          <cell r="E33" t="str">
            <v>Office Equipment</v>
          </cell>
          <cell r="H33" t="str">
            <v>NRS</v>
          </cell>
          <cell r="I33">
            <v>25500</v>
          </cell>
          <cell r="J33">
            <v>25500</v>
          </cell>
        </row>
        <row r="34">
          <cell r="A34">
            <v>710353</v>
          </cell>
          <cell r="C34" t="str">
            <v>Mobile - R.N.Yadav</v>
          </cell>
          <cell r="D34" t="str">
            <v>No-Capex</v>
          </cell>
          <cell r="E34" t="str">
            <v>Office Equipment</v>
          </cell>
          <cell r="H34" t="str">
            <v>NRS</v>
          </cell>
          <cell r="I34">
            <v>6800</v>
          </cell>
          <cell r="J34">
            <v>6800</v>
          </cell>
        </row>
        <row r="35">
          <cell r="A35">
            <v>710386</v>
          </cell>
          <cell r="C35" t="str">
            <v>Telephone-S.Roy</v>
          </cell>
          <cell r="D35" t="str">
            <v>No-Capex</v>
          </cell>
          <cell r="E35" t="str">
            <v>Office Equipment</v>
          </cell>
          <cell r="H35" t="str">
            <v>NRS</v>
          </cell>
          <cell r="I35">
            <v>1850</v>
          </cell>
          <cell r="J35">
            <v>1850</v>
          </cell>
        </row>
        <row r="36">
          <cell r="A36">
            <v>710418</v>
          </cell>
          <cell r="C36" t="str">
            <v>Furniture &amp; Fixture</v>
          </cell>
          <cell r="D36" t="str">
            <v>No-Capex</v>
          </cell>
          <cell r="E36" t="str">
            <v>Furniture &amp; Fixture</v>
          </cell>
          <cell r="H36" t="str">
            <v>NRS</v>
          </cell>
          <cell r="I36">
            <v>8080</v>
          </cell>
          <cell r="J36">
            <v>8080</v>
          </cell>
        </row>
        <row r="37">
          <cell r="A37">
            <v>710474</v>
          </cell>
          <cell r="C37" t="str">
            <v>Mobile-Badri Narayan</v>
          </cell>
          <cell r="D37" t="str">
            <v>No-Capex</v>
          </cell>
          <cell r="E37" t="str">
            <v>Office Equipment</v>
          </cell>
          <cell r="H37" t="str">
            <v>NRS</v>
          </cell>
          <cell r="I37">
            <v>6618.18</v>
          </cell>
          <cell r="J37">
            <v>6618.18</v>
          </cell>
        </row>
        <row r="38">
          <cell r="A38">
            <v>710491</v>
          </cell>
          <cell r="C38" t="str">
            <v>Double Bed-A.Mehra</v>
          </cell>
          <cell r="D38" t="str">
            <v>No-Capex</v>
          </cell>
          <cell r="E38" t="str">
            <v>Furniture &amp; Fixture</v>
          </cell>
          <cell r="H38" t="str">
            <v>NRS</v>
          </cell>
          <cell r="I38">
            <v>21454.55</v>
          </cell>
          <cell r="J38">
            <v>21454.55</v>
          </cell>
        </row>
        <row r="39">
          <cell r="A39">
            <v>710491</v>
          </cell>
          <cell r="C39" t="str">
            <v>Sofa Set-A.Mehra</v>
          </cell>
          <cell r="D39" t="str">
            <v>No-Capex</v>
          </cell>
          <cell r="E39" t="str">
            <v>Furniture &amp; Fixture</v>
          </cell>
          <cell r="H39" t="str">
            <v>NRS</v>
          </cell>
          <cell r="I39">
            <v>26363.64</v>
          </cell>
          <cell r="J39">
            <v>26363.64</v>
          </cell>
        </row>
        <row r="40">
          <cell r="A40">
            <v>710491</v>
          </cell>
          <cell r="C40" t="str">
            <v>Dinning Chair-A.Mehra</v>
          </cell>
          <cell r="D40" t="str">
            <v>No-Capex</v>
          </cell>
          <cell r="E40" t="str">
            <v>Furniture &amp; Fixture</v>
          </cell>
          <cell r="H40" t="str">
            <v>NRS</v>
          </cell>
          <cell r="I40">
            <v>12000</v>
          </cell>
          <cell r="J40">
            <v>12000</v>
          </cell>
        </row>
        <row r="41">
          <cell r="A41">
            <v>710491</v>
          </cell>
          <cell r="C41" t="str">
            <v>Centre Table-A.Mehra</v>
          </cell>
          <cell r="D41" t="str">
            <v>No-Capex</v>
          </cell>
          <cell r="E41" t="str">
            <v>Furniture &amp; Fixture</v>
          </cell>
          <cell r="H41" t="str">
            <v>NRS</v>
          </cell>
          <cell r="I41">
            <v>7090.91</v>
          </cell>
          <cell r="J41">
            <v>7090.91</v>
          </cell>
        </row>
        <row r="42">
          <cell r="A42">
            <v>710491</v>
          </cell>
          <cell r="C42" t="str">
            <v>Corner Table- A.Mehra</v>
          </cell>
          <cell r="D42" t="str">
            <v>No-Capex</v>
          </cell>
          <cell r="E42" t="str">
            <v>Furniture &amp; Fixture</v>
          </cell>
          <cell r="H42" t="str">
            <v>NRS</v>
          </cell>
          <cell r="I42">
            <v>9090.9</v>
          </cell>
          <cell r="J42">
            <v>9090.9</v>
          </cell>
        </row>
        <row r="43">
          <cell r="A43">
            <v>710492</v>
          </cell>
          <cell r="C43" t="str">
            <v>TV &amp; Micro Oven-A.Mehra</v>
          </cell>
          <cell r="D43" t="str">
            <v>No-Capex</v>
          </cell>
          <cell r="E43" t="str">
            <v>Furniture &amp; Fixture</v>
          </cell>
          <cell r="H43" t="str">
            <v>NRS</v>
          </cell>
          <cell r="I43">
            <v>32909.08</v>
          </cell>
          <cell r="J43">
            <v>32909.08</v>
          </cell>
        </row>
        <row r="44">
          <cell r="A44">
            <v>710496</v>
          </cell>
          <cell r="C44" t="str">
            <v>Matress-A.Mehra</v>
          </cell>
          <cell r="D44" t="str">
            <v>No-Capex</v>
          </cell>
          <cell r="E44" t="str">
            <v>Furniture &amp; Fixture</v>
          </cell>
          <cell r="H44" t="str">
            <v>NRS</v>
          </cell>
          <cell r="I44">
            <v>11300</v>
          </cell>
          <cell r="J44">
            <v>11300</v>
          </cell>
        </row>
        <row r="45">
          <cell r="A45">
            <v>710529</v>
          </cell>
          <cell r="C45" t="str">
            <v>Furniture (Tarun Tuteja)</v>
          </cell>
          <cell r="D45" t="str">
            <v>No-Capex</v>
          </cell>
          <cell r="E45" t="str">
            <v>Furniture &amp; Fixture</v>
          </cell>
          <cell r="H45" t="str">
            <v>NRS</v>
          </cell>
          <cell r="I45">
            <v>20330</v>
          </cell>
          <cell r="J45">
            <v>20330</v>
          </cell>
        </row>
        <row r="46">
          <cell r="A46">
            <v>710530</v>
          </cell>
          <cell r="C46" t="str">
            <v>Television - Tarun Tuteja</v>
          </cell>
          <cell r="D46" t="str">
            <v>No-Capex</v>
          </cell>
          <cell r="E46" t="str">
            <v>Furniture &amp; Fixture</v>
          </cell>
          <cell r="H46" t="str">
            <v>NRS</v>
          </cell>
          <cell r="I46">
            <v>27727.27</v>
          </cell>
          <cell r="J46">
            <v>27727.27</v>
          </cell>
        </row>
        <row r="47">
          <cell r="A47">
            <v>710530</v>
          </cell>
          <cell r="C47" t="str">
            <v>Refrigerator-Tarun Tuteja</v>
          </cell>
          <cell r="D47" t="str">
            <v>No-Capex</v>
          </cell>
          <cell r="E47" t="str">
            <v>Furniture &amp; Fixture</v>
          </cell>
          <cell r="H47" t="str">
            <v>NRS</v>
          </cell>
          <cell r="I47">
            <v>24545.45</v>
          </cell>
          <cell r="J47">
            <v>24545.45</v>
          </cell>
        </row>
        <row r="48">
          <cell r="A48">
            <v>710530</v>
          </cell>
          <cell r="C48" t="str">
            <v>Kitchen items-Tarun Tuteja</v>
          </cell>
          <cell r="D48" t="str">
            <v>No-Capex</v>
          </cell>
          <cell r="E48" t="str">
            <v>Furniture &amp; Fixture</v>
          </cell>
          <cell r="H48" t="str">
            <v>NRS</v>
          </cell>
          <cell r="I48">
            <v>4181.8100000000004</v>
          </cell>
          <cell r="J48">
            <v>4181.8100000000004</v>
          </cell>
        </row>
        <row r="49">
          <cell r="A49">
            <v>710547</v>
          </cell>
          <cell r="C49" t="str">
            <v>Steel Almirah</v>
          </cell>
          <cell r="D49" t="str">
            <v>No-Capex</v>
          </cell>
          <cell r="E49" t="str">
            <v>Furniture &amp; Fixture</v>
          </cell>
          <cell r="H49" t="str">
            <v>NRS</v>
          </cell>
          <cell r="I49">
            <v>14535</v>
          </cell>
          <cell r="J49">
            <v>14535</v>
          </cell>
        </row>
        <row r="50">
          <cell r="A50">
            <v>710548</v>
          </cell>
          <cell r="C50" t="str">
            <v>Furniture (Tarun Tuteja)</v>
          </cell>
          <cell r="D50" t="str">
            <v>No-Capex</v>
          </cell>
          <cell r="E50" t="str">
            <v>Furniture &amp; Fixture</v>
          </cell>
          <cell r="H50" t="str">
            <v>NRS</v>
          </cell>
          <cell r="I50">
            <v>14535</v>
          </cell>
          <cell r="J50">
            <v>14535</v>
          </cell>
        </row>
        <row r="51">
          <cell r="A51">
            <v>710611</v>
          </cell>
          <cell r="C51" t="str">
            <v>Furniture - Bibek agarwal</v>
          </cell>
          <cell r="D51" t="str">
            <v>No-Capex</v>
          </cell>
          <cell r="E51" t="str">
            <v>Furniture &amp; Fixture</v>
          </cell>
        </row>
        <row r="52">
          <cell r="A52">
            <v>710612</v>
          </cell>
          <cell r="C52" t="str">
            <v>Mobile Phone-A.Mehra</v>
          </cell>
          <cell r="D52" t="str">
            <v>No-Capex</v>
          </cell>
          <cell r="E52" t="str">
            <v>Office Equipment</v>
          </cell>
          <cell r="H52" t="str">
            <v>NRS</v>
          </cell>
          <cell r="I52">
            <v>11500</v>
          </cell>
          <cell r="J52">
            <v>11500</v>
          </cell>
        </row>
        <row r="53">
          <cell r="A53">
            <v>710670</v>
          </cell>
          <cell r="C53" t="str">
            <v>Furniture - Bibek agarwal</v>
          </cell>
          <cell r="D53" t="str">
            <v>No-Capex</v>
          </cell>
          <cell r="E53" t="str">
            <v>Furniture &amp; Fixture</v>
          </cell>
        </row>
        <row r="54">
          <cell r="A54">
            <v>710678</v>
          </cell>
          <cell r="C54" t="str">
            <v>Satelite Phone</v>
          </cell>
          <cell r="D54" t="str">
            <v>No-Capex</v>
          </cell>
          <cell r="E54" t="str">
            <v>Office Equipment</v>
          </cell>
          <cell r="H54" t="str">
            <v>NRS</v>
          </cell>
          <cell r="I54">
            <v>80369</v>
          </cell>
          <cell r="J54">
            <v>80369</v>
          </cell>
        </row>
        <row r="55">
          <cell r="A55">
            <v>710770</v>
          </cell>
          <cell r="C55" t="str">
            <v>KTM Office - Marketing</v>
          </cell>
          <cell r="D55" t="str">
            <v>No-Capex</v>
          </cell>
          <cell r="E55" t="str">
            <v>Office Equipment</v>
          </cell>
          <cell r="H55" t="str">
            <v>NRS</v>
          </cell>
          <cell r="I55">
            <v>1600</v>
          </cell>
          <cell r="J55">
            <v>1600</v>
          </cell>
        </row>
        <row r="56">
          <cell r="A56">
            <v>710774</v>
          </cell>
          <cell r="C56" t="str">
            <v>Furniture - Ketan Vyas</v>
          </cell>
          <cell r="D56" t="str">
            <v>No-Capex</v>
          </cell>
          <cell r="E56" t="str">
            <v>Furniture &amp; Fixture</v>
          </cell>
        </row>
        <row r="57">
          <cell r="A57">
            <v>710787</v>
          </cell>
          <cell r="C57" t="str">
            <v>Furniture &amp; Fixture</v>
          </cell>
          <cell r="D57" t="str">
            <v>No-Capex</v>
          </cell>
          <cell r="E57" t="str">
            <v>Furniture &amp; Fixture</v>
          </cell>
          <cell r="H57" t="str">
            <v>NRS</v>
          </cell>
          <cell r="I57">
            <v>3181.82</v>
          </cell>
          <cell r="J57">
            <v>3181.82</v>
          </cell>
        </row>
        <row r="58">
          <cell r="A58">
            <v>710790</v>
          </cell>
          <cell r="C58" t="str">
            <v>Refrigerator for Badrinarayan</v>
          </cell>
          <cell r="D58" t="str">
            <v>No-Capex</v>
          </cell>
          <cell r="E58" t="str">
            <v>Furniture &amp; Fixture</v>
          </cell>
          <cell r="H58" t="str">
            <v>NRS</v>
          </cell>
          <cell r="I58">
            <v>30572.720000000001</v>
          </cell>
          <cell r="J58">
            <v>30572.720000000001</v>
          </cell>
        </row>
        <row r="59">
          <cell r="A59">
            <v>710803</v>
          </cell>
          <cell r="C59" t="str">
            <v>Fax Machine- R.S.rana</v>
          </cell>
          <cell r="D59" t="str">
            <v>No-Capex</v>
          </cell>
          <cell r="E59" t="str">
            <v>Office Equipment</v>
          </cell>
          <cell r="H59" t="str">
            <v>NRS</v>
          </cell>
          <cell r="I59">
            <v>18181.810000000001</v>
          </cell>
          <cell r="J59">
            <v>18181.810000000001</v>
          </cell>
        </row>
        <row r="60">
          <cell r="A60">
            <v>710819</v>
          </cell>
          <cell r="C60" t="str">
            <v>Matress for Bed</v>
          </cell>
          <cell r="D60" t="str">
            <v>No-Capex</v>
          </cell>
          <cell r="E60" t="str">
            <v>Furniture &amp; Fixture</v>
          </cell>
          <cell r="H60" t="str">
            <v>NRS</v>
          </cell>
          <cell r="I60">
            <v>2950</v>
          </cell>
          <cell r="J60">
            <v>2950</v>
          </cell>
        </row>
        <row r="61">
          <cell r="A61">
            <v>710837</v>
          </cell>
          <cell r="C61" t="str">
            <v>Curtain Cloth</v>
          </cell>
          <cell r="D61" t="str">
            <v>No-Capex</v>
          </cell>
          <cell r="E61" t="str">
            <v>Furniture &amp; Fixture</v>
          </cell>
          <cell r="H61" t="str">
            <v>NRS</v>
          </cell>
          <cell r="I61">
            <v>7790</v>
          </cell>
          <cell r="J61">
            <v>7790</v>
          </cell>
        </row>
        <row r="62">
          <cell r="A62">
            <v>710838</v>
          </cell>
          <cell r="C62" t="str">
            <v>Matress for Bed</v>
          </cell>
          <cell r="D62" t="str">
            <v>No-Capex</v>
          </cell>
          <cell r="E62" t="str">
            <v>Furniture &amp; Fixture</v>
          </cell>
          <cell r="H62" t="str">
            <v>NRS</v>
          </cell>
          <cell r="I62">
            <v>24992.7</v>
          </cell>
          <cell r="J62">
            <v>24992.7</v>
          </cell>
        </row>
        <row r="63">
          <cell r="A63">
            <v>710843</v>
          </cell>
          <cell r="C63" t="str">
            <v>File Cabinet Marketing</v>
          </cell>
          <cell r="D63" t="str">
            <v>No-Capex</v>
          </cell>
          <cell r="E63" t="str">
            <v>Furniture &amp; Fixture</v>
          </cell>
          <cell r="H63" t="str">
            <v>NRS</v>
          </cell>
          <cell r="I63">
            <v>12909.08</v>
          </cell>
          <cell r="J63">
            <v>12909.08</v>
          </cell>
        </row>
        <row r="64">
          <cell r="A64">
            <v>710861</v>
          </cell>
          <cell r="C64" t="str">
            <v>Dinner &amp; Curlury Set-S.kapoor</v>
          </cell>
          <cell r="D64" t="str">
            <v>No-Capex</v>
          </cell>
          <cell r="E64" t="str">
            <v>Furniture &amp; Fixture</v>
          </cell>
          <cell r="H64" t="str">
            <v>NRS</v>
          </cell>
          <cell r="I64">
            <v>6000</v>
          </cell>
          <cell r="J64">
            <v>6000</v>
          </cell>
        </row>
        <row r="65">
          <cell r="A65">
            <v>710862</v>
          </cell>
          <cell r="C65" t="str">
            <v>Glass for Soni Kapoor</v>
          </cell>
          <cell r="D65" t="str">
            <v>No-Capex</v>
          </cell>
          <cell r="E65" t="str">
            <v>Consumable Item</v>
          </cell>
          <cell r="H65" t="str">
            <v>NRS</v>
          </cell>
          <cell r="I65">
            <v>456</v>
          </cell>
          <cell r="J65">
            <v>456</v>
          </cell>
        </row>
        <row r="66">
          <cell r="A66">
            <v>710877</v>
          </cell>
          <cell r="C66" t="str">
            <v>Furniture Soni Kapoor</v>
          </cell>
          <cell r="D66" t="str">
            <v>No-Capex</v>
          </cell>
          <cell r="E66" t="str">
            <v>Furniture &amp; Fixture</v>
          </cell>
        </row>
        <row r="67">
          <cell r="A67">
            <v>710881</v>
          </cell>
          <cell r="C67" t="str">
            <v>Gas Regulator</v>
          </cell>
          <cell r="D67" t="str">
            <v>No-Capex</v>
          </cell>
          <cell r="E67" t="str">
            <v>Consumable Item</v>
          </cell>
          <cell r="H67" t="str">
            <v>NRS</v>
          </cell>
          <cell r="I67">
            <v>265</v>
          </cell>
          <cell r="J67">
            <v>265</v>
          </cell>
        </row>
        <row r="68">
          <cell r="A68">
            <v>710884</v>
          </cell>
          <cell r="C68" t="str">
            <v>Furniture Soni Kapoor</v>
          </cell>
          <cell r="D68" t="str">
            <v>No-Capex</v>
          </cell>
          <cell r="E68" t="str">
            <v>Furniture &amp; Fixture</v>
          </cell>
        </row>
        <row r="69">
          <cell r="A69">
            <v>710891</v>
          </cell>
          <cell r="C69" t="str">
            <v>AC For A.Mehra Residence</v>
          </cell>
          <cell r="D69" t="str">
            <v>No-Capex</v>
          </cell>
          <cell r="E69" t="str">
            <v>Furniture &amp; Fixture</v>
          </cell>
        </row>
        <row r="70">
          <cell r="A70">
            <v>710906</v>
          </cell>
          <cell r="C70" t="str">
            <v>Furniture Soni Kapoor</v>
          </cell>
          <cell r="D70" t="str">
            <v>No-Capex</v>
          </cell>
          <cell r="E70" t="str">
            <v>Furniture &amp; Fixture</v>
          </cell>
        </row>
        <row r="71">
          <cell r="A71">
            <v>810001</v>
          </cell>
          <cell r="C71" t="str">
            <v>Thermocol Section</v>
          </cell>
          <cell r="D71" t="str">
            <v>(Capex - 01-03-04)</v>
          </cell>
          <cell r="E71" t="str">
            <v>Building</v>
          </cell>
          <cell r="H71" t="str">
            <v>NRS</v>
          </cell>
          <cell r="I71">
            <v>311949</v>
          </cell>
          <cell r="J71">
            <v>311949</v>
          </cell>
        </row>
        <row r="72">
          <cell r="A72">
            <v>810002</v>
          </cell>
          <cell r="C72" t="str">
            <v>Quality Lab</v>
          </cell>
          <cell r="D72" t="str">
            <v>Capex-15</v>
          </cell>
          <cell r="E72" t="str">
            <v>Lab. Equipment</v>
          </cell>
          <cell r="H72" t="str">
            <v>INR</v>
          </cell>
          <cell r="I72">
            <v>103663</v>
          </cell>
          <cell r="J72">
            <v>165860.80000000002</v>
          </cell>
        </row>
        <row r="73">
          <cell r="A73">
            <v>810003</v>
          </cell>
          <cell r="C73" t="str">
            <v>LDM Section</v>
          </cell>
          <cell r="D73" t="str">
            <v>Capex-14</v>
          </cell>
          <cell r="E73" t="str">
            <v xml:space="preserve">Plant &amp; Machinery </v>
          </cell>
          <cell r="H73" t="str">
            <v>INR</v>
          </cell>
          <cell r="I73">
            <v>380000</v>
          </cell>
          <cell r="J73">
            <v>608000</v>
          </cell>
        </row>
        <row r="74">
          <cell r="A74">
            <v>810004</v>
          </cell>
          <cell r="C74" t="str">
            <v>Quality Lab</v>
          </cell>
          <cell r="D74" t="str">
            <v>Capex-15</v>
          </cell>
          <cell r="E74" t="str">
            <v>Lab. Equipment</v>
          </cell>
          <cell r="H74" t="str">
            <v>USD</v>
          </cell>
          <cell r="I74">
            <v>3809.75</v>
          </cell>
          <cell r="J74">
            <v>281921.5</v>
          </cell>
        </row>
        <row r="75">
          <cell r="A75">
            <v>810006</v>
          </cell>
          <cell r="D75" t="str">
            <v>Not required</v>
          </cell>
          <cell r="H75">
            <v>0</v>
          </cell>
        </row>
        <row r="76">
          <cell r="A76">
            <v>810008</v>
          </cell>
          <cell r="C76" t="str">
            <v>LDM Section</v>
          </cell>
          <cell r="D76" t="str">
            <v>Capex-29</v>
          </cell>
          <cell r="E76" t="str">
            <v xml:space="preserve">Plant &amp; Machinery </v>
          </cell>
          <cell r="H76" t="str">
            <v>USD</v>
          </cell>
          <cell r="I76">
            <v>18802</v>
          </cell>
          <cell r="J76">
            <v>1391348</v>
          </cell>
        </row>
        <row r="77">
          <cell r="A77">
            <v>810009</v>
          </cell>
          <cell r="C77" t="str">
            <v>New Godown near scrap yard</v>
          </cell>
          <cell r="D77" t="str">
            <v>Capex-17 &amp; 17A</v>
          </cell>
          <cell r="E77" t="str">
            <v>Building</v>
          </cell>
          <cell r="H77" t="str">
            <v>NRS</v>
          </cell>
          <cell r="I77">
            <v>493600</v>
          </cell>
          <cell r="J77">
            <v>493600</v>
          </cell>
        </row>
        <row r="78">
          <cell r="A78">
            <v>810010</v>
          </cell>
          <cell r="C78" t="str">
            <v>LDM Section</v>
          </cell>
          <cell r="D78" t="str">
            <v>Capex-29</v>
          </cell>
          <cell r="E78" t="str">
            <v xml:space="preserve">Plant &amp; Machinery </v>
          </cell>
          <cell r="H78" t="str">
            <v>INR</v>
          </cell>
          <cell r="I78">
            <v>140062.5</v>
          </cell>
          <cell r="J78">
            <v>224100</v>
          </cell>
        </row>
        <row r="79">
          <cell r="A79">
            <v>810011</v>
          </cell>
          <cell r="C79" t="str">
            <v>Litchi Plant</v>
          </cell>
          <cell r="D79" t="str">
            <v>(Capex - 03(03-04)</v>
          </cell>
          <cell r="E79" t="str">
            <v xml:space="preserve">Plant &amp; Machinery </v>
          </cell>
          <cell r="H79" t="str">
            <v>INR</v>
          </cell>
          <cell r="I79">
            <v>597720</v>
          </cell>
          <cell r="J79">
            <v>956352</v>
          </cell>
        </row>
        <row r="80">
          <cell r="A80">
            <v>810012</v>
          </cell>
          <cell r="C80" t="str">
            <v>Scrap Yard</v>
          </cell>
          <cell r="D80" t="str">
            <v>Capex-24</v>
          </cell>
          <cell r="E80" t="str">
            <v>Building</v>
          </cell>
          <cell r="H80" t="str">
            <v>NRS</v>
          </cell>
          <cell r="I80">
            <v>116962.5</v>
          </cell>
          <cell r="J80">
            <v>116962.5</v>
          </cell>
        </row>
        <row r="81">
          <cell r="A81">
            <v>810013</v>
          </cell>
          <cell r="C81" t="str">
            <v>Lemoneze Plant</v>
          </cell>
          <cell r="D81" t="str">
            <v>Capex-31</v>
          </cell>
          <cell r="E81" t="str">
            <v>Building</v>
          </cell>
          <cell r="H81" t="str">
            <v>NRS</v>
          </cell>
          <cell r="I81">
            <v>36665</v>
          </cell>
          <cell r="J81">
            <v>36665</v>
          </cell>
        </row>
        <row r="82">
          <cell r="A82">
            <v>810015</v>
          </cell>
          <cell r="C82" t="str">
            <v>Lemoneze Plant</v>
          </cell>
          <cell r="D82" t="str">
            <v>Capex-31</v>
          </cell>
          <cell r="E82" t="str">
            <v>Building</v>
          </cell>
          <cell r="H82" t="str">
            <v>NRS</v>
          </cell>
          <cell r="I82">
            <v>120000</v>
          </cell>
          <cell r="J82">
            <v>120000</v>
          </cell>
        </row>
        <row r="83">
          <cell r="A83">
            <v>810016</v>
          </cell>
          <cell r="C83" t="str">
            <v>New Godown near scrap yard</v>
          </cell>
          <cell r="D83" t="str">
            <v>Capex-17 &amp; 17A</v>
          </cell>
          <cell r="E83" t="str">
            <v>Building</v>
          </cell>
          <cell r="H83" t="str">
            <v>NRS</v>
          </cell>
          <cell r="I83">
            <v>450000</v>
          </cell>
          <cell r="J83">
            <v>450000</v>
          </cell>
        </row>
        <row r="84">
          <cell r="A84">
            <v>810017</v>
          </cell>
          <cell r="C84" t="str">
            <v>Glucose</v>
          </cell>
          <cell r="D84" t="str">
            <v>Maintenance</v>
          </cell>
          <cell r="E84" t="str">
            <v>Building</v>
          </cell>
          <cell r="H84" t="str">
            <v>NRS</v>
          </cell>
          <cell r="I84">
            <v>24595.5</v>
          </cell>
          <cell r="J84">
            <v>24595.5</v>
          </cell>
        </row>
        <row r="85">
          <cell r="A85">
            <v>810018</v>
          </cell>
          <cell r="C85" t="str">
            <v>Trainning Hall</v>
          </cell>
          <cell r="D85" t="str">
            <v>Capex-26</v>
          </cell>
          <cell r="E85" t="str">
            <v>Building</v>
          </cell>
          <cell r="H85" t="str">
            <v>NRS</v>
          </cell>
          <cell r="I85">
            <v>17887.5</v>
          </cell>
          <cell r="J85">
            <v>17887.5</v>
          </cell>
        </row>
        <row r="86">
          <cell r="A86">
            <v>810019</v>
          </cell>
          <cell r="C86" t="str">
            <v>Lemoneez Plant</v>
          </cell>
          <cell r="D86" t="str">
            <v>Capex-26</v>
          </cell>
          <cell r="E86" t="str">
            <v>Building</v>
          </cell>
          <cell r="H86" t="str">
            <v>NRS</v>
          </cell>
          <cell r="I86">
            <v>3350</v>
          </cell>
          <cell r="J86">
            <v>3350</v>
          </cell>
        </row>
        <row r="87">
          <cell r="A87">
            <v>810020</v>
          </cell>
          <cell r="C87" t="str">
            <v>Trainning Hall</v>
          </cell>
          <cell r="D87" t="str">
            <v>Capex-26</v>
          </cell>
          <cell r="E87" t="str">
            <v>Building</v>
          </cell>
          <cell r="H87" t="str">
            <v>NRS</v>
          </cell>
          <cell r="I87">
            <v>31200</v>
          </cell>
          <cell r="J87">
            <v>31200</v>
          </cell>
        </row>
        <row r="88">
          <cell r="A88">
            <v>810021</v>
          </cell>
          <cell r="C88" t="str">
            <v>Baan Installation</v>
          </cell>
          <cell r="D88" t="str">
            <v>Capex-32</v>
          </cell>
          <cell r="E88" t="str">
            <v>Office Equipment</v>
          </cell>
          <cell r="H88" t="str">
            <v>NRS</v>
          </cell>
          <cell r="I88">
            <v>249999.99</v>
          </cell>
          <cell r="J88">
            <v>249999.99</v>
          </cell>
        </row>
        <row r="89">
          <cell r="A89">
            <v>810022</v>
          </cell>
          <cell r="C89" t="str">
            <v>Accounts Office</v>
          </cell>
          <cell r="D89" t="str">
            <v>Capex-19</v>
          </cell>
          <cell r="E89" t="str">
            <v>Building</v>
          </cell>
          <cell r="H89" t="str">
            <v>NRS</v>
          </cell>
          <cell r="I89">
            <v>27097</v>
          </cell>
          <cell r="J89">
            <v>27097</v>
          </cell>
        </row>
        <row r="90">
          <cell r="A90">
            <v>810023</v>
          </cell>
          <cell r="C90" t="str">
            <v>Lemoneze Plant</v>
          </cell>
          <cell r="D90" t="str">
            <v>Capex-31</v>
          </cell>
          <cell r="E90" t="str">
            <v>Plant &amp; Machinery (Installation)</v>
          </cell>
          <cell r="H90" t="str">
            <v>NRS</v>
          </cell>
          <cell r="I90">
            <v>16800</v>
          </cell>
          <cell r="J90">
            <v>16800</v>
          </cell>
        </row>
        <row r="91">
          <cell r="A91">
            <v>810024</v>
          </cell>
          <cell r="C91" t="str">
            <v>Taxol Section</v>
          </cell>
          <cell r="D91" t="str">
            <v>Capex-25</v>
          </cell>
          <cell r="E91" t="str">
            <v>Plant &amp; Machinery (Installation) CWIP</v>
          </cell>
          <cell r="H91" t="str">
            <v>NRS</v>
          </cell>
          <cell r="I91">
            <v>20000</v>
          </cell>
          <cell r="J91">
            <v>20000</v>
          </cell>
        </row>
        <row r="92">
          <cell r="A92">
            <v>810025</v>
          </cell>
          <cell r="C92" t="str">
            <v>Lemoneez Plant</v>
          </cell>
          <cell r="D92" t="str">
            <v>Capex-17 &amp; 17A</v>
          </cell>
          <cell r="E92" t="str">
            <v>Building</v>
          </cell>
          <cell r="H92" t="str">
            <v>NRS</v>
          </cell>
          <cell r="I92">
            <v>40132.5</v>
          </cell>
          <cell r="J92">
            <v>40132.5</v>
          </cell>
        </row>
        <row r="93">
          <cell r="A93">
            <v>810026</v>
          </cell>
          <cell r="C93" t="str">
            <v>Litchi Plant</v>
          </cell>
          <cell r="D93" t="str">
            <v>(Capex - 03(03-04)</v>
          </cell>
          <cell r="E93" t="str">
            <v>Building</v>
          </cell>
          <cell r="H93" t="str">
            <v>NRS</v>
          </cell>
          <cell r="I93">
            <v>64200</v>
          </cell>
          <cell r="J93">
            <v>64200</v>
          </cell>
        </row>
        <row r="94">
          <cell r="A94">
            <v>810027</v>
          </cell>
          <cell r="C94" t="str">
            <v>Lemoneez Plant</v>
          </cell>
          <cell r="D94" t="str">
            <v>Capex-17 &amp; 17A</v>
          </cell>
          <cell r="E94" t="str">
            <v>Building</v>
          </cell>
          <cell r="H94" t="str">
            <v>NRS</v>
          </cell>
          <cell r="I94">
            <v>144077.5</v>
          </cell>
          <cell r="J94">
            <v>144077.5</v>
          </cell>
        </row>
        <row r="95">
          <cell r="A95">
            <v>810028</v>
          </cell>
          <cell r="C95" t="str">
            <v>Thermocol Section</v>
          </cell>
          <cell r="D95" t="str">
            <v>(Capex - 01-03-04)</v>
          </cell>
          <cell r="E95" t="str">
            <v>Building</v>
          </cell>
          <cell r="H95" t="str">
            <v>NRS</v>
          </cell>
          <cell r="I95">
            <v>63515</v>
          </cell>
          <cell r="J95">
            <v>63515</v>
          </cell>
        </row>
        <row r="96">
          <cell r="A96">
            <v>810029</v>
          </cell>
          <cell r="C96" t="str">
            <v>Fruit Juice Expansion</v>
          </cell>
          <cell r="D96" t="str">
            <v>Capex-22</v>
          </cell>
          <cell r="E96" t="str">
            <v>Building</v>
          </cell>
          <cell r="H96" t="str">
            <v>NRS</v>
          </cell>
          <cell r="I96">
            <v>45485</v>
          </cell>
          <cell r="J96">
            <v>45485</v>
          </cell>
        </row>
        <row r="97">
          <cell r="A97">
            <v>810030</v>
          </cell>
          <cell r="C97" t="str">
            <v>Thermocol Section</v>
          </cell>
          <cell r="D97" t="str">
            <v>(Capex - 01-03-04)</v>
          </cell>
          <cell r="E97" t="str">
            <v>Building</v>
          </cell>
          <cell r="H97" t="str">
            <v>NRS</v>
          </cell>
          <cell r="I97">
            <v>19000</v>
          </cell>
          <cell r="J97">
            <v>19000</v>
          </cell>
        </row>
        <row r="98">
          <cell r="A98">
            <v>810031</v>
          </cell>
          <cell r="C98" t="str">
            <v>Common Utility</v>
          </cell>
          <cell r="D98" t="str">
            <v>No-Capex</v>
          </cell>
          <cell r="E98" t="str">
            <v xml:space="preserve">Plant &amp; Machinery </v>
          </cell>
          <cell r="H98" t="str">
            <v>INR</v>
          </cell>
          <cell r="I98">
            <v>81989.7</v>
          </cell>
          <cell r="J98">
            <v>131183.51999999999</v>
          </cell>
        </row>
        <row r="99">
          <cell r="A99">
            <v>810032</v>
          </cell>
          <cell r="C99" t="str">
            <v>Lemoneze Plant</v>
          </cell>
          <cell r="D99" t="str">
            <v>Capex-31</v>
          </cell>
          <cell r="E99" t="str">
            <v>Plant &amp; Machinery (Installation)</v>
          </cell>
          <cell r="H99" t="str">
            <v>INR</v>
          </cell>
          <cell r="I99">
            <v>71429.649999999994</v>
          </cell>
          <cell r="J99">
            <v>114287.44</v>
          </cell>
        </row>
        <row r="100">
          <cell r="A100">
            <v>810033</v>
          </cell>
          <cell r="C100" t="str">
            <v>Litchi Plant</v>
          </cell>
          <cell r="D100" t="str">
            <v>(Capex - 03(03-04)</v>
          </cell>
          <cell r="E100" t="str">
            <v>Tools &amp; Implements</v>
          </cell>
          <cell r="H100" t="str">
            <v>INR</v>
          </cell>
          <cell r="I100">
            <v>113100</v>
          </cell>
          <cell r="J100">
            <v>180960</v>
          </cell>
        </row>
        <row r="101">
          <cell r="A101">
            <v>810034</v>
          </cell>
          <cell r="C101" t="str">
            <v>New Godown near scrap yard</v>
          </cell>
          <cell r="D101" t="str">
            <v>Capex-17 &amp; 17A</v>
          </cell>
          <cell r="E101" t="str">
            <v>Building</v>
          </cell>
          <cell r="H101" t="str">
            <v>INR</v>
          </cell>
          <cell r="I101">
            <v>147821.04999999999</v>
          </cell>
          <cell r="J101">
            <v>236513.68</v>
          </cell>
        </row>
        <row r="102">
          <cell r="A102">
            <v>810035</v>
          </cell>
          <cell r="D102" t="str">
            <v>Maintenance</v>
          </cell>
          <cell r="E102" t="str">
            <v>Building</v>
          </cell>
          <cell r="H102" t="str">
            <v>INR</v>
          </cell>
          <cell r="I102">
            <v>24103</v>
          </cell>
          <cell r="J102">
            <v>38564.800000000003</v>
          </cell>
        </row>
        <row r="103">
          <cell r="A103">
            <v>810036</v>
          </cell>
          <cell r="C103" t="str">
            <v>Fruit Juice Expansion</v>
          </cell>
          <cell r="D103" t="str">
            <v>Maintenance</v>
          </cell>
          <cell r="E103" t="str">
            <v>Building</v>
          </cell>
          <cell r="H103" t="str">
            <v>NRS</v>
          </cell>
          <cell r="I103">
            <v>770</v>
          </cell>
          <cell r="J103">
            <v>770</v>
          </cell>
        </row>
        <row r="104">
          <cell r="A104">
            <v>810037</v>
          </cell>
          <cell r="C104" t="str">
            <v>Fruit Juice Expansion</v>
          </cell>
          <cell r="D104" t="str">
            <v>(Capex - 02-03-04)</v>
          </cell>
          <cell r="E104" t="str">
            <v>Building</v>
          </cell>
          <cell r="H104" t="str">
            <v>NRS</v>
          </cell>
          <cell r="I104">
            <v>6573.6</v>
          </cell>
          <cell r="J104">
            <v>6573.6</v>
          </cell>
        </row>
        <row r="105">
          <cell r="A105">
            <v>810038</v>
          </cell>
          <cell r="C105" t="str">
            <v>Taxol Section</v>
          </cell>
          <cell r="D105" t="str">
            <v>Capex-16</v>
          </cell>
          <cell r="E105" t="str">
            <v>Plant &amp; Machinery (Installation) CWIP</v>
          </cell>
          <cell r="H105" t="str">
            <v>INR</v>
          </cell>
          <cell r="I105">
            <v>76302.5</v>
          </cell>
          <cell r="J105">
            <v>122084</v>
          </cell>
        </row>
        <row r="106">
          <cell r="A106">
            <v>810039</v>
          </cell>
          <cell r="C106" t="str">
            <v>Lemoneze Plant</v>
          </cell>
          <cell r="D106" t="str">
            <v>Capex-31</v>
          </cell>
          <cell r="E106" t="str">
            <v>Plant &amp; Machinery (Installation)</v>
          </cell>
          <cell r="H106" t="str">
            <v>INR</v>
          </cell>
          <cell r="I106">
            <v>48238.2</v>
          </cell>
          <cell r="J106">
            <v>77181.119999999995</v>
          </cell>
        </row>
        <row r="107">
          <cell r="A107">
            <v>810040</v>
          </cell>
          <cell r="C107" t="str">
            <v>New Godown near scrap yard</v>
          </cell>
          <cell r="D107" t="str">
            <v>Capex-17 &amp; 17A</v>
          </cell>
          <cell r="E107" t="str">
            <v>Building</v>
          </cell>
          <cell r="H107" t="str">
            <v>INR</v>
          </cell>
          <cell r="I107">
            <v>164284.1</v>
          </cell>
          <cell r="J107">
            <v>262854.56</v>
          </cell>
        </row>
        <row r="108">
          <cell r="A108">
            <v>810041</v>
          </cell>
          <cell r="C108" t="str">
            <v>Lemoneze Plant</v>
          </cell>
          <cell r="D108" t="str">
            <v>Capex-31</v>
          </cell>
          <cell r="E108" t="str">
            <v>Furniture &amp; Fixture</v>
          </cell>
          <cell r="H108" t="str">
            <v>NRS</v>
          </cell>
          <cell r="I108">
            <v>52000</v>
          </cell>
          <cell r="J108">
            <v>52000</v>
          </cell>
        </row>
        <row r="109">
          <cell r="A109">
            <v>810042</v>
          </cell>
          <cell r="C109" t="str">
            <v>Boundary wall</v>
          </cell>
          <cell r="D109" t="str">
            <v>(Capex - 06-03-04)</v>
          </cell>
          <cell r="E109" t="str">
            <v>Building</v>
          </cell>
          <cell r="H109" t="str">
            <v>NRS</v>
          </cell>
          <cell r="I109">
            <v>2743900</v>
          </cell>
          <cell r="J109">
            <v>2743900</v>
          </cell>
        </row>
        <row r="110">
          <cell r="A110">
            <v>810043</v>
          </cell>
          <cell r="C110" t="str">
            <v>Glucose</v>
          </cell>
          <cell r="D110" t="str">
            <v>Capex-44</v>
          </cell>
          <cell r="E110" t="str">
            <v>Tools &amp; Implements</v>
          </cell>
          <cell r="H110" t="str">
            <v>INR</v>
          </cell>
          <cell r="I110">
            <v>24080</v>
          </cell>
          <cell r="J110">
            <v>38528</v>
          </cell>
        </row>
        <row r="111">
          <cell r="A111">
            <v>810043</v>
          </cell>
          <cell r="C111" t="str">
            <v>Hamola tablet</v>
          </cell>
          <cell r="D111" t="str">
            <v>Capex-44</v>
          </cell>
          <cell r="E111" t="str">
            <v>Tools &amp; Implements</v>
          </cell>
          <cell r="H111" t="str">
            <v>INR</v>
          </cell>
          <cell r="I111">
            <v>47860</v>
          </cell>
          <cell r="J111">
            <v>76576</v>
          </cell>
        </row>
        <row r="112">
          <cell r="A112">
            <v>810044</v>
          </cell>
          <cell r="C112" t="str">
            <v>Godrej Compactor</v>
          </cell>
          <cell r="D112" t="str">
            <v>Capex-40</v>
          </cell>
          <cell r="E112" t="str">
            <v>Office Equipment</v>
          </cell>
          <cell r="H112" t="str">
            <v>INR</v>
          </cell>
          <cell r="I112">
            <v>103734.99</v>
          </cell>
          <cell r="J112">
            <v>165975.98400000003</v>
          </cell>
        </row>
        <row r="113">
          <cell r="A113">
            <v>810045</v>
          </cell>
          <cell r="C113" t="str">
            <v>Amla Hair Oil</v>
          </cell>
          <cell r="D113" t="str">
            <v>Capex-44</v>
          </cell>
          <cell r="E113" t="str">
            <v>Tools &amp; Implements</v>
          </cell>
          <cell r="H113" t="str">
            <v>INR</v>
          </cell>
          <cell r="I113">
            <v>15080</v>
          </cell>
          <cell r="J113">
            <v>24128</v>
          </cell>
        </row>
        <row r="114">
          <cell r="A114">
            <v>810045</v>
          </cell>
          <cell r="C114" t="str">
            <v>Hamola tablet</v>
          </cell>
          <cell r="D114" t="str">
            <v>Capex-44</v>
          </cell>
          <cell r="E114" t="str">
            <v>Tools &amp; Implements</v>
          </cell>
          <cell r="H114" t="str">
            <v>INR</v>
          </cell>
          <cell r="I114">
            <v>15080</v>
          </cell>
          <cell r="J114">
            <v>24128</v>
          </cell>
        </row>
        <row r="115">
          <cell r="A115">
            <v>810046</v>
          </cell>
          <cell r="C115" t="str">
            <v>Godrej Compactor</v>
          </cell>
          <cell r="D115" t="str">
            <v>Capex-40</v>
          </cell>
          <cell r="E115" t="str">
            <v>Office Equipment</v>
          </cell>
          <cell r="H115" t="str">
            <v>INR</v>
          </cell>
          <cell r="I115">
            <v>10687.5</v>
          </cell>
          <cell r="J115">
            <v>17100</v>
          </cell>
        </row>
        <row r="116">
          <cell r="A116">
            <v>810047</v>
          </cell>
          <cell r="C116" t="str">
            <v>Rm Store</v>
          </cell>
          <cell r="D116" t="str">
            <v>Capex-48</v>
          </cell>
          <cell r="E116" t="str">
            <v>Tools &amp; Implements</v>
          </cell>
          <cell r="H116" t="str">
            <v>INR</v>
          </cell>
          <cell r="I116">
            <v>89784</v>
          </cell>
          <cell r="J116">
            <v>143654.39999999999</v>
          </cell>
        </row>
        <row r="117">
          <cell r="A117">
            <v>810048</v>
          </cell>
          <cell r="C117" t="str">
            <v>Lemoneze Plant</v>
          </cell>
          <cell r="D117" t="str">
            <v>Capex-31</v>
          </cell>
          <cell r="E117" t="str">
            <v>Electrical Installation</v>
          </cell>
          <cell r="H117" t="str">
            <v>NRS</v>
          </cell>
          <cell r="I117">
            <v>101376</v>
          </cell>
          <cell r="J117">
            <v>101376</v>
          </cell>
        </row>
        <row r="118">
          <cell r="A118">
            <v>810049</v>
          </cell>
          <cell r="D118" t="str">
            <v>Maintenance</v>
          </cell>
          <cell r="H118" t="str">
            <v>NRS</v>
          </cell>
          <cell r="I118">
            <v>2750</v>
          </cell>
          <cell r="J118">
            <v>2750</v>
          </cell>
        </row>
        <row r="119">
          <cell r="A119">
            <v>810051</v>
          </cell>
          <cell r="C119" t="str">
            <v>Litchi Plant</v>
          </cell>
          <cell r="D119" t="str">
            <v>(Capex - 03(03-04)</v>
          </cell>
          <cell r="E119" t="str">
            <v>Electrical Installation</v>
          </cell>
          <cell r="H119" t="str">
            <v>NRS</v>
          </cell>
          <cell r="I119">
            <v>6732</v>
          </cell>
          <cell r="J119">
            <v>6732</v>
          </cell>
        </row>
        <row r="120">
          <cell r="A120">
            <v>810053</v>
          </cell>
          <cell r="C120" t="str">
            <v>Litchi Plant</v>
          </cell>
          <cell r="D120" t="str">
            <v>(Capex - 03(03-04)</v>
          </cell>
          <cell r="E120" t="str">
            <v>Electrical Installation</v>
          </cell>
          <cell r="H120" t="str">
            <v>NRS</v>
          </cell>
          <cell r="I120">
            <v>41360</v>
          </cell>
          <cell r="J120">
            <v>41360</v>
          </cell>
        </row>
        <row r="121">
          <cell r="A121">
            <v>810054</v>
          </cell>
          <cell r="C121" t="str">
            <v>Litchi Plant</v>
          </cell>
          <cell r="D121" t="str">
            <v>(Capex - 03(03-04)</v>
          </cell>
          <cell r="E121" t="str">
            <v>Electrical Installation</v>
          </cell>
          <cell r="H121" t="str">
            <v>NRS</v>
          </cell>
          <cell r="I121">
            <v>16438.400000000001</v>
          </cell>
          <cell r="J121">
            <v>16438.400000000001</v>
          </cell>
        </row>
        <row r="122">
          <cell r="A122">
            <v>810056</v>
          </cell>
          <cell r="C122" t="str">
            <v>Litchi Plant</v>
          </cell>
          <cell r="D122" t="str">
            <v>(Capex - 03(03-04)</v>
          </cell>
          <cell r="E122" t="str">
            <v>Electrical Installation</v>
          </cell>
          <cell r="H122" t="str">
            <v>NRS</v>
          </cell>
          <cell r="I122">
            <v>3350.16</v>
          </cell>
          <cell r="J122">
            <v>3350.16</v>
          </cell>
        </row>
        <row r="123">
          <cell r="A123">
            <v>810057</v>
          </cell>
          <cell r="C123" t="str">
            <v>Litchi Plant</v>
          </cell>
          <cell r="D123" t="str">
            <v>(Capex - 03(03-04)</v>
          </cell>
          <cell r="E123" t="str">
            <v>Electrical Installation</v>
          </cell>
          <cell r="H123" t="str">
            <v>NRS</v>
          </cell>
          <cell r="I123">
            <v>51040</v>
          </cell>
          <cell r="J123">
            <v>51040</v>
          </cell>
        </row>
        <row r="124">
          <cell r="A124">
            <v>810058</v>
          </cell>
          <cell r="C124" t="str">
            <v>Litchi Plant</v>
          </cell>
          <cell r="D124" t="str">
            <v>(Capex - 03(03-04)</v>
          </cell>
          <cell r="E124" t="str">
            <v>Electrical Installation</v>
          </cell>
          <cell r="H124" t="str">
            <v>NRS</v>
          </cell>
          <cell r="I124">
            <v>26400</v>
          </cell>
          <cell r="J124">
            <v>26400</v>
          </cell>
        </row>
        <row r="125">
          <cell r="A125">
            <v>810059</v>
          </cell>
          <cell r="C125" t="str">
            <v>Litchi Plant</v>
          </cell>
          <cell r="D125" t="str">
            <v>(Capex - 03(03-04)</v>
          </cell>
          <cell r="E125" t="str">
            <v>Electrical Installation</v>
          </cell>
          <cell r="H125" t="str">
            <v>NRS</v>
          </cell>
          <cell r="I125">
            <v>19025.599999999999</v>
          </cell>
          <cell r="J125">
            <v>19025.599999999999</v>
          </cell>
        </row>
        <row r="126">
          <cell r="A126">
            <v>810060</v>
          </cell>
          <cell r="C126" t="str">
            <v>Boundary Wall</v>
          </cell>
          <cell r="D126" t="str">
            <v>Capex-23</v>
          </cell>
          <cell r="E126" t="str">
            <v>Building</v>
          </cell>
          <cell r="F126" t="str">
            <v>KTM</v>
          </cell>
          <cell r="H126" t="str">
            <v>NRS</v>
          </cell>
          <cell r="I126">
            <v>255000</v>
          </cell>
          <cell r="J126">
            <v>255000</v>
          </cell>
        </row>
        <row r="127">
          <cell r="A127">
            <v>810061</v>
          </cell>
          <cell r="C127" t="str">
            <v>Litchi Plant</v>
          </cell>
          <cell r="D127" t="str">
            <v>(Capex - 03(03-04)</v>
          </cell>
          <cell r="E127" t="str">
            <v>Electrical Installation</v>
          </cell>
          <cell r="H127" t="str">
            <v>NRS</v>
          </cell>
          <cell r="I127">
            <v>2037.2</v>
          </cell>
          <cell r="J127">
            <v>2037.2</v>
          </cell>
        </row>
        <row r="128">
          <cell r="A128">
            <v>810062</v>
          </cell>
          <cell r="C128" t="str">
            <v>Litchi Plant</v>
          </cell>
          <cell r="D128" t="str">
            <v>(Capex - 03(03-04)</v>
          </cell>
          <cell r="E128" t="str">
            <v xml:space="preserve">Plant &amp; Machinery </v>
          </cell>
          <cell r="H128" t="str">
            <v>INR</v>
          </cell>
          <cell r="I128">
            <v>738616</v>
          </cell>
          <cell r="J128">
            <v>1181785.6000000001</v>
          </cell>
        </row>
        <row r="129">
          <cell r="A129">
            <v>810063</v>
          </cell>
          <cell r="C129" t="str">
            <v>Lemoneze Plant</v>
          </cell>
          <cell r="D129" t="str">
            <v>Capex-31</v>
          </cell>
          <cell r="E129" t="str">
            <v>Building</v>
          </cell>
          <cell r="F129" t="str">
            <v>(Commissioning)</v>
          </cell>
          <cell r="H129" t="str">
            <v>NRS</v>
          </cell>
          <cell r="I129">
            <v>235276</v>
          </cell>
          <cell r="J129">
            <v>235276</v>
          </cell>
        </row>
        <row r="130">
          <cell r="A130">
            <v>810064</v>
          </cell>
          <cell r="C130" t="str">
            <v>Litchi Plant</v>
          </cell>
          <cell r="D130" t="str">
            <v>(Capex - 03(03-04)</v>
          </cell>
          <cell r="E130" t="str">
            <v>Plant &amp; Machinery (Installation)</v>
          </cell>
          <cell r="H130" t="str">
            <v>NRS</v>
          </cell>
          <cell r="I130">
            <v>3520</v>
          </cell>
          <cell r="J130">
            <v>3520</v>
          </cell>
        </row>
        <row r="131">
          <cell r="A131">
            <v>810065</v>
          </cell>
          <cell r="C131" t="str">
            <v>New Godown near scrap yard</v>
          </cell>
          <cell r="D131" t="str">
            <v>Capex-17 &amp; 17A</v>
          </cell>
          <cell r="E131" t="str">
            <v>Building</v>
          </cell>
          <cell r="H131" t="str">
            <v>NRS</v>
          </cell>
          <cell r="I131">
            <v>74132.5</v>
          </cell>
          <cell r="J131">
            <v>74132.5</v>
          </cell>
        </row>
        <row r="132">
          <cell r="A132">
            <v>810066</v>
          </cell>
          <cell r="D132" t="str">
            <v>Maintenance</v>
          </cell>
          <cell r="H132" t="str">
            <v>NRS</v>
          </cell>
          <cell r="I132">
            <v>5500</v>
          </cell>
          <cell r="J132">
            <v>5500</v>
          </cell>
        </row>
        <row r="133">
          <cell r="A133">
            <v>810067</v>
          </cell>
          <cell r="C133" t="str">
            <v>Litchi Plant</v>
          </cell>
          <cell r="D133" t="str">
            <v>(Capex - 03(03-04)</v>
          </cell>
          <cell r="E133" t="str">
            <v>Electrical Installation</v>
          </cell>
          <cell r="H133" t="str">
            <v>NRS</v>
          </cell>
          <cell r="I133">
            <v>11228.8</v>
          </cell>
          <cell r="J133">
            <v>11228.8</v>
          </cell>
        </row>
        <row r="134">
          <cell r="A134">
            <v>810068</v>
          </cell>
          <cell r="C134" t="str">
            <v>Fruit Juice Expansion</v>
          </cell>
          <cell r="D134" t="str">
            <v>(Capex - 02-03-04)</v>
          </cell>
          <cell r="E134" t="str">
            <v xml:space="preserve">Plant &amp; Machinery </v>
          </cell>
          <cell r="H134" t="str">
            <v>USD</v>
          </cell>
          <cell r="I134">
            <v>16027.05</v>
          </cell>
          <cell r="J134">
            <v>1186001.7</v>
          </cell>
        </row>
        <row r="135">
          <cell r="A135">
            <v>810069</v>
          </cell>
          <cell r="C135" t="str">
            <v>Litchi Plant</v>
          </cell>
          <cell r="D135" t="str">
            <v>(Capex - 03-03-04)</v>
          </cell>
          <cell r="E135" t="str">
            <v xml:space="preserve">Plant &amp; Machinery </v>
          </cell>
          <cell r="H135" t="str">
            <v>INR</v>
          </cell>
          <cell r="I135">
            <v>143820</v>
          </cell>
          <cell r="J135">
            <v>230112</v>
          </cell>
        </row>
        <row r="136">
          <cell r="A136">
            <v>810070</v>
          </cell>
          <cell r="C136" t="str">
            <v>Litchi Plant</v>
          </cell>
          <cell r="D136" t="str">
            <v>(Capex - 03(03-04)</v>
          </cell>
          <cell r="E136" t="str">
            <v>Electrical Installation</v>
          </cell>
          <cell r="H136" t="str">
            <v>NRS</v>
          </cell>
          <cell r="I136">
            <v>4675</v>
          </cell>
          <cell r="J136">
            <v>4675</v>
          </cell>
        </row>
        <row r="137">
          <cell r="A137">
            <v>810071</v>
          </cell>
          <cell r="C137" t="str">
            <v>Litchi Plant</v>
          </cell>
          <cell r="D137" t="str">
            <v>(Capex - 03(03-04)</v>
          </cell>
          <cell r="E137" t="str">
            <v>Electrical Installation</v>
          </cell>
          <cell r="H137" t="str">
            <v>NRS</v>
          </cell>
          <cell r="I137">
            <v>2995.52</v>
          </cell>
          <cell r="J137">
            <v>2995.52</v>
          </cell>
        </row>
        <row r="138">
          <cell r="A138">
            <v>810072</v>
          </cell>
          <cell r="C138" t="str">
            <v>Baan Installation</v>
          </cell>
          <cell r="D138" t="str">
            <v>Capex-32</v>
          </cell>
          <cell r="E138" t="str">
            <v>Office Equipment</v>
          </cell>
          <cell r="H138" t="str">
            <v>NRS</v>
          </cell>
          <cell r="I138">
            <v>243100</v>
          </cell>
          <cell r="J138">
            <v>243100</v>
          </cell>
        </row>
        <row r="139">
          <cell r="A139">
            <v>810074</v>
          </cell>
          <cell r="C139" t="str">
            <v>Vatika Shampoo</v>
          </cell>
          <cell r="D139" t="str">
            <v>Maintenance</v>
          </cell>
          <cell r="E139" t="str">
            <v>Plant &amp; Machinery (Installation)</v>
          </cell>
          <cell r="H139" t="str">
            <v>NRS</v>
          </cell>
          <cell r="I139">
            <v>18488.8</v>
          </cell>
          <cell r="J139">
            <v>18488.8</v>
          </cell>
        </row>
        <row r="140">
          <cell r="A140">
            <v>810075</v>
          </cell>
          <cell r="D140" t="str">
            <v>Maintenance</v>
          </cell>
          <cell r="H140" t="str">
            <v>NRS</v>
          </cell>
          <cell r="I140">
            <v>10340</v>
          </cell>
          <cell r="J140">
            <v>10340</v>
          </cell>
        </row>
        <row r="141">
          <cell r="A141">
            <v>810076</v>
          </cell>
          <cell r="C141" t="str">
            <v>Litchi Plant</v>
          </cell>
          <cell r="D141" t="str">
            <v>(Capex - 03(03-04)</v>
          </cell>
          <cell r="E141" t="str">
            <v xml:space="preserve">Plant &amp; Machinery </v>
          </cell>
          <cell r="H141" t="str">
            <v>INR</v>
          </cell>
          <cell r="I141">
            <v>78795</v>
          </cell>
          <cell r="J141">
            <v>126072</v>
          </cell>
        </row>
        <row r="142">
          <cell r="A142">
            <v>810077</v>
          </cell>
          <cell r="C142" t="str">
            <v>New Godown near scrap yard</v>
          </cell>
          <cell r="D142" t="str">
            <v>Capex-17 &amp; 17A</v>
          </cell>
          <cell r="E142" t="str">
            <v>Building</v>
          </cell>
          <cell r="H142" t="str">
            <v>NRS</v>
          </cell>
          <cell r="I142">
            <v>70619.97</v>
          </cell>
          <cell r="J142">
            <v>70619.97</v>
          </cell>
        </row>
        <row r="143">
          <cell r="A143">
            <v>810078</v>
          </cell>
          <cell r="D143" t="str">
            <v>Maintenance</v>
          </cell>
          <cell r="E143" t="str">
            <v>Building</v>
          </cell>
          <cell r="H143" t="str">
            <v>NRS</v>
          </cell>
          <cell r="I143">
            <v>157862.5</v>
          </cell>
          <cell r="J143">
            <v>157862.5</v>
          </cell>
        </row>
        <row r="144">
          <cell r="A144">
            <v>810079</v>
          </cell>
          <cell r="C144" t="str">
            <v>Fruit Juice Expansion</v>
          </cell>
          <cell r="D144" t="str">
            <v>(Capex - 02-03-04)</v>
          </cell>
          <cell r="E144" t="str">
            <v>Plant &amp; Machinery (Installation)</v>
          </cell>
          <cell r="H144" t="str">
            <v>USD</v>
          </cell>
          <cell r="I144">
            <v>5184</v>
          </cell>
          <cell r="J144">
            <v>383616</v>
          </cell>
        </row>
        <row r="145">
          <cell r="A145">
            <v>810080</v>
          </cell>
          <cell r="C145" t="str">
            <v>Baan Installation</v>
          </cell>
          <cell r="D145" t="str">
            <v>Capex-32</v>
          </cell>
          <cell r="E145" t="str">
            <v>Office Equipment</v>
          </cell>
          <cell r="H145" t="str">
            <v>USD</v>
          </cell>
          <cell r="I145">
            <v>4745</v>
          </cell>
          <cell r="J145">
            <v>351130</v>
          </cell>
        </row>
        <row r="146">
          <cell r="A146">
            <v>810081</v>
          </cell>
          <cell r="C146" t="str">
            <v>Lemoneze Plant</v>
          </cell>
          <cell r="D146" t="str">
            <v>Capex-31</v>
          </cell>
          <cell r="E146" t="str">
            <v>Building</v>
          </cell>
          <cell r="H146" t="str">
            <v>NRS</v>
          </cell>
          <cell r="I146">
            <v>10635</v>
          </cell>
          <cell r="J146">
            <v>10635</v>
          </cell>
        </row>
        <row r="147">
          <cell r="A147">
            <v>810082</v>
          </cell>
          <cell r="C147" t="str">
            <v>Boundary Wall</v>
          </cell>
          <cell r="D147" t="str">
            <v>Capex-23</v>
          </cell>
          <cell r="E147" t="str">
            <v>Building</v>
          </cell>
          <cell r="H147" t="str">
            <v>NRS</v>
          </cell>
          <cell r="I147">
            <v>6000</v>
          </cell>
          <cell r="J147">
            <v>6000</v>
          </cell>
        </row>
        <row r="148">
          <cell r="A148">
            <v>810083</v>
          </cell>
          <cell r="C148" t="str">
            <v>Trainning Hall</v>
          </cell>
          <cell r="D148" t="str">
            <v>Capex-26</v>
          </cell>
          <cell r="E148" t="str">
            <v>Furniture &amp; fixture</v>
          </cell>
          <cell r="H148" t="str">
            <v>NRS</v>
          </cell>
          <cell r="I148">
            <v>238321.63</v>
          </cell>
          <cell r="J148">
            <v>238321.63</v>
          </cell>
        </row>
        <row r="149">
          <cell r="A149">
            <v>810085</v>
          </cell>
          <cell r="C149" t="str">
            <v>Gardenning</v>
          </cell>
          <cell r="D149" t="str">
            <v>No-Capex</v>
          </cell>
          <cell r="E149" t="str">
            <v>Tools &amp; Implements</v>
          </cell>
          <cell r="F149" t="str">
            <v>Ltchi Processing</v>
          </cell>
          <cell r="H149" t="str">
            <v>NRS</v>
          </cell>
          <cell r="I149">
            <v>55000</v>
          </cell>
          <cell r="J149">
            <v>55000</v>
          </cell>
        </row>
        <row r="150">
          <cell r="A150">
            <v>810086</v>
          </cell>
          <cell r="C150" t="str">
            <v xml:space="preserve">Vatika Hair Oil Container </v>
          </cell>
          <cell r="D150" t="str">
            <v>Capex-34</v>
          </cell>
          <cell r="E150" t="str">
            <v xml:space="preserve">Plant &amp; Machinery </v>
          </cell>
          <cell r="H150" t="str">
            <v>INR</v>
          </cell>
          <cell r="I150">
            <v>475000</v>
          </cell>
          <cell r="J150">
            <v>760000</v>
          </cell>
        </row>
        <row r="151">
          <cell r="A151">
            <v>810087</v>
          </cell>
          <cell r="C151" t="str">
            <v xml:space="preserve">Vatika Hair Oil Container </v>
          </cell>
          <cell r="D151" t="str">
            <v>Capex-34</v>
          </cell>
          <cell r="E151" t="str">
            <v xml:space="preserve">Plant &amp; Machinery </v>
          </cell>
          <cell r="H151" t="str">
            <v>INR</v>
          </cell>
          <cell r="I151">
            <v>320000</v>
          </cell>
          <cell r="J151">
            <v>512000</v>
          </cell>
        </row>
        <row r="152">
          <cell r="A152">
            <v>810088</v>
          </cell>
          <cell r="C152" t="str">
            <v xml:space="preserve">Vatika Hair Oil Container </v>
          </cell>
          <cell r="D152" t="str">
            <v>Capex-34</v>
          </cell>
          <cell r="E152" t="str">
            <v xml:space="preserve">Plant &amp; Machinery </v>
          </cell>
          <cell r="H152" t="str">
            <v>INR</v>
          </cell>
          <cell r="I152">
            <v>200000</v>
          </cell>
          <cell r="J152">
            <v>320000</v>
          </cell>
        </row>
        <row r="153">
          <cell r="A153">
            <v>810089</v>
          </cell>
          <cell r="C153" t="str">
            <v xml:space="preserve">Vatika Hair Oil Container </v>
          </cell>
          <cell r="D153" t="str">
            <v>Capex-34</v>
          </cell>
          <cell r="E153" t="str">
            <v xml:space="preserve">Plant &amp; Machinery </v>
          </cell>
          <cell r="H153" t="str">
            <v>INR</v>
          </cell>
          <cell r="I153">
            <v>475000</v>
          </cell>
          <cell r="J153">
            <v>760000</v>
          </cell>
        </row>
        <row r="154">
          <cell r="A154">
            <v>810090</v>
          </cell>
          <cell r="C154" t="str">
            <v xml:space="preserve">Vatika Hair Oil Container </v>
          </cell>
          <cell r="D154" t="str">
            <v>Capex-34</v>
          </cell>
          <cell r="E154" t="str">
            <v xml:space="preserve">Plant &amp; Machinery </v>
          </cell>
          <cell r="H154" t="str">
            <v>INR</v>
          </cell>
          <cell r="I154">
            <v>97000</v>
          </cell>
          <cell r="J154">
            <v>155200</v>
          </cell>
        </row>
        <row r="155">
          <cell r="A155">
            <v>810091</v>
          </cell>
          <cell r="C155" t="str">
            <v xml:space="preserve">Vatika Hair Oil Container </v>
          </cell>
          <cell r="D155" t="str">
            <v>Capex-34</v>
          </cell>
          <cell r="E155" t="str">
            <v xml:space="preserve">Plant &amp; Machinery </v>
          </cell>
          <cell r="F155" t="str">
            <v>Ltchi Processing</v>
          </cell>
          <cell r="H155" t="str">
            <v>NRS</v>
          </cell>
          <cell r="I155">
            <v>56000</v>
          </cell>
          <cell r="J155">
            <v>56000</v>
          </cell>
        </row>
        <row r="156">
          <cell r="A156">
            <v>810092</v>
          </cell>
          <cell r="C156" t="str">
            <v>Lemoneze Plant</v>
          </cell>
          <cell r="D156" t="str">
            <v>Capex-31</v>
          </cell>
          <cell r="E156" t="str">
            <v>Plant &amp; Machinery (Installation)</v>
          </cell>
          <cell r="H156" t="str">
            <v>NRS</v>
          </cell>
          <cell r="I156">
            <v>6710</v>
          </cell>
          <cell r="J156">
            <v>6710</v>
          </cell>
        </row>
        <row r="157">
          <cell r="A157">
            <v>810093</v>
          </cell>
          <cell r="C157" t="str">
            <v>Lemoneze Plant</v>
          </cell>
          <cell r="D157" t="str">
            <v>Capex-31</v>
          </cell>
          <cell r="E157" t="str">
            <v>Plant &amp; Machinery (Installation)</v>
          </cell>
          <cell r="H157" t="str">
            <v>NRS</v>
          </cell>
          <cell r="I157">
            <v>12760</v>
          </cell>
          <cell r="J157">
            <v>12760</v>
          </cell>
        </row>
        <row r="158">
          <cell r="A158">
            <v>810094</v>
          </cell>
          <cell r="C158" t="str">
            <v>Lemoneze Plant</v>
          </cell>
          <cell r="D158" t="str">
            <v>Capex-31</v>
          </cell>
          <cell r="E158" t="str">
            <v>Plant &amp; Machinery (Installation)</v>
          </cell>
          <cell r="H158" t="str">
            <v>NRS</v>
          </cell>
          <cell r="I158">
            <v>7700</v>
          </cell>
          <cell r="J158">
            <v>7700</v>
          </cell>
        </row>
        <row r="159">
          <cell r="A159">
            <v>810096</v>
          </cell>
          <cell r="C159" t="str">
            <v>Lemoneze Plant</v>
          </cell>
          <cell r="D159" t="str">
            <v>Capex-31</v>
          </cell>
          <cell r="E159" t="str">
            <v>Tools &amp; Implements</v>
          </cell>
          <cell r="H159" t="str">
            <v>NRS</v>
          </cell>
          <cell r="I159">
            <v>1980</v>
          </cell>
          <cell r="J159">
            <v>1980</v>
          </cell>
        </row>
        <row r="160">
          <cell r="A160">
            <v>810098</v>
          </cell>
          <cell r="C160" t="str">
            <v>Lemoneze Plant</v>
          </cell>
          <cell r="D160" t="str">
            <v>Capex-31</v>
          </cell>
          <cell r="E160" t="str">
            <v>Plant &amp; Machinery (Installation)</v>
          </cell>
          <cell r="H160" t="str">
            <v>INR</v>
          </cell>
          <cell r="I160">
            <v>30678</v>
          </cell>
          <cell r="J160">
            <v>49084.800000000003</v>
          </cell>
        </row>
        <row r="161">
          <cell r="A161">
            <v>810099</v>
          </cell>
          <cell r="C161" t="str">
            <v>Taxol Section</v>
          </cell>
          <cell r="D161" t="str">
            <v>Capex-16</v>
          </cell>
          <cell r="E161" t="str">
            <v>Plant &amp; Machinery (Installation) CWIP</v>
          </cell>
          <cell r="H161" t="str">
            <v>EURO</v>
          </cell>
          <cell r="I161">
            <v>2550.66</v>
          </cell>
          <cell r="J161">
            <v>331585.8</v>
          </cell>
        </row>
        <row r="162">
          <cell r="A162">
            <v>810100</v>
          </cell>
          <cell r="C162" t="str">
            <v>Litchi Plant</v>
          </cell>
          <cell r="D162" t="str">
            <v>(Capex - 03-03-04)</v>
          </cell>
          <cell r="E162" t="str">
            <v>Plant &amp; Machinery (Installation)</v>
          </cell>
          <cell r="H162" t="str">
            <v>NRS</v>
          </cell>
          <cell r="I162">
            <v>125462</v>
          </cell>
          <cell r="J162">
            <v>125462</v>
          </cell>
        </row>
        <row r="163">
          <cell r="A163">
            <v>810101</v>
          </cell>
          <cell r="C163" t="str">
            <v>LDM Section</v>
          </cell>
          <cell r="D163" t="str">
            <v>Capex-29</v>
          </cell>
          <cell r="E163" t="str">
            <v>Plant &amp; Machinery (Installation)</v>
          </cell>
          <cell r="H163" t="str">
            <v>NRS</v>
          </cell>
          <cell r="I163">
            <v>21835</v>
          </cell>
          <cell r="J163">
            <v>21835</v>
          </cell>
        </row>
        <row r="164">
          <cell r="A164">
            <v>810102</v>
          </cell>
          <cell r="C164" t="str">
            <v>Thermocol Section</v>
          </cell>
          <cell r="D164" t="str">
            <v>(Capex - 01-03-04)</v>
          </cell>
          <cell r="E164" t="str">
            <v>Building</v>
          </cell>
          <cell r="F164" t="str">
            <v>Project-196</v>
          </cell>
          <cell r="H164" t="str">
            <v>NRS</v>
          </cell>
          <cell r="I164">
            <v>33721</v>
          </cell>
          <cell r="J164">
            <v>33721</v>
          </cell>
        </row>
        <row r="165">
          <cell r="A165">
            <v>810103</v>
          </cell>
          <cell r="C165" t="str">
            <v>New Godown near scrap yard</v>
          </cell>
          <cell r="D165" t="str">
            <v>Capex-17 &amp; 17A</v>
          </cell>
          <cell r="E165" t="str">
            <v>Building</v>
          </cell>
          <cell r="F165" t="str">
            <v>Project-194</v>
          </cell>
          <cell r="H165" t="str">
            <v>NRS</v>
          </cell>
          <cell r="I165">
            <v>566904.19999999995</v>
          </cell>
          <cell r="J165">
            <v>566904.19999999995</v>
          </cell>
        </row>
        <row r="166">
          <cell r="A166">
            <v>810104</v>
          </cell>
          <cell r="C166" t="str">
            <v>Lemoneze Plant</v>
          </cell>
          <cell r="D166" t="str">
            <v>Capex-31</v>
          </cell>
          <cell r="E166" t="str">
            <v>Plant &amp; Machinery (Installation)</v>
          </cell>
          <cell r="F166" t="str">
            <v>Project-197</v>
          </cell>
          <cell r="H166" t="str">
            <v>INR</v>
          </cell>
          <cell r="I166">
            <v>7900</v>
          </cell>
          <cell r="J166">
            <v>12640</v>
          </cell>
        </row>
        <row r="167">
          <cell r="A167">
            <v>810105</v>
          </cell>
          <cell r="C167" t="str">
            <v>New Godown near scrap yard</v>
          </cell>
          <cell r="D167" t="str">
            <v>Capex-17 &amp; 17A</v>
          </cell>
          <cell r="E167" t="str">
            <v>Building</v>
          </cell>
          <cell r="F167" t="str">
            <v>Project-196</v>
          </cell>
          <cell r="H167" t="str">
            <v>NRS</v>
          </cell>
          <cell r="I167">
            <v>19008</v>
          </cell>
          <cell r="J167">
            <v>19008</v>
          </cell>
        </row>
        <row r="168">
          <cell r="A168">
            <v>810106</v>
          </cell>
          <cell r="C168" t="str">
            <v>LDM Section</v>
          </cell>
          <cell r="D168" t="str">
            <v>Capex-29</v>
          </cell>
          <cell r="E168" t="str">
            <v>Plant &amp; Machinery (Installation)</v>
          </cell>
          <cell r="F168" t="str">
            <v>Project-205</v>
          </cell>
          <cell r="H168" t="str">
            <v>NRS</v>
          </cell>
          <cell r="I168">
            <v>3630</v>
          </cell>
          <cell r="J168">
            <v>3630</v>
          </cell>
        </row>
        <row r="169">
          <cell r="A169">
            <v>810107</v>
          </cell>
          <cell r="C169" t="str">
            <v>New Godown near scrap yard</v>
          </cell>
          <cell r="D169" t="str">
            <v>Capex-17 &amp; 17A</v>
          </cell>
          <cell r="E169" t="str">
            <v>Building</v>
          </cell>
          <cell r="F169" t="str">
            <v>Project-203</v>
          </cell>
          <cell r="H169" t="str">
            <v>INR</v>
          </cell>
          <cell r="I169">
            <v>202900</v>
          </cell>
          <cell r="J169">
            <v>324640</v>
          </cell>
        </row>
        <row r="170">
          <cell r="A170">
            <v>810108</v>
          </cell>
          <cell r="C170" t="str">
            <v>LDM Section</v>
          </cell>
          <cell r="D170" t="str">
            <v>Capex-29</v>
          </cell>
          <cell r="E170" t="str">
            <v>Plant &amp; Machinery (Installation)</v>
          </cell>
          <cell r="F170" t="str">
            <v>Maint-343</v>
          </cell>
          <cell r="H170" t="str">
            <v>NRS</v>
          </cell>
          <cell r="I170">
            <v>2200</v>
          </cell>
          <cell r="J170">
            <v>2200</v>
          </cell>
        </row>
        <row r="171">
          <cell r="A171">
            <v>810109</v>
          </cell>
          <cell r="C171" t="str">
            <v>Thermocol Section</v>
          </cell>
          <cell r="D171" t="str">
            <v>(Capex - 01-03-04)</v>
          </cell>
          <cell r="E171" t="str">
            <v>Building</v>
          </cell>
          <cell r="F171" t="str">
            <v>Project-266</v>
          </cell>
          <cell r="H171" t="str">
            <v>INR</v>
          </cell>
          <cell r="I171">
            <v>74600</v>
          </cell>
          <cell r="J171">
            <v>119360</v>
          </cell>
        </row>
        <row r="172">
          <cell r="A172">
            <v>810110</v>
          </cell>
          <cell r="C172" t="str">
            <v>Lemoneze Plant</v>
          </cell>
          <cell r="D172" t="str">
            <v>Capex-31</v>
          </cell>
          <cell r="E172" t="str">
            <v>Electrical Installation</v>
          </cell>
          <cell r="H172" t="str">
            <v>NRS</v>
          </cell>
          <cell r="I172">
            <v>40499.800000000003</v>
          </cell>
          <cell r="J172">
            <v>40499.800000000003</v>
          </cell>
        </row>
        <row r="173">
          <cell r="A173">
            <v>810111</v>
          </cell>
          <cell r="C173" t="str">
            <v>LDM Section</v>
          </cell>
          <cell r="D173" t="str">
            <v>Capex-29</v>
          </cell>
          <cell r="E173" t="str">
            <v>Plant &amp; Machinery (Installation)</v>
          </cell>
          <cell r="H173" t="str">
            <v>NRS</v>
          </cell>
          <cell r="I173">
            <v>968</v>
          </cell>
          <cell r="J173">
            <v>968</v>
          </cell>
        </row>
        <row r="174">
          <cell r="A174">
            <v>810112</v>
          </cell>
          <cell r="C174" t="str">
            <v>Trainning Hall</v>
          </cell>
          <cell r="D174" t="str">
            <v>Capex-26</v>
          </cell>
          <cell r="E174" t="str">
            <v>Building</v>
          </cell>
          <cell r="F174" t="str">
            <v>Project-81009</v>
          </cell>
          <cell r="H174" t="str">
            <v>NRS</v>
          </cell>
          <cell r="I174">
            <v>138392</v>
          </cell>
          <cell r="J174">
            <v>138392</v>
          </cell>
        </row>
        <row r="175">
          <cell r="A175">
            <v>810113</v>
          </cell>
          <cell r="C175" t="str">
            <v>LDM Section</v>
          </cell>
          <cell r="D175" t="str">
            <v>Capex-29</v>
          </cell>
          <cell r="E175" t="str">
            <v>Plant &amp; Machinery (Installation)</v>
          </cell>
          <cell r="F175" t="str">
            <v>Project-265</v>
          </cell>
          <cell r="G175" t="str">
            <v>Inventory</v>
          </cell>
          <cell r="H175" t="str">
            <v>INR</v>
          </cell>
          <cell r="I175">
            <v>7064.32</v>
          </cell>
          <cell r="J175">
            <v>11302.912</v>
          </cell>
        </row>
        <row r="176">
          <cell r="A176">
            <v>810114</v>
          </cell>
          <cell r="C176" t="str">
            <v>Trainning Hall</v>
          </cell>
          <cell r="D176" t="str">
            <v>Capex-26</v>
          </cell>
          <cell r="E176" t="str">
            <v>Electrical Installation</v>
          </cell>
          <cell r="F176" t="str">
            <v>Ltchi Processing</v>
          </cell>
          <cell r="H176" t="str">
            <v>NRS</v>
          </cell>
          <cell r="I176">
            <v>76224.5</v>
          </cell>
          <cell r="J176">
            <v>76224.5</v>
          </cell>
        </row>
        <row r="177">
          <cell r="A177">
            <v>810115</v>
          </cell>
          <cell r="C177" t="str">
            <v>Lemoneze Plant</v>
          </cell>
          <cell r="D177" t="str">
            <v>Capex-31</v>
          </cell>
          <cell r="E177" t="str">
            <v xml:space="preserve">Plant &amp; Machinery </v>
          </cell>
          <cell r="H177" t="str">
            <v>INR</v>
          </cell>
          <cell r="I177">
            <v>44283.32</v>
          </cell>
          <cell r="J177">
            <v>70853.312000000005</v>
          </cell>
        </row>
        <row r="178">
          <cell r="A178">
            <v>810116</v>
          </cell>
          <cell r="C178" t="str">
            <v>Fruit Juice Expansion</v>
          </cell>
          <cell r="D178" t="str">
            <v>(Capex - 02-03-04)</v>
          </cell>
          <cell r="E178" t="str">
            <v>Plant &amp; Machinery (Installation)</v>
          </cell>
          <cell r="F178" t="str">
            <v>Maint-384A</v>
          </cell>
          <cell r="H178" t="str">
            <v>INR</v>
          </cell>
          <cell r="I178">
            <v>4991</v>
          </cell>
          <cell r="J178">
            <v>7985.6</v>
          </cell>
        </row>
        <row r="179">
          <cell r="A179">
            <v>810117</v>
          </cell>
          <cell r="C179" t="str">
            <v>New Godown near scrap yard</v>
          </cell>
          <cell r="D179" t="str">
            <v>Capex-17 &amp; 17A</v>
          </cell>
          <cell r="E179" t="str">
            <v>Building</v>
          </cell>
          <cell r="H179" t="str">
            <v>NRS</v>
          </cell>
          <cell r="I179">
            <v>11520</v>
          </cell>
          <cell r="J179">
            <v>11520</v>
          </cell>
        </row>
        <row r="180">
          <cell r="A180">
            <v>810118</v>
          </cell>
          <cell r="C180" t="str">
            <v>Vatika Shampoo</v>
          </cell>
          <cell r="D180" t="str">
            <v>Capex-11</v>
          </cell>
          <cell r="E180" t="str">
            <v>Plant &amp; Machinery (Installation)</v>
          </cell>
          <cell r="F180" t="str">
            <v>Project-261</v>
          </cell>
          <cell r="H180" t="str">
            <v>INR</v>
          </cell>
          <cell r="I180">
            <v>26527.599999999999</v>
          </cell>
          <cell r="J180">
            <v>42444.160000000003</v>
          </cell>
        </row>
        <row r="181">
          <cell r="A181">
            <v>810119</v>
          </cell>
          <cell r="C181" t="str">
            <v>New Godown near scrap yard</v>
          </cell>
          <cell r="D181" t="str">
            <v>Capex-17 &amp; 17A</v>
          </cell>
          <cell r="E181" t="str">
            <v>Building</v>
          </cell>
          <cell r="G181" t="str">
            <v>Inventory</v>
          </cell>
          <cell r="H181" t="str">
            <v>INR</v>
          </cell>
          <cell r="I181">
            <v>64525.3</v>
          </cell>
          <cell r="J181">
            <v>103240.48000000001</v>
          </cell>
        </row>
        <row r="182">
          <cell r="A182">
            <v>810120</v>
          </cell>
          <cell r="C182" t="str">
            <v>New Godown near scrap yard</v>
          </cell>
          <cell r="D182" t="str">
            <v>Capex-17 &amp; 17A</v>
          </cell>
          <cell r="E182" t="str">
            <v>Building</v>
          </cell>
          <cell r="H182" t="str">
            <v>INR</v>
          </cell>
          <cell r="I182">
            <v>46794</v>
          </cell>
          <cell r="J182">
            <v>74870.400000000009</v>
          </cell>
        </row>
        <row r="183">
          <cell r="A183">
            <v>810121</v>
          </cell>
          <cell r="C183" t="str">
            <v>LDM Section</v>
          </cell>
          <cell r="D183" t="str">
            <v>Capex-29</v>
          </cell>
          <cell r="E183" t="str">
            <v>Electrical Installation</v>
          </cell>
          <cell r="H183" t="str">
            <v>NRS</v>
          </cell>
          <cell r="I183">
            <v>16500</v>
          </cell>
          <cell r="J183">
            <v>16500</v>
          </cell>
        </row>
        <row r="184">
          <cell r="A184">
            <v>810122</v>
          </cell>
          <cell r="C184" t="str">
            <v>Lemoneez Plant</v>
          </cell>
          <cell r="D184" t="str">
            <v>(Capex - 03-03-04)</v>
          </cell>
          <cell r="E184" t="str">
            <v>Building</v>
          </cell>
          <cell r="H184" t="str">
            <v>NRS</v>
          </cell>
          <cell r="I184">
            <v>120000</v>
          </cell>
          <cell r="J184">
            <v>120000</v>
          </cell>
        </row>
        <row r="185">
          <cell r="A185">
            <v>810123</v>
          </cell>
          <cell r="C185" t="str">
            <v>New Godown near scrap yard</v>
          </cell>
          <cell r="D185" t="str">
            <v>Capex-17 &amp; 17A</v>
          </cell>
          <cell r="E185" t="str">
            <v>Building</v>
          </cell>
          <cell r="H185" t="str">
            <v>INR</v>
          </cell>
          <cell r="I185">
            <v>3672</v>
          </cell>
          <cell r="J185">
            <v>5875.2000000000007</v>
          </cell>
        </row>
        <row r="186">
          <cell r="A186">
            <v>810124</v>
          </cell>
          <cell r="C186" t="str">
            <v>Server Room- BaaN</v>
          </cell>
          <cell r="D186" t="str">
            <v>(Capex - 32-03-04)</v>
          </cell>
          <cell r="E186" t="str">
            <v>Building</v>
          </cell>
          <cell r="F186" t="str">
            <v>ORDER TO BE CANCEELED</v>
          </cell>
          <cell r="H186" t="str">
            <v>INR</v>
          </cell>
          <cell r="I186">
            <v>120177.24</v>
          </cell>
          <cell r="J186">
            <v>192283.58400000003</v>
          </cell>
        </row>
        <row r="187">
          <cell r="A187" t="str">
            <v>810124-</v>
          </cell>
          <cell r="C187" t="str">
            <v>Fruit Juice Expansion</v>
          </cell>
          <cell r="D187" t="str">
            <v>(Capex - 02-03-04)</v>
          </cell>
          <cell r="E187" t="str">
            <v>Building</v>
          </cell>
          <cell r="F187" t="str">
            <v>ORDER TO BE CANCEELED</v>
          </cell>
        </row>
        <row r="188">
          <cell r="A188">
            <v>810125</v>
          </cell>
          <cell r="C188" t="str">
            <v>Fruit Juice Expansion</v>
          </cell>
          <cell r="D188" t="str">
            <v>(Capex - 02-03-04)</v>
          </cell>
          <cell r="E188" t="str">
            <v>Electrical Installation</v>
          </cell>
          <cell r="H188" t="str">
            <v>NRS</v>
          </cell>
          <cell r="I188">
            <v>19470</v>
          </cell>
          <cell r="J188">
            <v>19470</v>
          </cell>
        </row>
        <row r="189">
          <cell r="A189">
            <v>810126</v>
          </cell>
          <cell r="C189" t="str">
            <v>LDM Section</v>
          </cell>
          <cell r="D189" t="str">
            <v>Capex-29</v>
          </cell>
          <cell r="E189" t="str">
            <v>Plant &amp; Machinery (Installation)</v>
          </cell>
          <cell r="H189" t="str">
            <v>NRS</v>
          </cell>
          <cell r="I189">
            <v>726</v>
          </cell>
          <cell r="J189">
            <v>726</v>
          </cell>
        </row>
        <row r="190">
          <cell r="A190">
            <v>810127</v>
          </cell>
          <cell r="C190" t="str">
            <v>Fruit Juice Expansion-125 ML</v>
          </cell>
          <cell r="D190" t="str">
            <v>(Capex - 04-03-04)</v>
          </cell>
          <cell r="E190" t="str">
            <v>Plant &amp; Machinery - 125 ML</v>
          </cell>
          <cell r="H190" t="str">
            <v>USD</v>
          </cell>
          <cell r="I190">
            <v>369021</v>
          </cell>
          <cell r="J190">
            <v>27307554</v>
          </cell>
        </row>
        <row r="191">
          <cell r="A191">
            <v>810128</v>
          </cell>
          <cell r="C191" t="str">
            <v>Fruit Juice Expansion-125 ML</v>
          </cell>
          <cell r="D191" t="str">
            <v>(Capex - 04-03-04)</v>
          </cell>
          <cell r="E191" t="str">
            <v xml:space="preserve">Plant &amp; Machinery </v>
          </cell>
          <cell r="H191" t="str">
            <v>INR</v>
          </cell>
          <cell r="I191">
            <v>1400000</v>
          </cell>
          <cell r="J191">
            <v>2240000</v>
          </cell>
        </row>
        <row r="192">
          <cell r="A192">
            <v>810129</v>
          </cell>
          <cell r="C192" t="str">
            <v>Fruit Juice Expansion</v>
          </cell>
          <cell r="D192" t="str">
            <v>(Capex - 02-03-04)</v>
          </cell>
          <cell r="E192" t="str">
            <v>Electrical Installation</v>
          </cell>
          <cell r="H192" t="str">
            <v>NRS</v>
          </cell>
          <cell r="I192">
            <v>69300</v>
          </cell>
          <cell r="J192">
            <v>69300</v>
          </cell>
        </row>
        <row r="193">
          <cell r="A193">
            <v>810130</v>
          </cell>
          <cell r="C193" t="str">
            <v>Thermocol Section</v>
          </cell>
          <cell r="D193" t="str">
            <v>(Capex - 01-03-04)</v>
          </cell>
          <cell r="E193" t="str">
            <v>Building</v>
          </cell>
          <cell r="H193" t="str">
            <v>NRS</v>
          </cell>
          <cell r="I193">
            <v>43575</v>
          </cell>
          <cell r="J193">
            <v>43575</v>
          </cell>
        </row>
        <row r="194">
          <cell r="A194">
            <v>810131</v>
          </cell>
          <cell r="C194" t="str">
            <v>New Godown near scrap yard</v>
          </cell>
          <cell r="D194" t="str">
            <v>Capex-17 &amp; 17A</v>
          </cell>
          <cell r="E194" t="str">
            <v>Building</v>
          </cell>
          <cell r="H194" t="str">
            <v>NRS</v>
          </cell>
          <cell r="I194">
            <v>20960</v>
          </cell>
          <cell r="J194">
            <v>20960</v>
          </cell>
        </row>
        <row r="195">
          <cell r="A195">
            <v>810132</v>
          </cell>
          <cell r="C195" t="str">
            <v>Litchi Plant</v>
          </cell>
          <cell r="D195" t="str">
            <v>(Capex - 03-03-04)</v>
          </cell>
          <cell r="E195" t="str">
            <v>Building</v>
          </cell>
          <cell r="H195" t="str">
            <v>NRS</v>
          </cell>
          <cell r="I195">
            <v>10538.5</v>
          </cell>
          <cell r="J195">
            <v>10538.5</v>
          </cell>
        </row>
        <row r="196">
          <cell r="A196">
            <v>810133</v>
          </cell>
          <cell r="C196" t="str">
            <v xml:space="preserve">Vatika Hair Oil Container </v>
          </cell>
          <cell r="D196" t="str">
            <v>Capex-34</v>
          </cell>
          <cell r="E196" t="str">
            <v xml:space="preserve">Plant &amp; Machinery </v>
          </cell>
          <cell r="H196" t="str">
            <v>NRS</v>
          </cell>
          <cell r="I196">
            <v>32000</v>
          </cell>
          <cell r="J196">
            <v>32000</v>
          </cell>
        </row>
        <row r="197">
          <cell r="A197">
            <v>810134</v>
          </cell>
          <cell r="C197" t="str">
            <v>New Godown near scrap yard</v>
          </cell>
          <cell r="D197" t="str">
            <v>Capex-17 &amp; 17A</v>
          </cell>
          <cell r="E197" t="str">
            <v>Building</v>
          </cell>
          <cell r="H197" t="str">
            <v>NRS</v>
          </cell>
          <cell r="I197">
            <v>310500</v>
          </cell>
          <cell r="J197">
            <v>310500</v>
          </cell>
        </row>
        <row r="198">
          <cell r="A198">
            <v>810135</v>
          </cell>
          <cell r="C198" t="str">
            <v>Fruit Juice Expansion</v>
          </cell>
          <cell r="D198" t="str">
            <v>Maintenance</v>
          </cell>
          <cell r="H198" t="str">
            <v>NRS</v>
          </cell>
          <cell r="I198">
            <v>109500</v>
          </cell>
          <cell r="J198">
            <v>109500</v>
          </cell>
        </row>
        <row r="199">
          <cell r="A199">
            <v>810136</v>
          </cell>
          <cell r="C199" t="str">
            <v>Fruit Juice Expansion</v>
          </cell>
          <cell r="D199" t="str">
            <v>Maintenance</v>
          </cell>
          <cell r="E199" t="str">
            <v xml:space="preserve">Wooden Work For 500 ML Machine </v>
          </cell>
          <cell r="H199" t="str">
            <v>NRS</v>
          </cell>
          <cell r="I199">
            <v>124397</v>
          </cell>
          <cell r="J199">
            <v>124397</v>
          </cell>
        </row>
        <row r="200">
          <cell r="A200">
            <v>810137</v>
          </cell>
          <cell r="C200" t="str">
            <v>Baan Installation</v>
          </cell>
          <cell r="D200" t="str">
            <v>Capex-32</v>
          </cell>
          <cell r="E200" t="str">
            <v>Office Equipment</v>
          </cell>
          <cell r="H200" t="str">
            <v>NRS</v>
          </cell>
          <cell r="I200">
            <v>555198.6</v>
          </cell>
          <cell r="J200">
            <v>555198.6</v>
          </cell>
        </row>
        <row r="201">
          <cell r="A201">
            <v>810138</v>
          </cell>
          <cell r="C201" t="str">
            <v>Baan Installation</v>
          </cell>
          <cell r="D201" t="str">
            <v>Capex-32</v>
          </cell>
          <cell r="E201" t="str">
            <v>Office Equipment</v>
          </cell>
          <cell r="H201" t="str">
            <v>NRS</v>
          </cell>
          <cell r="I201">
            <v>1153297.2</v>
          </cell>
          <cell r="J201">
            <v>1153297.2</v>
          </cell>
        </row>
        <row r="202">
          <cell r="A202">
            <v>810139</v>
          </cell>
          <cell r="C202" t="str">
            <v>Trainning Hall</v>
          </cell>
          <cell r="D202" t="str">
            <v>Capex-26</v>
          </cell>
          <cell r="E202" t="str">
            <v>Building</v>
          </cell>
          <cell r="H202" t="str">
            <v>NRS</v>
          </cell>
          <cell r="I202">
            <v>28050</v>
          </cell>
          <cell r="J202">
            <v>28050</v>
          </cell>
        </row>
        <row r="203">
          <cell r="A203">
            <v>810140</v>
          </cell>
          <cell r="C203" t="str">
            <v>LDM Section</v>
          </cell>
          <cell r="D203" t="str">
            <v>Capex-29</v>
          </cell>
          <cell r="E203" t="str">
            <v>Plant &amp; Machinery - all Repairing works</v>
          </cell>
          <cell r="H203" t="str">
            <v>INR</v>
          </cell>
          <cell r="I203">
            <v>29526.7</v>
          </cell>
          <cell r="J203">
            <v>47242.720000000001</v>
          </cell>
        </row>
        <row r="204">
          <cell r="A204">
            <v>810141</v>
          </cell>
          <cell r="C204" t="str">
            <v>New Godown near scrap yard</v>
          </cell>
          <cell r="D204" t="str">
            <v>Capex-17 &amp; 17A</v>
          </cell>
          <cell r="E204" t="str">
            <v>Building</v>
          </cell>
          <cell r="H204" t="str">
            <v>NRS</v>
          </cell>
          <cell r="I204">
            <v>408000</v>
          </cell>
          <cell r="J204">
            <v>408000</v>
          </cell>
        </row>
        <row r="205">
          <cell r="A205">
            <v>810142</v>
          </cell>
          <cell r="C205" t="str">
            <v>Fruit Juice Expansion</v>
          </cell>
          <cell r="D205" t="str">
            <v>Maintenance</v>
          </cell>
          <cell r="E205" t="str">
            <v>Building</v>
          </cell>
          <cell r="H205" t="str">
            <v>NRS</v>
          </cell>
          <cell r="I205">
            <v>2288</v>
          </cell>
          <cell r="J205">
            <v>2288</v>
          </cell>
        </row>
        <row r="206">
          <cell r="A206">
            <v>810143</v>
          </cell>
          <cell r="C206" t="str">
            <v>Trainning Hall</v>
          </cell>
          <cell r="D206" t="str">
            <v>Capex-26</v>
          </cell>
          <cell r="E206" t="str">
            <v>Office Equipment</v>
          </cell>
          <cell r="H206" t="str">
            <v>NRS</v>
          </cell>
          <cell r="I206">
            <v>17325</v>
          </cell>
          <cell r="J206">
            <v>17325</v>
          </cell>
        </row>
        <row r="207">
          <cell r="A207">
            <v>810144</v>
          </cell>
          <cell r="C207" t="str">
            <v>Boundary Wall</v>
          </cell>
          <cell r="D207" t="str">
            <v>(Capex - 06-03-04)</v>
          </cell>
          <cell r="E207" t="str">
            <v>Building</v>
          </cell>
          <cell r="H207" t="str">
            <v>NRS</v>
          </cell>
          <cell r="I207">
            <v>452275</v>
          </cell>
          <cell r="J207">
            <v>452275</v>
          </cell>
        </row>
        <row r="208">
          <cell r="A208">
            <v>810145</v>
          </cell>
          <cell r="C208" t="str">
            <v>Boundary Wall</v>
          </cell>
          <cell r="D208" t="str">
            <v>(Capex - 06-03-04)</v>
          </cell>
          <cell r="E208" t="str">
            <v>Building</v>
          </cell>
          <cell r="H208" t="str">
            <v>NRS</v>
          </cell>
          <cell r="I208">
            <v>460000</v>
          </cell>
          <cell r="J208">
            <v>460000</v>
          </cell>
        </row>
        <row r="209">
          <cell r="A209">
            <v>810146</v>
          </cell>
          <cell r="C209" t="str">
            <v>Fruit Juice Expansion</v>
          </cell>
          <cell r="D209" t="str">
            <v>Maintenance</v>
          </cell>
          <cell r="E209" t="str">
            <v xml:space="preserve">Wooden Work For 500 ML Machine </v>
          </cell>
          <cell r="F209" t="str">
            <v>Ltchi Processing</v>
          </cell>
          <cell r="H209" t="str">
            <v>NRS</v>
          </cell>
          <cell r="I209">
            <v>38820</v>
          </cell>
          <cell r="J209">
            <v>38820</v>
          </cell>
        </row>
        <row r="210">
          <cell r="A210">
            <v>810147</v>
          </cell>
          <cell r="D210" t="str">
            <v>Maintenance</v>
          </cell>
          <cell r="H210" t="str">
            <v>INR</v>
          </cell>
          <cell r="I210">
            <v>6180</v>
          </cell>
          <cell r="J210">
            <v>9888</v>
          </cell>
        </row>
        <row r="211">
          <cell r="A211">
            <v>810148</v>
          </cell>
          <cell r="C211" t="str">
            <v>Boundary Wall</v>
          </cell>
          <cell r="D211" t="str">
            <v>(Capex - 06-03-04)</v>
          </cell>
          <cell r="E211" t="str">
            <v>Building</v>
          </cell>
          <cell r="H211" t="str">
            <v>NRS</v>
          </cell>
          <cell r="I211">
            <v>149772</v>
          </cell>
          <cell r="J211">
            <v>149772</v>
          </cell>
        </row>
        <row r="212">
          <cell r="A212">
            <v>810149</v>
          </cell>
          <cell r="C212" t="str">
            <v>Fruit Juice Expansion</v>
          </cell>
          <cell r="D212" t="str">
            <v>Capex-22</v>
          </cell>
          <cell r="E212" t="str">
            <v>Building</v>
          </cell>
          <cell r="F212" t="str">
            <v>P. O. to be canceeled</v>
          </cell>
          <cell r="H212" t="str">
            <v>NRS</v>
          </cell>
          <cell r="I212">
            <v>85800</v>
          </cell>
          <cell r="J212">
            <v>85800</v>
          </cell>
        </row>
        <row r="213">
          <cell r="A213">
            <v>810150</v>
          </cell>
          <cell r="C213" t="str">
            <v>Scrap Yard</v>
          </cell>
          <cell r="D213" t="str">
            <v>Capex-24</v>
          </cell>
          <cell r="E213" t="str">
            <v>Building</v>
          </cell>
          <cell r="H213" t="str">
            <v>NRS</v>
          </cell>
          <cell r="I213">
            <v>7500</v>
          </cell>
          <cell r="J213">
            <v>7500</v>
          </cell>
        </row>
        <row r="214">
          <cell r="A214">
            <v>810151</v>
          </cell>
          <cell r="C214" t="str">
            <v>New Godown near scrap yard</v>
          </cell>
          <cell r="D214" t="str">
            <v>Capex-17 &amp; 17A</v>
          </cell>
          <cell r="E214" t="str">
            <v>Building</v>
          </cell>
          <cell r="H214" t="str">
            <v>NRS</v>
          </cell>
          <cell r="I214">
            <v>59400</v>
          </cell>
          <cell r="J214">
            <v>59400</v>
          </cell>
        </row>
        <row r="215">
          <cell r="A215">
            <v>810152</v>
          </cell>
          <cell r="C215" t="str">
            <v>Lemoneze Plant</v>
          </cell>
          <cell r="D215" t="str">
            <v>Capex-31</v>
          </cell>
          <cell r="E215" t="str">
            <v>Plant &amp; Machinery (Installation)</v>
          </cell>
          <cell r="H215" t="str">
            <v>INR</v>
          </cell>
          <cell r="I215">
            <v>62418</v>
          </cell>
          <cell r="J215">
            <v>99868.800000000003</v>
          </cell>
        </row>
        <row r="216">
          <cell r="A216">
            <v>810153</v>
          </cell>
          <cell r="C216" t="str">
            <v xml:space="preserve">Vatika Hair Oil Container </v>
          </cell>
          <cell r="D216" t="str">
            <v>Capex-34</v>
          </cell>
          <cell r="E216" t="str">
            <v>Plant &amp; Machinery</v>
          </cell>
          <cell r="H216" t="str">
            <v>NRS</v>
          </cell>
          <cell r="I216">
            <v>74000</v>
          </cell>
          <cell r="J216">
            <v>74000</v>
          </cell>
        </row>
        <row r="217">
          <cell r="A217">
            <v>810154</v>
          </cell>
          <cell r="C217" t="str">
            <v>Plastic Section</v>
          </cell>
          <cell r="D217" t="str">
            <v>Maintenance</v>
          </cell>
          <cell r="E217" t="str">
            <v>Plant &amp; Machinery (Installation)</v>
          </cell>
          <cell r="H217" t="str">
            <v>NRS</v>
          </cell>
          <cell r="I217">
            <v>4356</v>
          </cell>
          <cell r="J217">
            <v>4356</v>
          </cell>
        </row>
        <row r="218">
          <cell r="A218">
            <v>810155</v>
          </cell>
          <cell r="D218" t="str">
            <v>Maintenance</v>
          </cell>
        </row>
        <row r="219">
          <cell r="A219">
            <v>810157</v>
          </cell>
          <cell r="C219" t="str">
            <v>Fruit Juice Expansion</v>
          </cell>
          <cell r="D219" t="str">
            <v>Maintenance</v>
          </cell>
          <cell r="E219" t="str">
            <v xml:space="preserve">Wooden Work For 500 ML Machine </v>
          </cell>
          <cell r="H219" t="str">
            <v>NRS</v>
          </cell>
          <cell r="I219">
            <v>56681</v>
          </cell>
          <cell r="J219">
            <v>56681</v>
          </cell>
        </row>
        <row r="220">
          <cell r="A220">
            <v>810158</v>
          </cell>
          <cell r="C220" t="str">
            <v>Litchi Plant</v>
          </cell>
          <cell r="D220" t="str">
            <v>(Capex - 03-03-04)</v>
          </cell>
          <cell r="E220" t="str">
            <v>Plant &amp; Machinery (Installation)</v>
          </cell>
          <cell r="H220" t="str">
            <v>NRS</v>
          </cell>
          <cell r="I220">
            <v>41995.8</v>
          </cell>
          <cell r="J220">
            <v>41995.8</v>
          </cell>
        </row>
        <row r="221">
          <cell r="A221">
            <v>810159</v>
          </cell>
          <cell r="C221" t="str">
            <v>New Godown near scrap yard</v>
          </cell>
          <cell r="D221" t="str">
            <v>Capex-17 &amp; 17A</v>
          </cell>
          <cell r="E221" t="str">
            <v>Building</v>
          </cell>
          <cell r="H221" t="str">
            <v>INR</v>
          </cell>
          <cell r="I221">
            <v>53820</v>
          </cell>
          <cell r="J221">
            <v>86112</v>
          </cell>
        </row>
        <row r="222">
          <cell r="A222">
            <v>810160</v>
          </cell>
          <cell r="C222" t="str">
            <v>Trainning Hall</v>
          </cell>
          <cell r="D222" t="str">
            <v>Capex-26</v>
          </cell>
          <cell r="E222" t="str">
            <v>Furniture &amp; Fixture</v>
          </cell>
          <cell r="H222" t="str">
            <v>NRS</v>
          </cell>
          <cell r="I222">
            <v>31618</v>
          </cell>
          <cell r="J222">
            <v>31618</v>
          </cell>
        </row>
        <row r="223">
          <cell r="A223">
            <v>810162</v>
          </cell>
          <cell r="C223" t="str">
            <v>Baan Installation</v>
          </cell>
          <cell r="D223" t="str">
            <v>Capex-32</v>
          </cell>
          <cell r="E223" t="str">
            <v>Office Equipment</v>
          </cell>
          <cell r="H223" t="str">
            <v>NRS</v>
          </cell>
          <cell r="I223">
            <v>502425</v>
          </cell>
          <cell r="J223">
            <v>502425</v>
          </cell>
        </row>
        <row r="224">
          <cell r="A224">
            <v>810163</v>
          </cell>
          <cell r="C224" t="str">
            <v>Baan Installation</v>
          </cell>
          <cell r="D224" t="str">
            <v>Capex-32</v>
          </cell>
          <cell r="E224" t="str">
            <v>Office Equipment</v>
          </cell>
          <cell r="H224" t="str">
            <v>NRS</v>
          </cell>
          <cell r="I224">
            <v>62502</v>
          </cell>
          <cell r="J224">
            <v>62502</v>
          </cell>
        </row>
        <row r="225">
          <cell r="A225">
            <v>810164</v>
          </cell>
          <cell r="C225" t="str">
            <v>Lemoneze Plant</v>
          </cell>
          <cell r="D225" t="str">
            <v>Capex-31</v>
          </cell>
          <cell r="E225" t="str">
            <v>Building</v>
          </cell>
          <cell r="H225" t="str">
            <v>NRS</v>
          </cell>
          <cell r="I225">
            <v>30770</v>
          </cell>
          <cell r="J225">
            <v>30770</v>
          </cell>
        </row>
        <row r="226">
          <cell r="A226">
            <v>810166</v>
          </cell>
          <cell r="C226" t="str">
            <v>Litchi Plant</v>
          </cell>
          <cell r="D226" t="str">
            <v>(Capex - 03-03-04)</v>
          </cell>
          <cell r="E226" t="str">
            <v>Plant &amp; Machinery (Installation)</v>
          </cell>
          <cell r="H226" t="str">
            <v>NRS</v>
          </cell>
          <cell r="I226">
            <v>23925</v>
          </cell>
          <cell r="J226">
            <v>23925</v>
          </cell>
        </row>
        <row r="227">
          <cell r="A227">
            <v>810167</v>
          </cell>
          <cell r="C227" t="str">
            <v>Fruit Juice Expansion</v>
          </cell>
          <cell r="D227" t="str">
            <v>(Capex - 04-03-04)</v>
          </cell>
          <cell r="E227" t="str">
            <v>Plant &amp; Machinery (Installation)</v>
          </cell>
          <cell r="H227" t="str">
            <v>INR</v>
          </cell>
          <cell r="I227">
            <v>18128.75</v>
          </cell>
          <cell r="J227">
            <v>29006</v>
          </cell>
        </row>
        <row r="228">
          <cell r="A228">
            <v>810168</v>
          </cell>
          <cell r="C228" t="str">
            <v>Trainning Hall</v>
          </cell>
          <cell r="D228" t="str">
            <v>Capex-26</v>
          </cell>
          <cell r="E228" t="str">
            <v>Furniture &amp; Fixture</v>
          </cell>
          <cell r="H228" t="str">
            <v>NRS</v>
          </cell>
          <cell r="I228">
            <v>22550</v>
          </cell>
          <cell r="J228">
            <v>22550</v>
          </cell>
        </row>
        <row r="229">
          <cell r="A229">
            <v>810169</v>
          </cell>
          <cell r="C229" t="str">
            <v>Fruit Juice Expansion</v>
          </cell>
          <cell r="D229" t="str">
            <v>(Capex - 04-03-04)</v>
          </cell>
          <cell r="E229" t="str">
            <v>Plant &amp; Machinery (Installation)</v>
          </cell>
          <cell r="F229" t="str">
            <v>Inventory</v>
          </cell>
          <cell r="H229" t="str">
            <v>NRS</v>
          </cell>
          <cell r="I229">
            <v>6710</v>
          </cell>
          <cell r="J229">
            <v>6710</v>
          </cell>
        </row>
        <row r="230">
          <cell r="A230">
            <v>810170</v>
          </cell>
          <cell r="C230" t="str">
            <v>Fruit Juice Expansion</v>
          </cell>
          <cell r="D230" t="str">
            <v>No-Capex</v>
          </cell>
          <cell r="E230" t="str">
            <v>Plant &amp; Machinery</v>
          </cell>
          <cell r="H230" t="str">
            <v>INR</v>
          </cell>
          <cell r="I230">
            <v>3300</v>
          </cell>
          <cell r="J230">
            <v>5280</v>
          </cell>
        </row>
        <row r="231">
          <cell r="A231">
            <v>810171</v>
          </cell>
          <cell r="C231" t="str">
            <v>Boundary Wall</v>
          </cell>
          <cell r="D231" t="str">
            <v>(Capex - 06-03-04)</v>
          </cell>
          <cell r="E231" t="str">
            <v>Building</v>
          </cell>
          <cell r="H231" t="str">
            <v>NRS</v>
          </cell>
          <cell r="I231">
            <v>168600</v>
          </cell>
          <cell r="J231">
            <v>168600</v>
          </cell>
        </row>
        <row r="232">
          <cell r="A232">
            <v>810172</v>
          </cell>
          <cell r="C232" t="str">
            <v>Fruit Juice Expansion</v>
          </cell>
          <cell r="D232" t="str">
            <v>(Capex - 04-03-04)</v>
          </cell>
          <cell r="E232" t="str">
            <v>Building</v>
          </cell>
          <cell r="H232" t="str">
            <v>NRS</v>
          </cell>
          <cell r="I232">
            <v>6780</v>
          </cell>
          <cell r="J232">
            <v>6780</v>
          </cell>
        </row>
        <row r="233">
          <cell r="A233">
            <v>810173</v>
          </cell>
          <cell r="C233" t="str">
            <v>Boundary Wall</v>
          </cell>
          <cell r="D233" t="str">
            <v>(Capex - 06-03-04)</v>
          </cell>
          <cell r="E233" t="str">
            <v>Building</v>
          </cell>
          <cell r="H233" t="str">
            <v>NRS</v>
          </cell>
          <cell r="I233">
            <v>196877.5</v>
          </cell>
          <cell r="J233">
            <v>196877.5</v>
          </cell>
        </row>
        <row r="234">
          <cell r="A234">
            <v>810174</v>
          </cell>
          <cell r="C234" t="str">
            <v>Boundary Wall</v>
          </cell>
          <cell r="D234" t="str">
            <v>(Capex - 06-03-04)</v>
          </cell>
          <cell r="E234" t="str">
            <v>Building</v>
          </cell>
          <cell r="H234" t="str">
            <v>NRS</v>
          </cell>
          <cell r="I234">
            <v>36480</v>
          </cell>
          <cell r="J234">
            <v>36480</v>
          </cell>
        </row>
        <row r="235">
          <cell r="A235">
            <v>810175</v>
          </cell>
          <cell r="C235" t="str">
            <v>Fruit Juice Expansion</v>
          </cell>
          <cell r="D235" t="str">
            <v>(Capex - 04-03-04)</v>
          </cell>
          <cell r="E235" t="str">
            <v>Building</v>
          </cell>
          <cell r="H235" t="str">
            <v>NRS</v>
          </cell>
          <cell r="I235">
            <v>18513.849999999999</v>
          </cell>
          <cell r="J235">
            <v>18513.849999999999</v>
          </cell>
        </row>
        <row r="236">
          <cell r="A236">
            <v>810176</v>
          </cell>
          <cell r="C236" t="str">
            <v>Litchi Plant</v>
          </cell>
          <cell r="D236" t="str">
            <v>(Capex - 03-03-04)</v>
          </cell>
          <cell r="E236" t="str">
            <v>Building</v>
          </cell>
          <cell r="H236" t="str">
            <v>NRS</v>
          </cell>
          <cell r="I236">
            <v>23441.599999999999</v>
          </cell>
          <cell r="J236">
            <v>23441.599999999999</v>
          </cell>
        </row>
        <row r="237">
          <cell r="A237">
            <v>810177</v>
          </cell>
          <cell r="C237" t="str">
            <v>Litchi Plant</v>
          </cell>
          <cell r="D237" t="str">
            <v>(Capex - 03-03-04)</v>
          </cell>
          <cell r="E237" t="str">
            <v>Building</v>
          </cell>
          <cell r="H237" t="str">
            <v>INR</v>
          </cell>
          <cell r="I237">
            <v>820</v>
          </cell>
          <cell r="J237">
            <v>1312</v>
          </cell>
        </row>
        <row r="238">
          <cell r="A238">
            <v>810178</v>
          </cell>
          <cell r="C238" t="str">
            <v>Litchi Plant</v>
          </cell>
          <cell r="D238" t="str">
            <v>(Capex - 03-03-04)</v>
          </cell>
          <cell r="E238" t="str">
            <v>Plant &amp; Machinery (Installation)</v>
          </cell>
          <cell r="H238" t="str">
            <v>INR</v>
          </cell>
          <cell r="I238">
            <v>522</v>
          </cell>
          <cell r="J238">
            <v>835.2</v>
          </cell>
        </row>
        <row r="239">
          <cell r="A239">
            <v>810179</v>
          </cell>
          <cell r="C239" t="str">
            <v>Fruit Juice Expansion</v>
          </cell>
          <cell r="D239" t="str">
            <v>(Capex - 04-03-04)</v>
          </cell>
          <cell r="E239" t="str">
            <v>Building</v>
          </cell>
          <cell r="H239" t="str">
            <v>NRS</v>
          </cell>
          <cell r="I239">
            <v>3330</v>
          </cell>
          <cell r="J239">
            <v>3330</v>
          </cell>
        </row>
        <row r="240">
          <cell r="A240">
            <v>810180</v>
          </cell>
          <cell r="C240" t="str">
            <v>Common Utility</v>
          </cell>
          <cell r="D240" t="str">
            <v>(Capex - 07-03-04)</v>
          </cell>
          <cell r="E240" t="str">
            <v>Plant &amp; Machinery</v>
          </cell>
          <cell r="H240" t="str">
            <v>USD</v>
          </cell>
          <cell r="I240">
            <v>8000</v>
          </cell>
          <cell r="J240">
            <v>592000</v>
          </cell>
        </row>
        <row r="241">
          <cell r="A241">
            <v>810181</v>
          </cell>
          <cell r="C241" t="str">
            <v>Boundary Wall</v>
          </cell>
          <cell r="D241" t="str">
            <v>(Capex - 06-03-04)</v>
          </cell>
          <cell r="E241" t="str">
            <v>Building</v>
          </cell>
          <cell r="H241" t="str">
            <v>NRS</v>
          </cell>
          <cell r="I241">
            <v>69250</v>
          </cell>
          <cell r="J241">
            <v>69250</v>
          </cell>
        </row>
        <row r="242">
          <cell r="A242">
            <v>810182</v>
          </cell>
          <cell r="C242" t="str">
            <v xml:space="preserve">Video Camera Accessories       </v>
          </cell>
          <cell r="D242" t="str">
            <v>(Capex - 14-03-04)</v>
          </cell>
          <cell r="E242" t="str">
            <v>Office Equipment</v>
          </cell>
          <cell r="H242" t="str">
            <v>NRS</v>
          </cell>
          <cell r="I242">
            <v>112459.5</v>
          </cell>
          <cell r="J242">
            <v>112459.5</v>
          </cell>
        </row>
        <row r="243">
          <cell r="A243">
            <v>810183</v>
          </cell>
          <cell r="C243" t="str">
            <v xml:space="preserve">Video Camera Accessories       </v>
          </cell>
          <cell r="D243" t="str">
            <v>(Capex - 14-03-04)</v>
          </cell>
          <cell r="E243" t="str">
            <v>Office Equipment</v>
          </cell>
          <cell r="H243" t="str">
            <v>USD</v>
          </cell>
          <cell r="I243">
            <v>6314.8</v>
          </cell>
          <cell r="J243">
            <v>467295.2</v>
          </cell>
        </row>
        <row r="244">
          <cell r="A244">
            <v>810184</v>
          </cell>
          <cell r="C244" t="str">
            <v>Fruit Juice Expansion</v>
          </cell>
          <cell r="D244" t="str">
            <v>(Capex - 04-03-04)</v>
          </cell>
          <cell r="E244" t="str">
            <v>Plant &amp; Machinery (Installation)</v>
          </cell>
          <cell r="H244" t="str">
            <v>NRS</v>
          </cell>
          <cell r="I244">
            <v>500</v>
          </cell>
          <cell r="J244">
            <v>500</v>
          </cell>
        </row>
        <row r="245">
          <cell r="A245">
            <v>810185</v>
          </cell>
          <cell r="C245" t="str">
            <v xml:space="preserve">Vatika Hair Oil Container </v>
          </cell>
          <cell r="D245" t="str">
            <v>(Capex - 13-03-04)</v>
          </cell>
          <cell r="E245" t="str">
            <v>Plant &amp; Machinery</v>
          </cell>
          <cell r="H245" t="str">
            <v>NRS</v>
          </cell>
          <cell r="I245">
            <v>37500</v>
          </cell>
          <cell r="J245">
            <v>37500</v>
          </cell>
        </row>
        <row r="246">
          <cell r="A246">
            <v>810186</v>
          </cell>
          <cell r="C246" t="str">
            <v>Fruit Juice Expansion</v>
          </cell>
          <cell r="D246" t="str">
            <v>(Capex - 15-03-04)</v>
          </cell>
          <cell r="E246" t="str">
            <v>Plant &amp; Machinery (Installation)</v>
          </cell>
          <cell r="H246" t="str">
            <v>INR</v>
          </cell>
          <cell r="I246">
            <v>21782</v>
          </cell>
          <cell r="J246">
            <v>34851.200000000004</v>
          </cell>
        </row>
        <row r="247">
          <cell r="A247">
            <v>810187</v>
          </cell>
          <cell r="C247" t="str">
            <v>Fruit Juice Expansion-125 ML</v>
          </cell>
          <cell r="D247" t="str">
            <v>(Capex - 15-03-04)</v>
          </cell>
          <cell r="E247" t="str">
            <v>Plant &amp; Machinery - 125 ML</v>
          </cell>
          <cell r="H247" t="str">
            <v>USD</v>
          </cell>
          <cell r="I247">
            <v>77079</v>
          </cell>
          <cell r="J247">
            <v>5703846</v>
          </cell>
        </row>
        <row r="248">
          <cell r="A248">
            <v>810188</v>
          </cell>
          <cell r="C248" t="str">
            <v>Fruit Juice Expansion</v>
          </cell>
          <cell r="D248" t="str">
            <v>(Capex - 15-03-04)</v>
          </cell>
          <cell r="E248" t="str">
            <v>Plant &amp; Machinery</v>
          </cell>
          <cell r="H248" t="str">
            <v>USD</v>
          </cell>
          <cell r="I248">
            <v>18800</v>
          </cell>
          <cell r="J248">
            <v>1391200</v>
          </cell>
        </row>
        <row r="249">
          <cell r="A249">
            <v>810189</v>
          </cell>
          <cell r="C249" t="str">
            <v>Fruit Juice Expansion</v>
          </cell>
          <cell r="D249" t="str">
            <v>(Capex - 15-03-04)</v>
          </cell>
          <cell r="E249" t="str">
            <v>Plant &amp; Machinery (Installation)</v>
          </cell>
          <cell r="H249" t="str">
            <v>NRS</v>
          </cell>
          <cell r="I249">
            <v>101045</v>
          </cell>
          <cell r="J249">
            <v>101045</v>
          </cell>
        </row>
        <row r="250">
          <cell r="A250">
            <v>810190</v>
          </cell>
          <cell r="C250" t="str">
            <v>Fruit Juice Expansion</v>
          </cell>
          <cell r="D250" t="str">
            <v>(Capex - 15-03-04)</v>
          </cell>
          <cell r="E250" t="str">
            <v>Electrical Installation</v>
          </cell>
          <cell r="H250" t="str">
            <v>NRS</v>
          </cell>
          <cell r="I250">
            <v>31464</v>
          </cell>
          <cell r="J250">
            <v>31464</v>
          </cell>
        </row>
        <row r="251">
          <cell r="A251">
            <v>810191</v>
          </cell>
          <cell r="C251" t="str">
            <v>Fruit Juice Expansion</v>
          </cell>
          <cell r="D251" t="str">
            <v>(Capex - 15-03-04)</v>
          </cell>
          <cell r="E251" t="str">
            <v>Electrical Installation</v>
          </cell>
          <cell r="H251" t="str">
            <v>NRS</v>
          </cell>
          <cell r="I251">
            <v>23200</v>
          </cell>
          <cell r="J251">
            <v>23200</v>
          </cell>
        </row>
        <row r="252">
          <cell r="A252">
            <v>810192</v>
          </cell>
          <cell r="C252" t="str">
            <v>Fruit Juice Expansion</v>
          </cell>
          <cell r="D252" t="str">
            <v>(Capex - 15-03-04)</v>
          </cell>
          <cell r="E252" t="str">
            <v>Plant &amp; Machinery</v>
          </cell>
          <cell r="H252" t="str">
            <v>INR</v>
          </cell>
          <cell r="I252">
            <v>1404000</v>
          </cell>
          <cell r="J252">
            <v>2246400</v>
          </cell>
        </row>
        <row r="253">
          <cell r="A253">
            <v>810193</v>
          </cell>
          <cell r="C253" t="str">
            <v>Fruit Juice Expansion-125 ML</v>
          </cell>
          <cell r="D253" t="str">
            <v>(Capex - 15-03-04)</v>
          </cell>
          <cell r="E253" t="str">
            <v>Plant &amp; Machinery - 125 ML</v>
          </cell>
          <cell r="F253" t="str">
            <v>Inventory</v>
          </cell>
          <cell r="H253" t="str">
            <v>EURO</v>
          </cell>
          <cell r="I253">
            <v>8300</v>
          </cell>
          <cell r="J253">
            <v>1079000</v>
          </cell>
        </row>
        <row r="254">
          <cell r="A254">
            <v>810194</v>
          </cell>
          <cell r="C254" t="str">
            <v>Fruit Juice Expansion-125 ML</v>
          </cell>
          <cell r="D254" t="str">
            <v>(Capex - 15-03-04)</v>
          </cell>
          <cell r="E254" t="str">
            <v>Plant &amp; Machinery - 125 ML</v>
          </cell>
          <cell r="H254" t="str">
            <v>USD</v>
          </cell>
          <cell r="I254">
            <v>233400</v>
          </cell>
          <cell r="J254">
            <v>17271600</v>
          </cell>
        </row>
        <row r="255">
          <cell r="A255">
            <v>810195</v>
          </cell>
          <cell r="C255" t="str">
            <v>Fruit Juice Expansion</v>
          </cell>
          <cell r="D255" t="str">
            <v>(Capex - 15-03-04)</v>
          </cell>
          <cell r="E255" t="str">
            <v>Electrical Installation</v>
          </cell>
          <cell r="H255" t="str">
            <v>NRS</v>
          </cell>
          <cell r="I255">
            <v>2043</v>
          </cell>
          <cell r="J255">
            <v>2043</v>
          </cell>
        </row>
        <row r="256">
          <cell r="A256">
            <v>810196</v>
          </cell>
          <cell r="C256" t="str">
            <v>Fruit Juice Expansion</v>
          </cell>
          <cell r="D256" t="str">
            <v>(Capex - 15-03-04)</v>
          </cell>
          <cell r="E256" t="str">
            <v>Plant &amp; Machinery (Installation)</v>
          </cell>
          <cell r="H256" t="str">
            <v>NRS</v>
          </cell>
          <cell r="I256">
            <v>166911</v>
          </cell>
          <cell r="J256">
            <v>166911</v>
          </cell>
        </row>
        <row r="257">
          <cell r="A257">
            <v>810197</v>
          </cell>
          <cell r="C257" t="str">
            <v>Fruit Juice Expansion</v>
          </cell>
          <cell r="D257" t="str">
            <v>(Capex - 15-03-04)</v>
          </cell>
          <cell r="E257" t="str">
            <v>Plant &amp; Machinery (Installation)</v>
          </cell>
          <cell r="H257" t="str">
            <v>INR</v>
          </cell>
          <cell r="I257">
            <v>271076</v>
          </cell>
          <cell r="J257">
            <v>433721.60000000003</v>
          </cell>
        </row>
        <row r="258">
          <cell r="A258">
            <v>810198</v>
          </cell>
          <cell r="C258" t="str">
            <v>Fruit Juice Expansion</v>
          </cell>
          <cell r="D258" t="str">
            <v>(Capex - 15-03-04)</v>
          </cell>
          <cell r="E258" t="str">
            <v>Plant &amp; Machinery (Installation)</v>
          </cell>
          <cell r="H258" t="str">
            <v>INR</v>
          </cell>
          <cell r="I258">
            <v>64485</v>
          </cell>
          <cell r="J258">
            <v>103176</v>
          </cell>
        </row>
        <row r="259">
          <cell r="A259">
            <v>810199</v>
          </cell>
          <cell r="C259" t="str">
            <v>Fruit Juice Expansion</v>
          </cell>
          <cell r="D259" t="str">
            <v>(Capex - 15-03-04)</v>
          </cell>
          <cell r="E259" t="str">
            <v>Plant &amp; Machinery (Installation)</v>
          </cell>
          <cell r="H259" t="str">
            <v>INR</v>
          </cell>
          <cell r="I259">
            <v>34084.9</v>
          </cell>
          <cell r="J259">
            <v>54535.840000000004</v>
          </cell>
        </row>
        <row r="260">
          <cell r="A260">
            <v>810200</v>
          </cell>
          <cell r="C260" t="str">
            <v>Fruit Juice Expansion</v>
          </cell>
          <cell r="D260" t="str">
            <v>(Capex - 15-03-04)</v>
          </cell>
          <cell r="E260" t="str">
            <v>Plant &amp; Machinery (Installation)</v>
          </cell>
          <cell r="H260" t="str">
            <v>INR</v>
          </cell>
          <cell r="I260">
            <v>997000</v>
          </cell>
          <cell r="J260">
            <v>1595200</v>
          </cell>
        </row>
        <row r="261">
          <cell r="A261">
            <v>810201</v>
          </cell>
          <cell r="C261" t="str">
            <v>Fruit Juice Expansion</v>
          </cell>
          <cell r="D261" t="str">
            <v>(Capex - 15-03-04)</v>
          </cell>
          <cell r="E261" t="str">
            <v>Plant &amp; Machinery (Installation)</v>
          </cell>
          <cell r="H261" t="str">
            <v>INR</v>
          </cell>
          <cell r="I261">
            <v>1640</v>
          </cell>
          <cell r="J261">
            <v>2624</v>
          </cell>
        </row>
        <row r="262">
          <cell r="A262">
            <v>810202</v>
          </cell>
          <cell r="C262" t="str">
            <v>Fruit Juice Expansion</v>
          </cell>
          <cell r="D262" t="str">
            <v>(Capex - 15-03-04)</v>
          </cell>
          <cell r="E262" t="str">
            <v>Plant &amp; Machinery (Installation)</v>
          </cell>
          <cell r="H262" t="str">
            <v>NRS</v>
          </cell>
          <cell r="I262">
            <v>29000</v>
          </cell>
          <cell r="J262">
            <v>29000</v>
          </cell>
        </row>
        <row r="263">
          <cell r="A263">
            <v>810203</v>
          </cell>
          <cell r="C263" t="str">
            <v>Fruit Juice Expansion</v>
          </cell>
          <cell r="D263" t="str">
            <v>(Capex - 15-03-04)</v>
          </cell>
          <cell r="E263" t="str">
            <v>Plant &amp; Machinery (Installation)</v>
          </cell>
          <cell r="H263" t="str">
            <v>NRS</v>
          </cell>
          <cell r="I263">
            <v>5993.75</v>
          </cell>
          <cell r="J263">
            <v>5993.75</v>
          </cell>
        </row>
        <row r="264">
          <cell r="A264">
            <v>810204</v>
          </cell>
          <cell r="C264" t="str">
            <v>Fruit Juice Expansion</v>
          </cell>
          <cell r="D264" t="str">
            <v>(Capex - 15-03-04)</v>
          </cell>
          <cell r="E264" t="str">
            <v>Electrical Installation</v>
          </cell>
          <cell r="H264" t="str">
            <v>INR</v>
          </cell>
          <cell r="I264">
            <v>192780</v>
          </cell>
          <cell r="J264">
            <v>308448</v>
          </cell>
        </row>
        <row r="265">
          <cell r="A265">
            <v>810205</v>
          </cell>
          <cell r="C265" t="str">
            <v>Fruit Juice Expansion</v>
          </cell>
          <cell r="D265" t="str">
            <v>(Capex - 15-03-04)</v>
          </cell>
          <cell r="E265" t="str">
            <v>Plant &amp; Machinery (Installation)</v>
          </cell>
          <cell r="H265" t="str">
            <v>NRS</v>
          </cell>
          <cell r="I265">
            <v>9090</v>
          </cell>
          <cell r="J265">
            <v>9090</v>
          </cell>
        </row>
        <row r="266">
          <cell r="A266">
            <v>810206</v>
          </cell>
          <cell r="C266" t="str">
            <v>Fruit Juice Expansion</v>
          </cell>
          <cell r="D266" t="str">
            <v>(Capex - 15-03-04)</v>
          </cell>
          <cell r="E266" t="str">
            <v>Plant &amp; Machinery (Installation)</v>
          </cell>
          <cell r="H266" t="str">
            <v>NRS</v>
          </cell>
          <cell r="I266">
            <v>7740</v>
          </cell>
          <cell r="J266">
            <v>7740</v>
          </cell>
        </row>
        <row r="267">
          <cell r="A267">
            <v>810207</v>
          </cell>
          <cell r="C267" t="str">
            <v xml:space="preserve">Kennel House </v>
          </cell>
          <cell r="D267" t="str">
            <v>(Capex - 18-03-04)</v>
          </cell>
          <cell r="E267" t="str">
            <v>Building</v>
          </cell>
          <cell r="H267" t="str">
            <v>NRS</v>
          </cell>
          <cell r="I267">
            <v>22842</v>
          </cell>
          <cell r="J267">
            <v>22842</v>
          </cell>
        </row>
        <row r="268">
          <cell r="A268">
            <v>810208</v>
          </cell>
          <cell r="C268" t="str">
            <v>Fruit Juice Expansion</v>
          </cell>
          <cell r="D268" t="str">
            <v>(Capex - 15-03-04)</v>
          </cell>
          <cell r="E268" t="str">
            <v>Plant &amp; Machinery (Installation)</v>
          </cell>
          <cell r="H268" t="str">
            <v>NRS</v>
          </cell>
          <cell r="I268">
            <v>35000</v>
          </cell>
          <cell r="J268">
            <v>35000</v>
          </cell>
        </row>
        <row r="269">
          <cell r="A269">
            <v>810209</v>
          </cell>
          <cell r="C269" t="str">
            <v>Fruit Juice Expansion</v>
          </cell>
          <cell r="D269" t="str">
            <v>(Capex - 15-03-04)</v>
          </cell>
          <cell r="E269" t="str">
            <v>Plant &amp; Machinery (Installation)</v>
          </cell>
          <cell r="H269" t="str">
            <v>NRS</v>
          </cell>
          <cell r="I269">
            <v>66578.960000000006</v>
          </cell>
          <cell r="J269">
            <v>66578.960000000006</v>
          </cell>
        </row>
        <row r="270">
          <cell r="A270">
            <v>810210</v>
          </cell>
          <cell r="C270" t="str">
            <v>Fruit Juice Expansion</v>
          </cell>
          <cell r="D270" t="str">
            <v>(Capex - 15-03-04)</v>
          </cell>
          <cell r="E270" t="str">
            <v>Plant &amp; Machinery (Installation)</v>
          </cell>
          <cell r="H270" t="str">
            <v>NRS</v>
          </cell>
          <cell r="I270">
            <v>7290</v>
          </cell>
          <cell r="J270">
            <v>7290</v>
          </cell>
        </row>
        <row r="271">
          <cell r="A271">
            <v>810211</v>
          </cell>
          <cell r="C271" t="str">
            <v>Fruit Juice Expansion</v>
          </cell>
          <cell r="D271" t="str">
            <v>(Capex - 15-03-04)</v>
          </cell>
          <cell r="E271" t="str">
            <v>Electrical Installation</v>
          </cell>
          <cell r="H271" t="str">
            <v>NRS</v>
          </cell>
          <cell r="I271">
            <v>245000</v>
          </cell>
          <cell r="J271">
            <v>245000</v>
          </cell>
        </row>
        <row r="272">
          <cell r="A272">
            <v>810212</v>
          </cell>
          <cell r="C272" t="str">
            <v>Fruit Juice Expansion</v>
          </cell>
          <cell r="D272" t="str">
            <v>(Capex - 15-03-04)</v>
          </cell>
          <cell r="E272" t="str">
            <v>Plant &amp; Machinery (Installation)</v>
          </cell>
          <cell r="H272" t="str">
            <v>NRS</v>
          </cell>
          <cell r="I272">
            <v>27409.05</v>
          </cell>
          <cell r="J272">
            <v>27409.05</v>
          </cell>
        </row>
        <row r="273">
          <cell r="A273">
            <v>810213</v>
          </cell>
          <cell r="C273" t="str">
            <v>Fruit Juice Expansion</v>
          </cell>
          <cell r="D273" t="str">
            <v>(Capex - 15-03-04)</v>
          </cell>
          <cell r="E273" t="str">
            <v>Plant &amp; Machinery</v>
          </cell>
          <cell r="H273" t="str">
            <v>INR</v>
          </cell>
          <cell r="I273">
            <v>42325</v>
          </cell>
          <cell r="J273">
            <v>67720</v>
          </cell>
        </row>
        <row r="274">
          <cell r="A274">
            <v>810214</v>
          </cell>
          <cell r="C274" t="str">
            <v>Fruit Juice Expansion</v>
          </cell>
          <cell r="D274" t="str">
            <v>(Capex - 15-03-04)</v>
          </cell>
          <cell r="E274" t="str">
            <v>Electrical Installation</v>
          </cell>
          <cell r="H274" t="str">
            <v>NRS</v>
          </cell>
          <cell r="I274">
            <v>491398.33</v>
          </cell>
          <cell r="J274">
            <v>491398.33</v>
          </cell>
        </row>
        <row r="275">
          <cell r="A275">
            <v>810215</v>
          </cell>
          <cell r="C275" t="str">
            <v xml:space="preserve">Vatika Hair Oil Container </v>
          </cell>
          <cell r="D275" t="str">
            <v>(Capex - 13-03-04)</v>
          </cell>
          <cell r="E275" t="str">
            <v>Plant &amp; Machinery</v>
          </cell>
          <cell r="H275" t="str">
            <v>NRS</v>
          </cell>
          <cell r="I275">
            <v>7500</v>
          </cell>
          <cell r="J275">
            <v>7500</v>
          </cell>
        </row>
        <row r="276">
          <cell r="A276">
            <v>810216</v>
          </cell>
          <cell r="C276" t="str">
            <v>Fruit Juice Expansion</v>
          </cell>
          <cell r="D276" t="str">
            <v>(Capex - 15-03-04)</v>
          </cell>
          <cell r="E276" t="str">
            <v>Plant &amp; Machinery (Installation)</v>
          </cell>
          <cell r="H276" t="str">
            <v>NRS</v>
          </cell>
          <cell r="I276">
            <v>10335.6</v>
          </cell>
          <cell r="J276">
            <v>10335.6</v>
          </cell>
        </row>
        <row r="277">
          <cell r="A277">
            <v>810217</v>
          </cell>
          <cell r="C277" t="str">
            <v xml:space="preserve">Kennel House </v>
          </cell>
          <cell r="D277" t="str">
            <v>(Capex - 18-03-04)</v>
          </cell>
          <cell r="E277" t="str">
            <v>Building</v>
          </cell>
          <cell r="H277" t="str">
            <v>NRS</v>
          </cell>
          <cell r="I277">
            <v>7065</v>
          </cell>
          <cell r="J277">
            <v>7065</v>
          </cell>
        </row>
        <row r="278">
          <cell r="A278">
            <v>810218</v>
          </cell>
          <cell r="C278" t="str">
            <v xml:space="preserve">Vatika Hair Oil Container </v>
          </cell>
          <cell r="D278" t="str">
            <v>(Capex - 13-03-04)</v>
          </cell>
          <cell r="E278" t="str">
            <v>Plant &amp; Machinery</v>
          </cell>
          <cell r="H278" t="str">
            <v>NRS</v>
          </cell>
          <cell r="I278">
            <v>19200</v>
          </cell>
          <cell r="J278">
            <v>19200</v>
          </cell>
        </row>
        <row r="279">
          <cell r="A279">
            <v>810219</v>
          </cell>
          <cell r="C279" t="str">
            <v xml:space="preserve">Kennel House </v>
          </cell>
          <cell r="D279" t="str">
            <v>(Capex - 18-03-04)</v>
          </cell>
          <cell r="E279" t="str">
            <v>Building</v>
          </cell>
          <cell r="H279" t="str">
            <v>NRS</v>
          </cell>
          <cell r="I279">
            <v>5130</v>
          </cell>
          <cell r="J279">
            <v>5130</v>
          </cell>
        </row>
        <row r="280">
          <cell r="A280">
            <v>810220</v>
          </cell>
          <cell r="C280" t="str">
            <v xml:space="preserve">Kennel House </v>
          </cell>
          <cell r="D280" t="str">
            <v>(Capex - 18-03-04)</v>
          </cell>
          <cell r="E280" t="str">
            <v>Building</v>
          </cell>
          <cell r="H280" t="str">
            <v>NRS</v>
          </cell>
          <cell r="I280">
            <v>950</v>
          </cell>
          <cell r="J280">
            <v>950</v>
          </cell>
        </row>
        <row r="281">
          <cell r="A281">
            <v>810221</v>
          </cell>
          <cell r="C281" t="str">
            <v xml:space="preserve">Kennel House </v>
          </cell>
          <cell r="D281" t="str">
            <v>(Capex - 18-03-04)</v>
          </cell>
          <cell r="E281" t="str">
            <v>Building</v>
          </cell>
          <cell r="H281" t="str">
            <v>NRS</v>
          </cell>
          <cell r="I281">
            <v>1081.5999999999999</v>
          </cell>
          <cell r="J281">
            <v>1081.5999999999999</v>
          </cell>
        </row>
        <row r="282">
          <cell r="A282">
            <v>810222</v>
          </cell>
          <cell r="C282" t="str">
            <v xml:space="preserve">Kennel House </v>
          </cell>
          <cell r="D282" t="str">
            <v>(Capex - 18-03-04)</v>
          </cell>
          <cell r="E282" t="str">
            <v>Building</v>
          </cell>
          <cell r="H282" t="str">
            <v>NRS</v>
          </cell>
          <cell r="I282">
            <v>15910</v>
          </cell>
          <cell r="J282">
            <v>15910</v>
          </cell>
        </row>
        <row r="283">
          <cell r="A283">
            <v>810223</v>
          </cell>
          <cell r="C283" t="str">
            <v>Litchi Plant</v>
          </cell>
          <cell r="D283" t="str">
            <v>(Capex - 03-03-04)</v>
          </cell>
          <cell r="E283" t="str">
            <v>Plant &amp; Machinery (Installation)</v>
          </cell>
          <cell r="H283" t="str">
            <v>NRS</v>
          </cell>
          <cell r="I283">
            <v>9270</v>
          </cell>
          <cell r="J283">
            <v>9270</v>
          </cell>
        </row>
        <row r="284">
          <cell r="A284">
            <v>810224</v>
          </cell>
          <cell r="C284" t="str">
            <v>Litchi Plant</v>
          </cell>
          <cell r="D284" t="str">
            <v>(Capex - 03-03-04)</v>
          </cell>
          <cell r="E284" t="str">
            <v>Plant &amp; Machinery (Installation)</v>
          </cell>
          <cell r="H284" t="str">
            <v>NRS</v>
          </cell>
          <cell r="I284">
            <v>1600</v>
          </cell>
          <cell r="J284">
            <v>1600</v>
          </cell>
        </row>
        <row r="285">
          <cell r="A285">
            <v>810225</v>
          </cell>
          <cell r="C285" t="str">
            <v>Litchi Plant</v>
          </cell>
          <cell r="D285" t="str">
            <v>(Capex - 03-03-04)</v>
          </cell>
          <cell r="E285" t="str">
            <v>Plant &amp; Machinery (Installation)</v>
          </cell>
          <cell r="H285" t="str">
            <v>NRS</v>
          </cell>
          <cell r="I285">
            <v>3033</v>
          </cell>
          <cell r="J285">
            <v>3033</v>
          </cell>
        </row>
        <row r="286">
          <cell r="A286">
            <v>810226</v>
          </cell>
          <cell r="C286" t="str">
            <v>Litchi Plant</v>
          </cell>
          <cell r="D286" t="str">
            <v>(Capex - 03-03-04)</v>
          </cell>
          <cell r="E286" t="str">
            <v>Plant &amp; Machinery (Installation)</v>
          </cell>
          <cell r="H286" t="str">
            <v>NRS</v>
          </cell>
          <cell r="I286">
            <v>22487</v>
          </cell>
          <cell r="J286">
            <v>22487</v>
          </cell>
        </row>
        <row r="287">
          <cell r="A287">
            <v>810227</v>
          </cell>
          <cell r="C287" t="str">
            <v>Fruit Juice Expansion</v>
          </cell>
          <cell r="D287" t="str">
            <v>(Capex - 15-03-04)</v>
          </cell>
          <cell r="E287" t="str">
            <v>Plant &amp; Machinery (Installation)</v>
          </cell>
          <cell r="H287" t="str">
            <v>INR</v>
          </cell>
          <cell r="I287">
            <v>172000</v>
          </cell>
          <cell r="J287">
            <v>275200</v>
          </cell>
        </row>
        <row r="288">
          <cell r="A288">
            <v>810228</v>
          </cell>
          <cell r="C288" t="str">
            <v>Litchi Plant</v>
          </cell>
          <cell r="D288" t="str">
            <v>(Capex - 03-03-04)</v>
          </cell>
          <cell r="E288" t="str">
            <v>Plant &amp; Machinery (Installation)</v>
          </cell>
          <cell r="H288" t="str">
            <v>NRS</v>
          </cell>
          <cell r="I288">
            <v>45213</v>
          </cell>
          <cell r="J288">
            <v>45213</v>
          </cell>
        </row>
        <row r="289">
          <cell r="A289">
            <v>810229</v>
          </cell>
          <cell r="C289" t="str">
            <v xml:space="preserve">Kennel House </v>
          </cell>
          <cell r="D289" t="str">
            <v>(Capex - 18-03-04)</v>
          </cell>
          <cell r="E289" t="str">
            <v>Building</v>
          </cell>
          <cell r="H289" t="str">
            <v>NRS</v>
          </cell>
          <cell r="I289">
            <v>5816.5</v>
          </cell>
          <cell r="J289">
            <v>5816.5</v>
          </cell>
        </row>
        <row r="290">
          <cell r="A290">
            <v>810230</v>
          </cell>
          <cell r="C290" t="str">
            <v xml:space="preserve">Kennel House </v>
          </cell>
          <cell r="D290" t="str">
            <v>(Capex - 18-03-04)</v>
          </cell>
          <cell r="E290" t="str">
            <v>Building</v>
          </cell>
          <cell r="H290" t="str">
            <v>NRS</v>
          </cell>
          <cell r="I290">
            <v>4314.72</v>
          </cell>
          <cell r="J290">
            <v>4314.72</v>
          </cell>
        </row>
        <row r="291">
          <cell r="A291">
            <v>810231</v>
          </cell>
          <cell r="C291" t="str">
            <v>Fruit Juice Expansion</v>
          </cell>
          <cell r="D291" t="str">
            <v>(Capex - 15-03-04)</v>
          </cell>
          <cell r="E291" t="str">
            <v>Plant &amp; Machinery (Installation)</v>
          </cell>
          <cell r="H291" t="str">
            <v>USD</v>
          </cell>
          <cell r="I291">
            <v>1769.52</v>
          </cell>
          <cell r="J291">
            <v>130944.48</v>
          </cell>
        </row>
        <row r="292">
          <cell r="A292">
            <v>810232</v>
          </cell>
          <cell r="C292" t="str">
            <v xml:space="preserve">Kennel House </v>
          </cell>
          <cell r="D292" t="str">
            <v>(Capex - 18-03-04)</v>
          </cell>
          <cell r="E292" t="str">
            <v>Building</v>
          </cell>
          <cell r="H292" t="str">
            <v>NRS</v>
          </cell>
          <cell r="I292">
            <v>25800</v>
          </cell>
          <cell r="J292">
            <v>25800</v>
          </cell>
        </row>
        <row r="293">
          <cell r="A293">
            <v>810233</v>
          </cell>
          <cell r="C293" t="str">
            <v xml:space="preserve">Kennel House </v>
          </cell>
          <cell r="D293" t="str">
            <v>(Capex - 18-03-04)</v>
          </cell>
          <cell r="E293" t="str">
            <v>Building</v>
          </cell>
          <cell r="H293" t="str">
            <v>NRS</v>
          </cell>
          <cell r="I293">
            <v>2640</v>
          </cell>
          <cell r="J293">
            <v>2640</v>
          </cell>
        </row>
        <row r="294">
          <cell r="A294">
            <v>810234</v>
          </cell>
          <cell r="C294" t="str">
            <v xml:space="preserve">Kennel House </v>
          </cell>
          <cell r="D294" t="str">
            <v>(Capex - 18-03-04)</v>
          </cell>
          <cell r="E294" t="str">
            <v>Building</v>
          </cell>
          <cell r="H294" t="str">
            <v>NRS</v>
          </cell>
          <cell r="I294">
            <v>779760</v>
          </cell>
          <cell r="J294">
            <v>779760</v>
          </cell>
        </row>
        <row r="295">
          <cell r="A295">
            <v>810235</v>
          </cell>
          <cell r="C295" t="str">
            <v>Roads &amp; Bridges</v>
          </cell>
          <cell r="D295" t="str">
            <v>(Capex - 21-02-03)</v>
          </cell>
          <cell r="E295" t="str">
            <v>Building</v>
          </cell>
          <cell r="H295" t="str">
            <v>NRS</v>
          </cell>
          <cell r="I295">
            <v>465290</v>
          </cell>
          <cell r="J295">
            <v>465290</v>
          </cell>
        </row>
        <row r="296">
          <cell r="A296">
            <v>810236</v>
          </cell>
          <cell r="E296" t="str">
            <v>Electrical Installation</v>
          </cell>
          <cell r="H296" t="str">
            <v>NRS</v>
          </cell>
          <cell r="I296">
            <v>174108.75</v>
          </cell>
          <cell r="J296">
            <v>174108.75</v>
          </cell>
        </row>
        <row r="297">
          <cell r="A297">
            <v>810237</v>
          </cell>
          <cell r="C297" t="str">
            <v>Boundary Wall</v>
          </cell>
          <cell r="D297" t="str">
            <v>(Capex - 11-03-04)</v>
          </cell>
          <cell r="E297" t="str">
            <v>Building</v>
          </cell>
          <cell r="H297" t="str">
            <v>NRS</v>
          </cell>
          <cell r="I297">
            <v>349753</v>
          </cell>
          <cell r="J297">
            <v>349753</v>
          </cell>
        </row>
        <row r="298">
          <cell r="A298">
            <v>810238</v>
          </cell>
          <cell r="C298" t="str">
            <v>Fruit Juice Expansion</v>
          </cell>
          <cell r="D298" t="str">
            <v>(Capex - 15-03-04)</v>
          </cell>
          <cell r="E298" t="str">
            <v>Plant &amp; Machinery (Installation)</v>
          </cell>
          <cell r="H298" t="str">
            <v>NRS</v>
          </cell>
          <cell r="I298">
            <v>8000</v>
          </cell>
          <cell r="J298">
            <v>8000</v>
          </cell>
        </row>
        <row r="299">
          <cell r="A299">
            <v>810239</v>
          </cell>
          <cell r="C299" t="str">
            <v>Taxol Section</v>
          </cell>
          <cell r="D299" t="str">
            <v>(Capex - 22-03-04)</v>
          </cell>
          <cell r="E299" t="str">
            <v>Plant &amp; Machinery (Installation) CWIP</v>
          </cell>
          <cell r="H299" t="str">
            <v>NRS</v>
          </cell>
          <cell r="I299">
            <v>8800</v>
          </cell>
          <cell r="J299">
            <v>8800</v>
          </cell>
        </row>
        <row r="300">
          <cell r="A300">
            <v>810240</v>
          </cell>
          <cell r="C300" t="str">
            <v>Taxol Section</v>
          </cell>
          <cell r="D300" t="str">
            <v>(Capex - 22-03-04)</v>
          </cell>
          <cell r="E300" t="str">
            <v>Plant &amp; Machinery (Installation) CWIP</v>
          </cell>
          <cell r="H300" t="str">
            <v>NRS</v>
          </cell>
          <cell r="I300">
            <v>4923</v>
          </cell>
          <cell r="J300">
            <v>4923</v>
          </cell>
        </row>
        <row r="301">
          <cell r="A301">
            <v>810241</v>
          </cell>
          <cell r="C301" t="str">
            <v>Taxol Section</v>
          </cell>
          <cell r="D301" t="str">
            <v>(Capex - 22-03-04)</v>
          </cell>
          <cell r="E301" t="str">
            <v>Plant &amp; Machinery (Installation) CWIP</v>
          </cell>
          <cell r="H301" t="str">
            <v>NRS</v>
          </cell>
          <cell r="I301">
            <v>48894.48</v>
          </cell>
          <cell r="J301">
            <v>48894.48</v>
          </cell>
        </row>
        <row r="302">
          <cell r="A302">
            <v>810242</v>
          </cell>
          <cell r="C302" t="str">
            <v>Fruit Juice Expansion</v>
          </cell>
          <cell r="D302" t="str">
            <v>(Capex - 15-03-04)</v>
          </cell>
          <cell r="E302" t="str">
            <v>Plant &amp; Machinery (Installation)</v>
          </cell>
          <cell r="H302" t="str">
            <v>NRS</v>
          </cell>
          <cell r="I302">
            <v>255714</v>
          </cell>
          <cell r="J302">
            <v>255714</v>
          </cell>
        </row>
        <row r="303">
          <cell r="A303">
            <v>810243</v>
          </cell>
          <cell r="C303" t="str">
            <v xml:space="preserve">Kennel House </v>
          </cell>
          <cell r="D303" t="str">
            <v>(Capex - 18-03-04)</v>
          </cell>
          <cell r="E303" t="str">
            <v>Building</v>
          </cell>
          <cell r="H303" t="str">
            <v>NRS</v>
          </cell>
          <cell r="I303">
            <v>77921.2</v>
          </cell>
          <cell r="J303">
            <v>77921.2</v>
          </cell>
        </row>
        <row r="304">
          <cell r="A304">
            <v>810244</v>
          </cell>
          <cell r="C304" t="str">
            <v>Taxol Section</v>
          </cell>
          <cell r="D304" t="str">
            <v>(Capex - 22-03-04)</v>
          </cell>
          <cell r="E304" t="str">
            <v>Plant &amp; Machinery - CWIP</v>
          </cell>
          <cell r="H304" t="str">
            <v>NRS</v>
          </cell>
          <cell r="I304">
            <v>10640</v>
          </cell>
          <cell r="J304">
            <v>10640</v>
          </cell>
        </row>
        <row r="305">
          <cell r="A305">
            <v>810245</v>
          </cell>
          <cell r="C305" t="str">
            <v>Taxol Section</v>
          </cell>
          <cell r="D305" t="str">
            <v>(Capex - 22-03-04)</v>
          </cell>
          <cell r="E305" t="str">
            <v>Plant &amp; Machinery (Installation) CWIP</v>
          </cell>
          <cell r="H305" t="str">
            <v>NRS</v>
          </cell>
          <cell r="I305">
            <v>35610</v>
          </cell>
          <cell r="J305">
            <v>35610</v>
          </cell>
        </row>
        <row r="306">
          <cell r="A306">
            <v>810246</v>
          </cell>
          <cell r="C306" t="str">
            <v xml:space="preserve">Kennel House </v>
          </cell>
          <cell r="D306" t="str">
            <v>(Capex - 18-03-04)</v>
          </cell>
          <cell r="E306" t="str">
            <v>Building</v>
          </cell>
          <cell r="H306" t="str">
            <v>NRS</v>
          </cell>
          <cell r="I306">
            <v>3010</v>
          </cell>
          <cell r="J306">
            <v>3010</v>
          </cell>
        </row>
        <row r="307">
          <cell r="A307">
            <v>810247</v>
          </cell>
          <cell r="C307" t="str">
            <v>Taxol Section</v>
          </cell>
          <cell r="D307" t="str">
            <v>(Capex - 22-03-04)</v>
          </cell>
          <cell r="E307" t="str">
            <v>Plant &amp; Machinery (Installation) CWIP</v>
          </cell>
          <cell r="H307" t="str">
            <v>NRS</v>
          </cell>
          <cell r="I307">
            <v>59700</v>
          </cell>
          <cell r="J307">
            <v>59700</v>
          </cell>
        </row>
        <row r="308">
          <cell r="A308">
            <v>810248</v>
          </cell>
          <cell r="C308" t="str">
            <v>Taxol Section</v>
          </cell>
          <cell r="D308" t="str">
            <v>(Capex - 22-03-04)</v>
          </cell>
          <cell r="E308" t="str">
            <v>Plant &amp; Machinery (Installation) CWIP</v>
          </cell>
          <cell r="H308" t="str">
            <v>NRS</v>
          </cell>
          <cell r="I308">
            <v>3800</v>
          </cell>
          <cell r="J308">
            <v>3800</v>
          </cell>
        </row>
        <row r="309">
          <cell r="A309">
            <v>810249</v>
          </cell>
          <cell r="C309" t="str">
            <v>Boundary Wall</v>
          </cell>
          <cell r="D309" t="str">
            <v>(Capex - 15-03-04)</v>
          </cell>
          <cell r="E309" t="str">
            <v xml:space="preserve">Building </v>
          </cell>
          <cell r="H309" t="str">
            <v>NRS</v>
          </cell>
          <cell r="I309">
            <v>18074.2</v>
          </cell>
          <cell r="J309">
            <v>18074.2</v>
          </cell>
        </row>
        <row r="310">
          <cell r="A310">
            <v>810250</v>
          </cell>
          <cell r="C310" t="str">
            <v>Fruit Juice Expansion</v>
          </cell>
          <cell r="D310" t="str">
            <v>(Capex - 15-03-04)</v>
          </cell>
          <cell r="E310" t="str">
            <v>Plant &amp; Machinery (Installation)</v>
          </cell>
          <cell r="H310" t="str">
            <v>INR</v>
          </cell>
          <cell r="I310">
            <v>206400</v>
          </cell>
          <cell r="J310">
            <v>330240</v>
          </cell>
        </row>
        <row r="311">
          <cell r="A311">
            <v>810251</v>
          </cell>
          <cell r="C311" t="str">
            <v>Fruit Juice Expansion</v>
          </cell>
          <cell r="D311" t="str">
            <v>(Capex - 15-03-04)</v>
          </cell>
          <cell r="E311" t="str">
            <v>Plant &amp; Machinery (Installation)</v>
          </cell>
          <cell r="H311" t="str">
            <v>NRS</v>
          </cell>
          <cell r="I311">
            <v>8600</v>
          </cell>
          <cell r="J311">
            <v>8600</v>
          </cell>
        </row>
        <row r="312">
          <cell r="A312">
            <v>810252</v>
          </cell>
          <cell r="C312" t="str">
            <v>Fruit Juice Expansion</v>
          </cell>
          <cell r="D312" t="str">
            <v>(Capex - 15-03-04)</v>
          </cell>
          <cell r="E312" t="str">
            <v>Plant &amp; Machinery (Installation)</v>
          </cell>
          <cell r="H312" t="str">
            <v>INR</v>
          </cell>
          <cell r="I312">
            <v>107406</v>
          </cell>
          <cell r="J312">
            <v>171849.60000000001</v>
          </cell>
        </row>
        <row r="313">
          <cell r="A313">
            <v>810253</v>
          </cell>
          <cell r="C313" t="str">
            <v>Fruit Juice Expansion</v>
          </cell>
          <cell r="D313" t="str">
            <v>(Capex - 15-03-04)</v>
          </cell>
          <cell r="E313" t="str">
            <v>Plant &amp; Machinery (Installation)</v>
          </cell>
          <cell r="H313" t="str">
            <v>NRS</v>
          </cell>
          <cell r="I313">
            <v>2210</v>
          </cell>
          <cell r="J313">
            <v>2210</v>
          </cell>
        </row>
        <row r="314">
          <cell r="A314">
            <v>810254</v>
          </cell>
          <cell r="C314" t="str">
            <v>Fruit Juice Expansion</v>
          </cell>
          <cell r="D314" t="str">
            <v>(Capex - 15-03-04)</v>
          </cell>
          <cell r="E314" t="str">
            <v>Plant &amp; Machinery (Installation)</v>
          </cell>
          <cell r="H314" t="str">
            <v>NRS</v>
          </cell>
          <cell r="I314">
            <v>12200</v>
          </cell>
          <cell r="J314">
            <v>12200</v>
          </cell>
        </row>
        <row r="315">
          <cell r="A315">
            <v>810255</v>
          </cell>
          <cell r="C315" t="str">
            <v>Taxol Section</v>
          </cell>
          <cell r="D315" t="str">
            <v>(Capex - 22-03-04)</v>
          </cell>
          <cell r="E315" t="str">
            <v>Electrical Installation- CWIP</v>
          </cell>
          <cell r="H315" t="str">
            <v>NRS</v>
          </cell>
          <cell r="I315">
            <v>200047.08</v>
          </cell>
          <cell r="J315">
            <v>200047.08</v>
          </cell>
        </row>
        <row r="316">
          <cell r="A316">
            <v>810256</v>
          </cell>
          <cell r="C316" t="str">
            <v>Fruit Juice Expansion</v>
          </cell>
          <cell r="D316" t="str">
            <v>(Capex - 15-03-04)</v>
          </cell>
          <cell r="E316" t="str">
            <v>Building</v>
          </cell>
          <cell r="H316" t="str">
            <v>NRS</v>
          </cell>
          <cell r="I316">
            <v>51450</v>
          </cell>
          <cell r="J316">
            <v>51450</v>
          </cell>
        </row>
        <row r="317">
          <cell r="A317">
            <v>810257</v>
          </cell>
          <cell r="C317" t="str">
            <v>Taxol Section</v>
          </cell>
          <cell r="D317" t="str">
            <v>(Capex - 22-03-04)</v>
          </cell>
          <cell r="E317" t="str">
            <v>Electrical Installation- CWIP</v>
          </cell>
          <cell r="H317" t="str">
            <v>INR</v>
          </cell>
          <cell r="I317">
            <v>50688</v>
          </cell>
          <cell r="J317">
            <v>81100.800000000003</v>
          </cell>
        </row>
        <row r="318">
          <cell r="A318">
            <v>810258</v>
          </cell>
          <cell r="C318" t="str">
            <v>Fruit Juice Expansion</v>
          </cell>
          <cell r="D318" t="str">
            <v>(Capex - 15-03-04)</v>
          </cell>
          <cell r="E318" t="str">
            <v>Plant &amp; Machinery (Installation)</v>
          </cell>
          <cell r="H318" t="str">
            <v>NRS</v>
          </cell>
          <cell r="I318">
            <v>54560</v>
          </cell>
          <cell r="J318">
            <v>54560</v>
          </cell>
        </row>
        <row r="319">
          <cell r="A319">
            <v>810259</v>
          </cell>
          <cell r="C319" t="str">
            <v>Taxol Section</v>
          </cell>
          <cell r="D319" t="str">
            <v>(Capex - 22-03-04)</v>
          </cell>
          <cell r="E319" t="str">
            <v>Plant &amp; Machinery (Installation) CWIP</v>
          </cell>
          <cell r="H319" t="str">
            <v>NRS</v>
          </cell>
          <cell r="I319">
            <v>21500</v>
          </cell>
          <cell r="J319">
            <v>21500</v>
          </cell>
        </row>
        <row r="320">
          <cell r="A320">
            <v>810260</v>
          </cell>
          <cell r="C320" t="str">
            <v>Taxol Section</v>
          </cell>
          <cell r="D320" t="str">
            <v>(Capex - 22-03-04)</v>
          </cell>
          <cell r="E320" t="str">
            <v>Plant &amp; Machinery (Installation) CWIP</v>
          </cell>
          <cell r="H320" t="str">
            <v>NRS</v>
          </cell>
          <cell r="I320">
            <v>42240</v>
          </cell>
          <cell r="J320">
            <v>42240</v>
          </cell>
        </row>
        <row r="321">
          <cell r="A321">
            <v>810261</v>
          </cell>
          <cell r="C321" t="str">
            <v>Taxol Section</v>
          </cell>
          <cell r="D321" t="str">
            <v>(Capex - 22-03-04)</v>
          </cell>
          <cell r="E321" t="str">
            <v>Plant &amp; Machinery - CWIP</v>
          </cell>
          <cell r="H321" t="str">
            <v>INR</v>
          </cell>
          <cell r="I321">
            <v>51030</v>
          </cell>
          <cell r="J321">
            <v>81648</v>
          </cell>
        </row>
        <row r="322">
          <cell r="A322">
            <v>810262</v>
          </cell>
          <cell r="C322" t="str">
            <v>Taxol Section</v>
          </cell>
          <cell r="D322" t="str">
            <v>(Capex - 22-03-04)</v>
          </cell>
          <cell r="E322" t="str">
            <v>Plant &amp; Machinery - CWIP</v>
          </cell>
          <cell r="H322" t="str">
            <v>USD</v>
          </cell>
          <cell r="I322">
            <v>2950</v>
          </cell>
          <cell r="J322">
            <v>218300</v>
          </cell>
        </row>
        <row r="323">
          <cell r="A323">
            <v>810263</v>
          </cell>
          <cell r="C323" t="str">
            <v>Fruit Juice Expansion</v>
          </cell>
          <cell r="D323" t="str">
            <v>(Capex - 15-03-04)</v>
          </cell>
          <cell r="E323" t="str">
            <v>Plant &amp; Machinery (Installation)</v>
          </cell>
          <cell r="H323" t="str">
            <v>INR</v>
          </cell>
          <cell r="I323">
            <v>16800</v>
          </cell>
          <cell r="J323">
            <v>26880</v>
          </cell>
        </row>
        <row r="324">
          <cell r="A324">
            <v>810264</v>
          </cell>
          <cell r="C324" t="str">
            <v>Taxol Section</v>
          </cell>
          <cell r="D324" t="str">
            <v>(Capex - 22-03-04)</v>
          </cell>
          <cell r="E324" t="str">
            <v>Plant &amp; Machinery (Installation) CWIP</v>
          </cell>
          <cell r="H324" t="str">
            <v>INR</v>
          </cell>
          <cell r="I324">
            <v>7200</v>
          </cell>
          <cell r="J324">
            <v>11520</v>
          </cell>
        </row>
        <row r="325">
          <cell r="A325">
            <v>810265</v>
          </cell>
          <cell r="C325" t="str">
            <v>Taxol Section</v>
          </cell>
          <cell r="D325" t="str">
            <v>(Capex - 22-03-04)</v>
          </cell>
          <cell r="E325" t="str">
            <v>Plant &amp; Machinery (Installation) CWIP</v>
          </cell>
          <cell r="H325" t="str">
            <v>NRS</v>
          </cell>
          <cell r="I325">
            <v>7825</v>
          </cell>
          <cell r="J325">
            <v>7825</v>
          </cell>
        </row>
        <row r="326">
          <cell r="A326" t="str">
            <v>810266-</v>
          </cell>
          <cell r="C326" t="str">
            <v xml:space="preserve">Gate No. 2 </v>
          </cell>
          <cell r="D326" t="str">
            <v>(Capex -18-03-04)</v>
          </cell>
          <cell r="E326" t="str">
            <v>Building</v>
          </cell>
        </row>
        <row r="327">
          <cell r="A327">
            <v>810266</v>
          </cell>
          <cell r="C327" t="str">
            <v>Boundary Wall</v>
          </cell>
          <cell r="D327" t="str">
            <v>(Capex - 06-03-04)</v>
          </cell>
          <cell r="E327" t="str">
            <v>Building</v>
          </cell>
          <cell r="H327" t="str">
            <v>INR</v>
          </cell>
          <cell r="I327">
            <v>52688</v>
          </cell>
          <cell r="J327">
            <v>84300.800000000003</v>
          </cell>
        </row>
        <row r="328">
          <cell r="A328">
            <v>810267</v>
          </cell>
          <cell r="C328" t="str">
            <v xml:space="preserve">Video Camera Accessories       </v>
          </cell>
          <cell r="D328" t="str">
            <v>(Capex - 14-03-04)</v>
          </cell>
          <cell r="E328" t="str">
            <v>Office Equipment</v>
          </cell>
          <cell r="H328" t="str">
            <v>NRS</v>
          </cell>
          <cell r="I328">
            <v>23600</v>
          </cell>
          <cell r="J328">
            <v>23600</v>
          </cell>
        </row>
        <row r="329">
          <cell r="A329">
            <v>810268</v>
          </cell>
          <cell r="C329" t="str">
            <v>Taxol Section</v>
          </cell>
          <cell r="D329" t="str">
            <v>(Capex - 22-03-04)</v>
          </cell>
          <cell r="E329" t="str">
            <v>Plant &amp; Machinery (Installation) CWIP</v>
          </cell>
          <cell r="H329" t="str">
            <v>NRS</v>
          </cell>
          <cell r="I329">
            <v>2015</v>
          </cell>
          <cell r="J329">
            <v>2015</v>
          </cell>
        </row>
        <row r="330">
          <cell r="A330">
            <v>810269</v>
          </cell>
          <cell r="C330" t="str">
            <v>Fruit Juice Expansion</v>
          </cell>
          <cell r="D330" t="str">
            <v>(Capex - 15-03-04)</v>
          </cell>
          <cell r="E330" t="str">
            <v>Plant &amp; Machinery (Installation)</v>
          </cell>
          <cell r="H330" t="str">
            <v>NRS</v>
          </cell>
          <cell r="I330">
            <v>1140</v>
          </cell>
          <cell r="J330">
            <v>1140</v>
          </cell>
        </row>
        <row r="331">
          <cell r="A331">
            <v>810270</v>
          </cell>
          <cell r="C331" t="str">
            <v>Fruit Juice Expansion</v>
          </cell>
          <cell r="D331" t="str">
            <v>(Capex - 15-03-04)</v>
          </cell>
          <cell r="E331" t="str">
            <v>Tools &amp; Implements</v>
          </cell>
          <cell r="H331" t="str">
            <v>NRS</v>
          </cell>
          <cell r="I331">
            <v>3840</v>
          </cell>
          <cell r="J331">
            <v>3840</v>
          </cell>
        </row>
        <row r="332">
          <cell r="A332">
            <v>810271</v>
          </cell>
          <cell r="C332" t="str">
            <v xml:space="preserve">Video Camera Accessories       </v>
          </cell>
          <cell r="D332" t="str">
            <v>(Capex - 14-03-04)</v>
          </cell>
          <cell r="E332" t="str">
            <v>Office Equipment</v>
          </cell>
          <cell r="H332" t="str">
            <v>NRS</v>
          </cell>
          <cell r="I332">
            <v>4048</v>
          </cell>
          <cell r="J332">
            <v>4048</v>
          </cell>
        </row>
        <row r="333">
          <cell r="A333">
            <v>810272</v>
          </cell>
          <cell r="C333" t="str">
            <v>Fruit Juice Expansion</v>
          </cell>
          <cell r="D333" t="str">
            <v>(Capex - 15-03-04)</v>
          </cell>
          <cell r="E333" t="str">
            <v>Plant &amp; Machinery (Installation)</v>
          </cell>
          <cell r="H333" t="str">
            <v>NRS</v>
          </cell>
          <cell r="I333">
            <v>1800</v>
          </cell>
          <cell r="J333">
            <v>1800</v>
          </cell>
        </row>
        <row r="334">
          <cell r="A334">
            <v>810273</v>
          </cell>
          <cell r="C334" t="str">
            <v>Fruit Juice Expansion</v>
          </cell>
          <cell r="D334" t="str">
            <v>(Capex - 15-03-04)</v>
          </cell>
          <cell r="E334" t="str">
            <v>Plant &amp; Machinery (Installation)</v>
          </cell>
          <cell r="H334" t="str">
            <v>NRS</v>
          </cell>
          <cell r="I334">
            <v>23445</v>
          </cell>
          <cell r="J334">
            <v>23445</v>
          </cell>
        </row>
        <row r="335">
          <cell r="A335">
            <v>810274</v>
          </cell>
          <cell r="C335" t="str">
            <v>Fruit Juice Expansion</v>
          </cell>
          <cell r="D335" t="str">
            <v>(Capex - 15-03-04)</v>
          </cell>
          <cell r="E335" t="str">
            <v>Plant &amp; Machinery (Installation)</v>
          </cell>
          <cell r="H335" t="str">
            <v>NRS</v>
          </cell>
          <cell r="I335">
            <v>12200</v>
          </cell>
          <cell r="J335">
            <v>12200</v>
          </cell>
        </row>
        <row r="336">
          <cell r="A336">
            <v>810275</v>
          </cell>
          <cell r="C336" t="str">
            <v>Fruit Juice Expansion</v>
          </cell>
          <cell r="D336" t="str">
            <v>(Capex - 15-03-04)</v>
          </cell>
          <cell r="E336" t="str">
            <v>Plant &amp; Machinery (Installation)</v>
          </cell>
          <cell r="H336" t="str">
            <v>INR</v>
          </cell>
          <cell r="I336">
            <v>12160</v>
          </cell>
          <cell r="J336">
            <v>19456</v>
          </cell>
        </row>
        <row r="337">
          <cell r="A337">
            <v>810276</v>
          </cell>
          <cell r="C337" t="str">
            <v>Fruit Juice Expansion</v>
          </cell>
          <cell r="D337" t="str">
            <v>(Capex - 15-03-04)</v>
          </cell>
          <cell r="E337" t="str">
            <v>Tools &amp; Implements</v>
          </cell>
          <cell r="H337" t="str">
            <v>NRS</v>
          </cell>
          <cell r="I337">
            <v>63000</v>
          </cell>
          <cell r="J337">
            <v>63000</v>
          </cell>
        </row>
        <row r="338">
          <cell r="A338">
            <v>810277</v>
          </cell>
          <cell r="C338" t="str">
            <v>Fruit Juice Expansion</v>
          </cell>
          <cell r="D338" t="str">
            <v>(Capex - 15-03-04)</v>
          </cell>
          <cell r="E338" t="str">
            <v>Plant &amp; Machinery (Installation)</v>
          </cell>
          <cell r="H338" t="str">
            <v>NRS</v>
          </cell>
          <cell r="I338">
            <v>128800</v>
          </cell>
          <cell r="J338">
            <v>128800</v>
          </cell>
        </row>
        <row r="339">
          <cell r="A339">
            <v>810278</v>
          </cell>
          <cell r="C339" t="str">
            <v>Fruit Juice Expansion</v>
          </cell>
          <cell r="D339" t="str">
            <v>(Capex - 15-03-04)</v>
          </cell>
          <cell r="E339" t="str">
            <v>Plant &amp; Machinery (Installation)</v>
          </cell>
          <cell r="H339" t="str">
            <v>NRS</v>
          </cell>
          <cell r="I339">
            <v>9360</v>
          </cell>
          <cell r="J339">
            <v>9360</v>
          </cell>
        </row>
        <row r="340">
          <cell r="A340">
            <v>810279</v>
          </cell>
          <cell r="C340" t="str">
            <v>Fruit Juice Expansion</v>
          </cell>
          <cell r="D340" t="str">
            <v>(Capex - 15-03-04)</v>
          </cell>
          <cell r="E340" t="str">
            <v>Plant &amp; Machinery (Installation)</v>
          </cell>
          <cell r="H340" t="str">
            <v>NRS</v>
          </cell>
          <cell r="I340">
            <v>4960</v>
          </cell>
          <cell r="J340">
            <v>4960</v>
          </cell>
        </row>
        <row r="341">
          <cell r="A341">
            <v>810281</v>
          </cell>
          <cell r="C341" t="str">
            <v>Fruit Juice Expansion</v>
          </cell>
          <cell r="D341" t="str">
            <v>(Capex - 15-03-04)</v>
          </cell>
          <cell r="E341" t="str">
            <v>Tools &amp; Implements</v>
          </cell>
          <cell r="H341" t="str">
            <v>INR</v>
          </cell>
          <cell r="I341">
            <v>11080</v>
          </cell>
          <cell r="J341">
            <v>17728</v>
          </cell>
        </row>
        <row r="342">
          <cell r="A342">
            <v>810282</v>
          </cell>
          <cell r="E342" t="str">
            <v xml:space="preserve">Maintenance </v>
          </cell>
          <cell r="H342" t="str">
            <v>NRS</v>
          </cell>
          <cell r="I342">
            <v>6559</v>
          </cell>
          <cell r="J342">
            <v>6559</v>
          </cell>
        </row>
        <row r="343">
          <cell r="A343">
            <v>810283</v>
          </cell>
          <cell r="C343" t="str">
            <v>Kennel House</v>
          </cell>
          <cell r="D343" t="str">
            <v>(Capex - 18-03-04)</v>
          </cell>
          <cell r="E343" t="str">
            <v>Electrical Installation</v>
          </cell>
          <cell r="H343" t="str">
            <v>NRS</v>
          </cell>
          <cell r="I343">
            <v>2318.8000000000002</v>
          </cell>
          <cell r="J343">
            <v>2318.8000000000002</v>
          </cell>
        </row>
        <row r="344">
          <cell r="A344">
            <v>810284</v>
          </cell>
          <cell r="C344" t="str">
            <v>Fruit Juice Expansion</v>
          </cell>
          <cell r="D344" t="str">
            <v>(Capex - 15-03-04)</v>
          </cell>
          <cell r="E344" t="str">
            <v>Tools &amp; Implements</v>
          </cell>
          <cell r="H344" t="str">
            <v>NRS</v>
          </cell>
          <cell r="I344">
            <v>7680</v>
          </cell>
          <cell r="J344">
            <v>7680</v>
          </cell>
        </row>
        <row r="345">
          <cell r="A345">
            <v>810285</v>
          </cell>
          <cell r="C345" t="str">
            <v>Fruit Juice Expansion</v>
          </cell>
          <cell r="D345" t="str">
            <v>(Capex - 15-03-04)</v>
          </cell>
          <cell r="E345" t="str">
            <v>Building</v>
          </cell>
          <cell r="H345" t="str">
            <v>NRS</v>
          </cell>
          <cell r="I345">
            <v>1665</v>
          </cell>
          <cell r="J345">
            <v>1665</v>
          </cell>
        </row>
        <row r="346">
          <cell r="A346">
            <v>810286</v>
          </cell>
          <cell r="C346" t="str">
            <v>Fruit Juice Expansion</v>
          </cell>
          <cell r="D346" t="str">
            <v>(Capex - 15-03-04)</v>
          </cell>
          <cell r="E346" t="str">
            <v>Building</v>
          </cell>
          <cell r="H346" t="str">
            <v>NRS</v>
          </cell>
          <cell r="I346">
            <v>7200</v>
          </cell>
          <cell r="J346">
            <v>7200</v>
          </cell>
        </row>
        <row r="347">
          <cell r="A347">
            <v>810287</v>
          </cell>
          <cell r="C347" t="str">
            <v>Kennel House</v>
          </cell>
          <cell r="D347" t="str">
            <v>(Capex - 18-03-04)</v>
          </cell>
          <cell r="E347" t="str">
            <v>Electrical Installation</v>
          </cell>
          <cell r="H347" t="str">
            <v>NRS</v>
          </cell>
          <cell r="I347">
            <v>6399</v>
          </cell>
          <cell r="J347">
            <v>6399</v>
          </cell>
        </row>
        <row r="348">
          <cell r="A348">
            <v>810288</v>
          </cell>
          <cell r="C348" t="str">
            <v>Euro Guard - SoniKapoor</v>
          </cell>
          <cell r="D348" t="str">
            <v>(Capex - 23-03-04)</v>
          </cell>
          <cell r="E348" t="str">
            <v>Furniture &amp; Fixture</v>
          </cell>
          <cell r="H348" t="str">
            <v>NRS</v>
          </cell>
          <cell r="I348">
            <v>11500</v>
          </cell>
          <cell r="J348">
            <v>11500</v>
          </cell>
        </row>
        <row r="349">
          <cell r="A349">
            <v>810289</v>
          </cell>
          <cell r="E349" t="str">
            <v xml:space="preserve">Maintenance </v>
          </cell>
          <cell r="H349" t="str">
            <v>NRS</v>
          </cell>
          <cell r="I349">
            <v>9272.5</v>
          </cell>
          <cell r="J349">
            <v>9272.5</v>
          </cell>
        </row>
        <row r="350">
          <cell r="A350">
            <v>810290</v>
          </cell>
          <cell r="E350" t="str">
            <v xml:space="preserve">Maintenance </v>
          </cell>
          <cell r="H350" t="str">
            <v>NRS</v>
          </cell>
          <cell r="I350">
            <v>8153</v>
          </cell>
          <cell r="J350">
            <v>8153</v>
          </cell>
        </row>
        <row r="351">
          <cell r="A351">
            <v>810291</v>
          </cell>
          <cell r="E351" t="str">
            <v xml:space="preserve">Maintenance </v>
          </cell>
          <cell r="H351" t="str">
            <v>NRS</v>
          </cell>
          <cell r="I351">
            <v>2492</v>
          </cell>
          <cell r="J351">
            <v>2492</v>
          </cell>
        </row>
        <row r="352">
          <cell r="A352">
            <v>810292</v>
          </cell>
          <cell r="C352" t="str">
            <v>Boundary wall</v>
          </cell>
          <cell r="D352" t="str">
            <v>(Capex - 06-03-04)</v>
          </cell>
          <cell r="E352" t="str">
            <v>Building</v>
          </cell>
          <cell r="H352" t="str">
            <v>NRS</v>
          </cell>
          <cell r="I352">
            <v>48692</v>
          </cell>
          <cell r="J352">
            <v>48692</v>
          </cell>
        </row>
        <row r="353">
          <cell r="A353">
            <v>810293</v>
          </cell>
          <cell r="C353" t="str">
            <v>Fruit Juice Expansion</v>
          </cell>
          <cell r="D353" t="str">
            <v>(Capex - 15-03-04)</v>
          </cell>
          <cell r="E353" t="str">
            <v>Building</v>
          </cell>
          <cell r="H353" t="str">
            <v>NRS</v>
          </cell>
          <cell r="I353">
            <v>23800</v>
          </cell>
          <cell r="J353">
            <v>23800</v>
          </cell>
        </row>
        <row r="354">
          <cell r="A354">
            <v>810294</v>
          </cell>
          <cell r="C354" t="str">
            <v>Kennel House</v>
          </cell>
          <cell r="D354" t="str">
            <v>(Capex - 18-03-04)</v>
          </cell>
          <cell r="E354" t="str">
            <v>Building</v>
          </cell>
          <cell r="H354" t="str">
            <v>NRS</v>
          </cell>
          <cell r="I354">
            <v>269157.5</v>
          </cell>
          <cell r="J354">
            <v>269157.5</v>
          </cell>
        </row>
        <row r="355">
          <cell r="A355">
            <v>810295</v>
          </cell>
          <cell r="C355" t="str">
            <v>Fruit Juice Expansion</v>
          </cell>
          <cell r="D355" t="str">
            <v>(Capex - 15-03-04)</v>
          </cell>
          <cell r="E355" t="str">
            <v>Plant &amp; Machinery (Installation)</v>
          </cell>
          <cell r="H355" t="str">
            <v>INR</v>
          </cell>
          <cell r="I355">
            <v>149698.20000000001</v>
          </cell>
          <cell r="J355">
            <v>239517.12000000002</v>
          </cell>
        </row>
        <row r="356">
          <cell r="A356">
            <v>810296</v>
          </cell>
          <cell r="C356" t="str">
            <v>Taxol Section</v>
          </cell>
          <cell r="D356" t="str">
            <v>(Capex - 22-03-04)</v>
          </cell>
          <cell r="E356" t="str">
            <v>Plant &amp; Machinery (Installation) CWIP</v>
          </cell>
          <cell r="H356" t="str">
            <v>INR</v>
          </cell>
          <cell r="I356">
            <v>170526</v>
          </cell>
          <cell r="J356">
            <v>272841.60000000003</v>
          </cell>
        </row>
        <row r="357">
          <cell r="A357">
            <v>810297</v>
          </cell>
          <cell r="C357" t="str">
            <v>Fruit Juice Expansion</v>
          </cell>
          <cell r="D357" t="str">
            <v>(Capex - 15-03-04)</v>
          </cell>
          <cell r="E357" t="str">
            <v>Building</v>
          </cell>
          <cell r="H357" t="str">
            <v>NRS</v>
          </cell>
          <cell r="I357">
            <v>8277.1200000000008</v>
          </cell>
          <cell r="J357">
            <v>8277.1200000000008</v>
          </cell>
        </row>
        <row r="358">
          <cell r="A358">
            <v>810298</v>
          </cell>
          <cell r="C358" t="str">
            <v>Fruit Juice Expansion</v>
          </cell>
          <cell r="D358" t="str">
            <v>(Capex - 15-03-04)</v>
          </cell>
          <cell r="E358" t="str">
            <v>Plant &amp; Machinery (Installation)</v>
          </cell>
          <cell r="H358" t="str">
            <v>NRS</v>
          </cell>
          <cell r="I358">
            <v>13500</v>
          </cell>
          <cell r="J358">
            <v>13500</v>
          </cell>
        </row>
        <row r="359">
          <cell r="A359">
            <v>810299</v>
          </cell>
          <cell r="C359" t="str">
            <v>Fruit Juice Expansion</v>
          </cell>
          <cell r="D359" t="str">
            <v>(Capex - 15-03-04)</v>
          </cell>
          <cell r="E359" t="str">
            <v>Plant &amp; Machinery (Installation)</v>
          </cell>
          <cell r="H359" t="str">
            <v>INR</v>
          </cell>
          <cell r="I359">
            <v>166788.20000000001</v>
          </cell>
          <cell r="J359">
            <v>266861.12000000005</v>
          </cell>
        </row>
        <row r="360">
          <cell r="A360">
            <v>810300</v>
          </cell>
          <cell r="C360" t="str">
            <v>Fruit Juice Expansion</v>
          </cell>
          <cell r="D360" t="str">
            <v>(Capex - 15-03-04)</v>
          </cell>
          <cell r="E360" t="str">
            <v>Plant &amp; Machinery (Installation)</v>
          </cell>
          <cell r="H360" t="str">
            <v>INR</v>
          </cell>
          <cell r="I360">
            <v>37303.800000000003</v>
          </cell>
          <cell r="J360">
            <v>59686.080000000009</v>
          </cell>
        </row>
        <row r="361">
          <cell r="A361">
            <v>810301</v>
          </cell>
          <cell r="C361" t="str">
            <v>Fruit Juice Expansion</v>
          </cell>
          <cell r="D361" t="str">
            <v>(Capex - 15-03-04)</v>
          </cell>
          <cell r="E361" t="str">
            <v>Plant &amp; Machinery (Installation)</v>
          </cell>
          <cell r="H361" t="str">
            <v>INR</v>
          </cell>
          <cell r="I361">
            <v>162252.12</v>
          </cell>
          <cell r="J361">
            <v>259603.39199999999</v>
          </cell>
        </row>
        <row r="362">
          <cell r="A362">
            <v>810302</v>
          </cell>
          <cell r="C362" t="str">
            <v>Fruit Juice Expansion</v>
          </cell>
          <cell r="D362" t="str">
            <v>(Capex - 15-03-04)</v>
          </cell>
          <cell r="E362" t="str">
            <v>Plant &amp; Machinery (Installation)</v>
          </cell>
          <cell r="H362" t="str">
            <v>INR</v>
          </cell>
          <cell r="I362">
            <v>52632</v>
          </cell>
          <cell r="J362">
            <v>84211.200000000012</v>
          </cell>
        </row>
        <row r="363">
          <cell r="A363">
            <v>810303</v>
          </cell>
          <cell r="C363" t="str">
            <v>Fruit Juice Expansion</v>
          </cell>
          <cell r="D363" t="str">
            <v>(Capex - 15-03-04)</v>
          </cell>
          <cell r="E363" t="str">
            <v>Building</v>
          </cell>
          <cell r="H363" t="str">
            <v>NRS</v>
          </cell>
          <cell r="I363">
            <v>25500</v>
          </cell>
          <cell r="J363">
            <v>25500</v>
          </cell>
        </row>
        <row r="364">
          <cell r="A364">
            <v>810305</v>
          </cell>
          <cell r="C364" t="str">
            <v>Furniture &amp; Fixture</v>
          </cell>
          <cell r="D364" t="str">
            <v>(Capex - 16-03-04)</v>
          </cell>
          <cell r="E364" t="str">
            <v>Furniture &amp; Fixture</v>
          </cell>
          <cell r="H364" t="str">
            <v>NRS</v>
          </cell>
          <cell r="I364">
            <v>30909.08</v>
          </cell>
          <cell r="J364">
            <v>30909.08</v>
          </cell>
        </row>
        <row r="365">
          <cell r="A365">
            <v>810306</v>
          </cell>
          <cell r="C365" t="str">
            <v>Fruit Juice Expansion</v>
          </cell>
          <cell r="D365" t="str">
            <v>(Capex - 15-03-04)</v>
          </cell>
          <cell r="E365" t="str">
            <v>Plant &amp; Machinery (Installation)</v>
          </cell>
          <cell r="H365" t="str">
            <v>NRS</v>
          </cell>
          <cell r="I365">
            <v>104500</v>
          </cell>
          <cell r="J365">
            <v>104500</v>
          </cell>
        </row>
        <row r="366">
          <cell r="A366">
            <v>810307</v>
          </cell>
          <cell r="C366" t="str">
            <v>Vatika Hair Oil- Container</v>
          </cell>
          <cell r="D366" t="str">
            <v>(Capex - 13-03-04)</v>
          </cell>
          <cell r="E366" t="str">
            <v>Plant &amp; Machinery</v>
          </cell>
          <cell r="H366" t="str">
            <v>NRS</v>
          </cell>
          <cell r="I366">
            <v>14400</v>
          </cell>
          <cell r="J366">
            <v>14400</v>
          </cell>
        </row>
        <row r="367">
          <cell r="A367">
            <v>810308</v>
          </cell>
          <cell r="C367" t="str">
            <v>Fruit Juice Expansion</v>
          </cell>
          <cell r="D367" t="str">
            <v>(Capex - 15-03-04)</v>
          </cell>
          <cell r="E367" t="str">
            <v>Electrical Installation</v>
          </cell>
          <cell r="H367" t="str">
            <v>NRS</v>
          </cell>
          <cell r="I367">
            <v>92224</v>
          </cell>
          <cell r="J367">
            <v>92224</v>
          </cell>
        </row>
        <row r="368">
          <cell r="A368">
            <v>810309</v>
          </cell>
          <cell r="C368" t="str">
            <v>LDM Section</v>
          </cell>
          <cell r="D368" t="str">
            <v>(Capex - 02-04-05)</v>
          </cell>
          <cell r="E368" t="str">
            <v>Tools &amp; Implements</v>
          </cell>
          <cell r="H368" t="str">
            <v>NRS</v>
          </cell>
          <cell r="I368">
            <v>112000</v>
          </cell>
          <cell r="J368">
            <v>112000</v>
          </cell>
        </row>
        <row r="369">
          <cell r="A369">
            <v>810309</v>
          </cell>
          <cell r="C369" t="str">
            <v>Hajmola tablet</v>
          </cell>
          <cell r="D369" t="str">
            <v>(Capex - 02-04-05)</v>
          </cell>
          <cell r="E369" t="str">
            <v>Tools &amp; Implements</v>
          </cell>
          <cell r="H369" t="str">
            <v>NRS</v>
          </cell>
          <cell r="I369">
            <v>60000</v>
          </cell>
          <cell r="J369">
            <v>60000</v>
          </cell>
        </row>
        <row r="370">
          <cell r="A370">
            <v>810312</v>
          </cell>
          <cell r="E370" t="str">
            <v xml:space="preserve">Maintenance </v>
          </cell>
          <cell r="H370" t="str">
            <v>NRS</v>
          </cell>
          <cell r="I370">
            <v>97795</v>
          </cell>
          <cell r="J370">
            <v>97795</v>
          </cell>
        </row>
        <row r="371">
          <cell r="A371">
            <v>810313</v>
          </cell>
          <cell r="C371" t="str">
            <v>Kennel House</v>
          </cell>
          <cell r="D371" t="str">
            <v>(Capex - 18-03-04)</v>
          </cell>
          <cell r="E371" t="str">
            <v>Building</v>
          </cell>
          <cell r="H371" t="str">
            <v>NRS</v>
          </cell>
          <cell r="I371">
            <v>1544</v>
          </cell>
          <cell r="J371">
            <v>1544</v>
          </cell>
        </row>
        <row r="372">
          <cell r="A372">
            <v>810314</v>
          </cell>
          <cell r="C372" t="str">
            <v>Fruit Juice Expansion</v>
          </cell>
          <cell r="D372" t="str">
            <v>(Capex - 15-03-04)</v>
          </cell>
          <cell r="E372" t="str">
            <v>Building</v>
          </cell>
          <cell r="H372" t="str">
            <v>NRS</v>
          </cell>
          <cell r="I372">
            <v>63750</v>
          </cell>
          <cell r="J372">
            <v>63750</v>
          </cell>
        </row>
        <row r="373">
          <cell r="A373">
            <v>810315</v>
          </cell>
          <cell r="C373" t="str">
            <v xml:space="preserve">Kennel House </v>
          </cell>
          <cell r="D373" t="str">
            <v>(Capex - 18-03-04)</v>
          </cell>
          <cell r="E373" t="str">
            <v>Building</v>
          </cell>
          <cell r="H373" t="str">
            <v>NRS</v>
          </cell>
          <cell r="I373">
            <v>45477.599999999999</v>
          </cell>
          <cell r="J373">
            <v>45477.599999999999</v>
          </cell>
        </row>
        <row r="374">
          <cell r="A374">
            <v>810316</v>
          </cell>
          <cell r="C374" t="str">
            <v>Fruit Juice Expansion</v>
          </cell>
          <cell r="D374" t="str">
            <v>(Capex - 15-03-04)</v>
          </cell>
          <cell r="E374" t="str">
            <v>Plant &amp; Machinery (Installation)</v>
          </cell>
          <cell r="H374" t="str">
            <v>NRS</v>
          </cell>
          <cell r="I374">
            <v>18300</v>
          </cell>
          <cell r="J374">
            <v>18300</v>
          </cell>
        </row>
        <row r="375">
          <cell r="A375">
            <v>810317</v>
          </cell>
          <cell r="C375" t="str">
            <v>Fruit Juice Expansion</v>
          </cell>
          <cell r="D375" t="str">
            <v>(Capex - 15-03-04)</v>
          </cell>
          <cell r="E375" t="str">
            <v>Electrical Installation</v>
          </cell>
          <cell r="H375" t="str">
            <v>NRS</v>
          </cell>
          <cell r="I375">
            <v>6464</v>
          </cell>
          <cell r="J375">
            <v>6464</v>
          </cell>
        </row>
        <row r="376">
          <cell r="A376">
            <v>810318</v>
          </cell>
          <cell r="C376" t="str">
            <v>Fruit Juice Expansion</v>
          </cell>
          <cell r="D376" t="str">
            <v>(Capex - 15-03-04)</v>
          </cell>
          <cell r="E376" t="str">
            <v>Plant &amp; Machinery (Installation)</v>
          </cell>
          <cell r="H376" t="str">
            <v>INR</v>
          </cell>
          <cell r="I376">
            <v>38630.25</v>
          </cell>
          <cell r="J376">
            <v>61808.4</v>
          </cell>
        </row>
        <row r="377">
          <cell r="A377">
            <v>810319</v>
          </cell>
          <cell r="C377" t="str">
            <v>Fruit Juice Expansion</v>
          </cell>
          <cell r="D377" t="str">
            <v>(Capex - 15-03-04)</v>
          </cell>
          <cell r="E377" t="str">
            <v>Plant &amp; Machinery (Installation)</v>
          </cell>
        </row>
        <row r="378">
          <cell r="A378">
            <v>810320</v>
          </cell>
          <cell r="C378" t="str">
            <v>Tomato Ketchap</v>
          </cell>
          <cell r="D378" t="str">
            <v>(Capex - 01-04-05)</v>
          </cell>
          <cell r="E378" t="str">
            <v xml:space="preserve">Plant &amp; Machinery </v>
          </cell>
          <cell r="H378" t="str">
            <v>INR</v>
          </cell>
          <cell r="I378">
            <v>31000</v>
          </cell>
          <cell r="J378">
            <v>49600</v>
          </cell>
        </row>
        <row r="379">
          <cell r="A379">
            <v>810321</v>
          </cell>
          <cell r="C379" t="str">
            <v>Filtration System</v>
          </cell>
          <cell r="D379" t="str">
            <v>(Capex - 05-04-05)</v>
          </cell>
          <cell r="E379" t="str">
            <v xml:space="preserve">Plant &amp; Machinery </v>
          </cell>
          <cell r="H379" t="str">
            <v>USD</v>
          </cell>
          <cell r="I379">
            <v>5900</v>
          </cell>
          <cell r="J379">
            <v>436600</v>
          </cell>
        </row>
        <row r="380">
          <cell r="A380">
            <v>810322</v>
          </cell>
          <cell r="C380" t="str">
            <v>Taxol Section</v>
          </cell>
          <cell r="D380" t="str">
            <v>(Capex - 22-03-04)</v>
          </cell>
          <cell r="E380" t="str">
            <v>Electrical Installation- CWIP</v>
          </cell>
          <cell r="H380" t="str">
            <v>NRS</v>
          </cell>
          <cell r="I380">
            <v>215000</v>
          </cell>
          <cell r="J380">
            <v>215000</v>
          </cell>
        </row>
        <row r="381">
          <cell r="A381">
            <v>810323</v>
          </cell>
          <cell r="C381" t="str">
            <v>Fruit Juice Expansion</v>
          </cell>
          <cell r="D381" t="str">
            <v>(Capex - 15-03-04)</v>
          </cell>
          <cell r="E381" t="str">
            <v>Electrical Installation</v>
          </cell>
          <cell r="H381" t="str">
            <v>INR</v>
          </cell>
          <cell r="I381">
            <v>4200</v>
          </cell>
          <cell r="J381">
            <v>6720</v>
          </cell>
        </row>
        <row r="382">
          <cell r="A382">
            <v>810324</v>
          </cell>
          <cell r="C382" t="str">
            <v>Fruit Juice Expansion</v>
          </cell>
          <cell r="D382" t="str">
            <v>(Capex - 15-03-04)</v>
          </cell>
          <cell r="E382" t="str">
            <v>Plant &amp; Machinery (Installation)</v>
          </cell>
          <cell r="H382" t="str">
            <v>NRS</v>
          </cell>
          <cell r="I382">
            <v>29568</v>
          </cell>
          <cell r="J382">
            <v>29568</v>
          </cell>
        </row>
        <row r="383">
          <cell r="A383">
            <v>810325</v>
          </cell>
          <cell r="C383" t="str">
            <v>Fruit Juice Expansion</v>
          </cell>
          <cell r="D383" t="str">
            <v>(Capex - 15-03-04)</v>
          </cell>
          <cell r="E383" t="str">
            <v>Plant &amp; Machinery (Installation)</v>
          </cell>
          <cell r="H383" t="str">
            <v>NRS</v>
          </cell>
          <cell r="I383">
            <v>10665</v>
          </cell>
          <cell r="J383">
            <v>10665</v>
          </cell>
        </row>
        <row r="384">
          <cell r="A384">
            <v>810326</v>
          </cell>
          <cell r="C384" t="str">
            <v>Fruit Juice Expansion</v>
          </cell>
          <cell r="D384" t="str">
            <v>(Capex - 15-03-04)</v>
          </cell>
          <cell r="E384" t="str">
            <v>Building</v>
          </cell>
          <cell r="H384" t="str">
            <v>NRS</v>
          </cell>
          <cell r="I384">
            <v>49020</v>
          </cell>
          <cell r="J384">
            <v>49020</v>
          </cell>
        </row>
        <row r="385">
          <cell r="A385">
            <v>810327</v>
          </cell>
          <cell r="C385" t="str">
            <v>Boundary Wall</v>
          </cell>
          <cell r="D385" t="str">
            <v>(Capex - 06-03-04)</v>
          </cell>
          <cell r="E385" t="str">
            <v>Building</v>
          </cell>
          <cell r="H385" t="str">
            <v>NRS</v>
          </cell>
          <cell r="I385">
            <v>57414.5</v>
          </cell>
          <cell r="J385">
            <v>57414.5</v>
          </cell>
        </row>
        <row r="386">
          <cell r="A386">
            <v>810328</v>
          </cell>
          <cell r="C386" t="str">
            <v>Fruit Juice Expansion</v>
          </cell>
          <cell r="D386" t="str">
            <v>(Capex - 15-03-04)</v>
          </cell>
          <cell r="E386" t="str">
            <v>Building</v>
          </cell>
          <cell r="H386" t="str">
            <v>NRS</v>
          </cell>
          <cell r="I386">
            <v>400815</v>
          </cell>
          <cell r="J386">
            <v>400815</v>
          </cell>
        </row>
        <row r="387">
          <cell r="A387">
            <v>810329</v>
          </cell>
          <cell r="C387" t="str">
            <v>Fruit Juice Expansion</v>
          </cell>
          <cell r="D387" t="str">
            <v>(Capex - 15-03-04)</v>
          </cell>
          <cell r="E387" t="str">
            <v>Building</v>
          </cell>
          <cell r="H387" t="str">
            <v>INR</v>
          </cell>
          <cell r="I387">
            <v>50500</v>
          </cell>
          <cell r="J387">
            <v>80800</v>
          </cell>
        </row>
        <row r="388">
          <cell r="A388">
            <v>810330</v>
          </cell>
          <cell r="C388" t="str">
            <v>Taxol Section</v>
          </cell>
          <cell r="D388" t="str">
            <v>(Capex - 22-03-04)</v>
          </cell>
          <cell r="E388" t="str">
            <v>Plant &amp; Machinery (Installation) CWIP</v>
          </cell>
          <cell r="H388" t="str">
            <v>NRS</v>
          </cell>
          <cell r="I388">
            <v>8810</v>
          </cell>
          <cell r="J388">
            <v>8810</v>
          </cell>
        </row>
        <row r="389">
          <cell r="A389">
            <v>810331</v>
          </cell>
          <cell r="C389" t="str">
            <v>Taxol Section</v>
          </cell>
          <cell r="D389" t="str">
            <v>(Capex - 22-03-04)</v>
          </cell>
          <cell r="E389" t="str">
            <v>Plant &amp; Machinery (Installation) CWIP</v>
          </cell>
          <cell r="H389" t="str">
            <v>INR</v>
          </cell>
          <cell r="I389">
            <v>61249.98</v>
          </cell>
          <cell r="J389">
            <v>97999.968000000008</v>
          </cell>
        </row>
        <row r="390">
          <cell r="A390">
            <v>810332</v>
          </cell>
          <cell r="C390" t="str">
            <v>Fruit Juice Expansion</v>
          </cell>
          <cell r="D390" t="str">
            <v>(Capex - 15-03-04)</v>
          </cell>
          <cell r="E390" t="str">
            <v>Plant &amp; Machinery (Installation)</v>
          </cell>
          <cell r="H390" t="str">
            <v>NRS</v>
          </cell>
          <cell r="I390">
            <v>4906.8</v>
          </cell>
          <cell r="J390">
            <v>4906.8</v>
          </cell>
        </row>
        <row r="391">
          <cell r="A391">
            <v>810333</v>
          </cell>
          <cell r="C391" t="str">
            <v>Taxol Section</v>
          </cell>
          <cell r="D391" t="str">
            <v>(Capex - 22-03-04)</v>
          </cell>
          <cell r="E391" t="str">
            <v>Plant &amp; Machinery (Installation) CWIP</v>
          </cell>
          <cell r="H391" t="str">
            <v>NRS</v>
          </cell>
          <cell r="I391">
            <v>114264</v>
          </cell>
          <cell r="J391">
            <v>114264</v>
          </cell>
        </row>
        <row r="392">
          <cell r="A392">
            <v>810334</v>
          </cell>
          <cell r="C392" t="str">
            <v>Fruit Juice Expansion</v>
          </cell>
          <cell r="D392" t="str">
            <v>(Capex - 15-03-04)</v>
          </cell>
          <cell r="E392" t="str">
            <v>Plant &amp; Machinery</v>
          </cell>
          <cell r="H392" t="str">
            <v>NRS</v>
          </cell>
          <cell r="I392">
            <v>114354</v>
          </cell>
          <cell r="J392">
            <v>114354</v>
          </cell>
        </row>
        <row r="393">
          <cell r="A393">
            <v>810335</v>
          </cell>
          <cell r="C393" t="str">
            <v>Fruit Juice Expansion</v>
          </cell>
          <cell r="D393" t="str">
            <v>(Capex - 15-03-04)</v>
          </cell>
          <cell r="E393" t="str">
            <v>Plant &amp; Machinery (Installation)</v>
          </cell>
          <cell r="H393" t="str">
            <v>INR</v>
          </cell>
          <cell r="I393">
            <v>24875</v>
          </cell>
          <cell r="J393">
            <v>39800</v>
          </cell>
        </row>
        <row r="394">
          <cell r="A394">
            <v>810336</v>
          </cell>
          <cell r="C394" t="str">
            <v>Fruit Juice Expansion</v>
          </cell>
          <cell r="D394" t="str">
            <v>(Capex - 05-04-05)</v>
          </cell>
          <cell r="E394" t="str">
            <v>Plant &amp; Machinery (Installation)</v>
          </cell>
          <cell r="H394" t="str">
            <v>INR</v>
          </cell>
          <cell r="I394">
            <v>24500</v>
          </cell>
          <cell r="J394">
            <v>39200</v>
          </cell>
        </row>
        <row r="395">
          <cell r="A395">
            <v>810338</v>
          </cell>
          <cell r="C395" t="str">
            <v>Taxol Section</v>
          </cell>
          <cell r="D395" t="str">
            <v>(Capex - 22-03-04)</v>
          </cell>
          <cell r="E395" t="str">
            <v>Plant &amp; Machinery - CWIP</v>
          </cell>
          <cell r="H395" t="str">
            <v>INR</v>
          </cell>
          <cell r="I395">
            <v>35700</v>
          </cell>
          <cell r="J395">
            <v>57120</v>
          </cell>
        </row>
        <row r="396">
          <cell r="A396">
            <v>810339</v>
          </cell>
          <cell r="C396" t="str">
            <v>Fruit Juice Expansion</v>
          </cell>
          <cell r="D396" t="str">
            <v>(Capex - 15-03-04)</v>
          </cell>
          <cell r="E396" t="str">
            <v>Building</v>
          </cell>
          <cell r="H396" t="str">
            <v>NRS</v>
          </cell>
          <cell r="I396">
            <v>76715</v>
          </cell>
          <cell r="J396">
            <v>76715</v>
          </cell>
        </row>
        <row r="397">
          <cell r="A397">
            <v>810340</v>
          </cell>
          <cell r="C397" t="str">
            <v>Taxol Section</v>
          </cell>
          <cell r="D397" t="str">
            <v>(Capex - 22-03-04)</v>
          </cell>
          <cell r="E397" t="str">
            <v>Plant &amp; Machinery (Installation) CWIP</v>
          </cell>
          <cell r="H397" t="str">
            <v>INR</v>
          </cell>
          <cell r="I397">
            <v>16155</v>
          </cell>
          <cell r="J397">
            <v>25848</v>
          </cell>
        </row>
        <row r="398">
          <cell r="A398">
            <v>810341</v>
          </cell>
          <cell r="C398" t="str">
            <v>Taxol Section</v>
          </cell>
          <cell r="D398" t="str">
            <v>(Capex - 22-03-04)</v>
          </cell>
          <cell r="E398" t="str">
            <v>Plant &amp; Machinery (Installation) CWIP</v>
          </cell>
          <cell r="H398" t="str">
            <v>INR</v>
          </cell>
          <cell r="I398">
            <v>68880</v>
          </cell>
          <cell r="J398">
            <v>110208</v>
          </cell>
        </row>
        <row r="399">
          <cell r="A399">
            <v>810342</v>
          </cell>
          <cell r="C399" t="str">
            <v>Taxol Section</v>
          </cell>
          <cell r="D399" t="str">
            <v>(Capex - 22-03-04)</v>
          </cell>
          <cell r="E399" t="str">
            <v>Plant &amp; Machinery (Installation) CWIP</v>
          </cell>
          <cell r="H399" t="str">
            <v>INR</v>
          </cell>
          <cell r="I399">
            <v>32256</v>
          </cell>
          <cell r="J399">
            <v>51609.600000000006</v>
          </cell>
        </row>
        <row r="400">
          <cell r="A400">
            <v>810343</v>
          </cell>
          <cell r="C400" t="str">
            <v>Fruit Juice Expansion</v>
          </cell>
          <cell r="D400" t="str">
            <v>(Capex - 15-03-04)</v>
          </cell>
          <cell r="E400" t="str">
            <v>Plant &amp; Machinery (Installation)</v>
          </cell>
          <cell r="H400" t="str">
            <v>INR</v>
          </cell>
          <cell r="I400">
            <v>142990</v>
          </cell>
          <cell r="J400">
            <v>228784</v>
          </cell>
        </row>
        <row r="401">
          <cell r="A401">
            <v>810344</v>
          </cell>
          <cell r="C401" t="str">
            <v>Taxol Section</v>
          </cell>
          <cell r="D401" t="str">
            <v>(Capex - 22-03-04)</v>
          </cell>
          <cell r="E401" t="str">
            <v>Plant &amp; Machinery (Installation) CWIP</v>
          </cell>
          <cell r="H401" t="str">
            <v>INR</v>
          </cell>
          <cell r="I401">
            <v>71792</v>
          </cell>
          <cell r="J401">
            <v>114867.20000000001</v>
          </cell>
        </row>
        <row r="402">
          <cell r="A402">
            <v>810345</v>
          </cell>
          <cell r="C402" t="str">
            <v>Kennel House</v>
          </cell>
          <cell r="D402" t="str">
            <v>(Capex - 18-03-04)</v>
          </cell>
          <cell r="E402" t="str">
            <v>Building</v>
          </cell>
          <cell r="H402" t="str">
            <v>INR</v>
          </cell>
          <cell r="I402">
            <v>68850</v>
          </cell>
          <cell r="J402">
            <v>110160</v>
          </cell>
        </row>
        <row r="403">
          <cell r="A403">
            <v>810346</v>
          </cell>
          <cell r="C403" t="str">
            <v>Taxol Section</v>
          </cell>
          <cell r="D403" t="str">
            <v>(Capex - 22-03-04)</v>
          </cell>
          <cell r="E403" t="str">
            <v>Plant &amp; Machinery (Installation) CWIP</v>
          </cell>
          <cell r="H403" t="str">
            <v>INR</v>
          </cell>
          <cell r="I403">
            <v>105000</v>
          </cell>
          <cell r="J403">
            <v>168000</v>
          </cell>
        </row>
        <row r="404">
          <cell r="A404">
            <v>810347</v>
          </cell>
          <cell r="C404" t="str">
            <v>Fruit Juice Expansion</v>
          </cell>
          <cell r="D404" t="str">
            <v>(Capex - 21-04-05)</v>
          </cell>
          <cell r="E404" t="str">
            <v xml:space="preserve">Plant &amp; Machinery </v>
          </cell>
          <cell r="H404" t="str">
            <v>USD</v>
          </cell>
          <cell r="I404">
            <v>61765</v>
          </cell>
          <cell r="J404">
            <v>4570610</v>
          </cell>
        </row>
        <row r="405">
          <cell r="A405">
            <v>810348</v>
          </cell>
          <cell r="C405" t="str">
            <v>Taxol Section</v>
          </cell>
          <cell r="D405" t="str">
            <v>(Capex - 22-03-04)</v>
          </cell>
          <cell r="E405" t="str">
            <v>Plant &amp; Machinery (Installation) CWIP</v>
          </cell>
          <cell r="H405" t="str">
            <v>INR</v>
          </cell>
          <cell r="I405">
            <v>74785.210000000006</v>
          </cell>
          <cell r="J405">
            <v>119656.33600000001</v>
          </cell>
        </row>
        <row r="406">
          <cell r="A406">
            <v>810350</v>
          </cell>
          <cell r="C406" t="str">
            <v>Taxol Section</v>
          </cell>
          <cell r="D406" t="str">
            <v>(Capex - 22-03-04)</v>
          </cell>
          <cell r="E406" t="str">
            <v>Plant &amp; Machinery (Installation) CWIP</v>
          </cell>
          <cell r="H406" t="str">
            <v>NRS</v>
          </cell>
          <cell r="I406">
            <v>22000</v>
          </cell>
          <cell r="J406">
            <v>22000</v>
          </cell>
        </row>
        <row r="407">
          <cell r="A407">
            <v>810351</v>
          </cell>
          <cell r="C407" t="str">
            <v>Fruit Juice Expansion</v>
          </cell>
          <cell r="D407" t="str">
            <v>(Capex - 15-03-04)</v>
          </cell>
          <cell r="E407" t="str">
            <v>Building</v>
          </cell>
          <cell r="H407" t="str">
            <v>NRS</v>
          </cell>
          <cell r="I407">
            <v>155981.95000000001</v>
          </cell>
          <cell r="J407">
            <v>155981.95000000001</v>
          </cell>
        </row>
        <row r="408">
          <cell r="A408">
            <v>810352</v>
          </cell>
          <cell r="C408" t="str">
            <v>Kennel House</v>
          </cell>
          <cell r="D408" t="str">
            <v>(Capex - 18-03-04)</v>
          </cell>
          <cell r="E408" t="str">
            <v>Building</v>
          </cell>
          <cell r="H408" t="str">
            <v>NRS</v>
          </cell>
          <cell r="I408">
            <v>4017</v>
          </cell>
          <cell r="J408">
            <v>4017</v>
          </cell>
        </row>
        <row r="409">
          <cell r="A409">
            <v>810354</v>
          </cell>
          <cell r="C409" t="str">
            <v>Fruit Juice Expansion</v>
          </cell>
          <cell r="D409" t="str">
            <v>(Capex - 13-04-05)</v>
          </cell>
          <cell r="E409" t="str">
            <v>Building</v>
          </cell>
          <cell r="H409" t="str">
            <v>INR</v>
          </cell>
          <cell r="I409">
            <v>90000</v>
          </cell>
          <cell r="J409">
            <v>144000</v>
          </cell>
        </row>
        <row r="410">
          <cell r="A410">
            <v>810355</v>
          </cell>
          <cell r="C410" t="str">
            <v>Taxol Section</v>
          </cell>
          <cell r="D410" t="str">
            <v>(Capex - 22-03-04)</v>
          </cell>
          <cell r="E410" t="str">
            <v>Plant &amp; Machinery (Installation) CWIP</v>
          </cell>
          <cell r="H410" t="str">
            <v>NRS</v>
          </cell>
          <cell r="I410">
            <v>11000</v>
          </cell>
          <cell r="J410">
            <v>11000</v>
          </cell>
        </row>
        <row r="411">
          <cell r="A411">
            <v>810356</v>
          </cell>
          <cell r="C411" t="str">
            <v>Fruit Juice Expansion</v>
          </cell>
          <cell r="D411" t="str">
            <v>(Capex - 21-04-05)</v>
          </cell>
          <cell r="E411" t="str">
            <v>Plant &amp; Machinery (Installation)</v>
          </cell>
          <cell r="H411" t="str">
            <v>NRS</v>
          </cell>
          <cell r="I411">
            <v>84787.5</v>
          </cell>
          <cell r="J411">
            <v>84787.5</v>
          </cell>
        </row>
        <row r="412">
          <cell r="A412">
            <v>810357</v>
          </cell>
          <cell r="C412" t="str">
            <v>Taxol Section</v>
          </cell>
          <cell r="D412" t="str">
            <v>(Capex - 22-03-04)</v>
          </cell>
          <cell r="E412" t="str">
            <v>Plant &amp; Machinery (Installation) CWIP</v>
          </cell>
          <cell r="H412" t="str">
            <v>NRS</v>
          </cell>
          <cell r="I412">
            <v>42700</v>
          </cell>
          <cell r="J412">
            <v>42700</v>
          </cell>
        </row>
        <row r="413">
          <cell r="A413">
            <v>810358</v>
          </cell>
          <cell r="C413" t="str">
            <v>Fruit Juice Expansion</v>
          </cell>
          <cell r="D413" t="str">
            <v>(Capex - 15-03-04)</v>
          </cell>
          <cell r="E413" t="str">
            <v>Plant &amp; Machinery (Installation)</v>
          </cell>
          <cell r="H413" t="str">
            <v>INR</v>
          </cell>
          <cell r="I413">
            <v>38512</v>
          </cell>
          <cell r="J413">
            <v>61619.200000000004</v>
          </cell>
        </row>
        <row r="414">
          <cell r="A414">
            <v>810359</v>
          </cell>
          <cell r="C414" t="str">
            <v>Photo Copy machine</v>
          </cell>
          <cell r="D414" t="str">
            <v>(Capex - 21-03-04)</v>
          </cell>
          <cell r="E414" t="str">
            <v>Office Equipment</v>
          </cell>
          <cell r="H414" t="str">
            <v>NRS</v>
          </cell>
          <cell r="I414">
            <v>390000</v>
          </cell>
          <cell r="J414">
            <v>390000</v>
          </cell>
        </row>
        <row r="415">
          <cell r="A415">
            <v>810360</v>
          </cell>
          <cell r="C415" t="str">
            <v>Taxol Section</v>
          </cell>
          <cell r="D415" t="str">
            <v>(Capex - 22-03-04)</v>
          </cell>
          <cell r="E415" t="str">
            <v>Plant &amp; Machinery (Installation) CWIP</v>
          </cell>
          <cell r="H415" t="str">
            <v>NRS</v>
          </cell>
          <cell r="I415">
            <v>6600</v>
          </cell>
          <cell r="J415">
            <v>6600</v>
          </cell>
        </row>
        <row r="416">
          <cell r="A416">
            <v>810363</v>
          </cell>
          <cell r="C416" t="str">
            <v>Taxol Section</v>
          </cell>
          <cell r="D416" t="str">
            <v>(Capex - 22-03-04)</v>
          </cell>
          <cell r="E416" t="str">
            <v>Plant &amp; Machinery (Installation) CWIP</v>
          </cell>
          <cell r="H416" t="str">
            <v>INR</v>
          </cell>
          <cell r="I416">
            <v>9875</v>
          </cell>
          <cell r="J416">
            <v>15800</v>
          </cell>
        </row>
        <row r="417">
          <cell r="A417">
            <v>810364</v>
          </cell>
          <cell r="C417" t="str">
            <v>Taxol Section</v>
          </cell>
          <cell r="D417" t="str">
            <v>(Capex - 22-03-04)</v>
          </cell>
          <cell r="E417" t="str">
            <v>Plant &amp; Machinery (Installation) CWIP</v>
          </cell>
        </row>
        <row r="418">
          <cell r="A418">
            <v>810365</v>
          </cell>
          <cell r="C418" t="str">
            <v>Taxol Section</v>
          </cell>
          <cell r="D418" t="str">
            <v>(Capex - 22-03-04)</v>
          </cell>
          <cell r="E418" t="str">
            <v>Plant &amp; Machinery (Installation) CWIP</v>
          </cell>
        </row>
        <row r="419">
          <cell r="A419">
            <v>810366</v>
          </cell>
          <cell r="C419" t="str">
            <v>Taxol Section</v>
          </cell>
          <cell r="D419" t="str">
            <v>(Capex - 22-03-04)</v>
          </cell>
          <cell r="E419" t="str">
            <v>Plant &amp; Machinery (Installation) CWIP</v>
          </cell>
        </row>
        <row r="420">
          <cell r="A420">
            <v>810367</v>
          </cell>
          <cell r="C420" t="str">
            <v>Fruit Juice Expansion</v>
          </cell>
          <cell r="D420" t="str">
            <v>(Capex - 12-04-05)</v>
          </cell>
          <cell r="E420" t="str">
            <v>Plant &amp; Machinery (Installation)</v>
          </cell>
        </row>
        <row r="421">
          <cell r="A421">
            <v>810368</v>
          </cell>
          <cell r="C421" t="str">
            <v>Fruit Juice Expansion</v>
          </cell>
          <cell r="D421" t="str">
            <v>(Capex - 15-03-04)</v>
          </cell>
          <cell r="E421" t="str">
            <v>Plant &amp; Machinery (Installation)</v>
          </cell>
        </row>
        <row r="422">
          <cell r="A422">
            <v>810369</v>
          </cell>
          <cell r="C422" t="str">
            <v>Taxol Section</v>
          </cell>
          <cell r="D422" t="str">
            <v>(Capex - 22-03-04)</v>
          </cell>
          <cell r="E422" t="str">
            <v>Plant &amp; Machinery (Installation) CWIP</v>
          </cell>
        </row>
        <row r="423">
          <cell r="A423">
            <v>810370</v>
          </cell>
          <cell r="C423" t="str">
            <v>LDM Section</v>
          </cell>
          <cell r="D423" t="str">
            <v>(Capex - 08-04-05)</v>
          </cell>
          <cell r="E423" t="str">
            <v xml:space="preserve">Plant &amp; Machinery </v>
          </cell>
        </row>
        <row r="424">
          <cell r="A424">
            <v>810371</v>
          </cell>
          <cell r="C424" t="str">
            <v>Fruit Juice Expansion</v>
          </cell>
          <cell r="D424" t="str">
            <v>(Capex - 15-03-04)</v>
          </cell>
          <cell r="E424" t="str">
            <v>Building</v>
          </cell>
        </row>
        <row r="425">
          <cell r="A425">
            <v>810372</v>
          </cell>
          <cell r="C425" t="str">
            <v>Fruit Juice Expansion</v>
          </cell>
          <cell r="D425" t="str">
            <v>(Capex - 09-04-05)</v>
          </cell>
          <cell r="E425" t="str">
            <v>Building</v>
          </cell>
        </row>
        <row r="426">
          <cell r="A426">
            <v>810373</v>
          </cell>
          <cell r="C426" t="str">
            <v>LDM Section</v>
          </cell>
          <cell r="D426" t="str">
            <v>(Capex - 07-04-05)</v>
          </cell>
          <cell r="E426" t="str">
            <v>Building</v>
          </cell>
        </row>
        <row r="427">
          <cell r="A427">
            <v>810374</v>
          </cell>
          <cell r="C427" t="str">
            <v>Fruit Juice Expansion</v>
          </cell>
          <cell r="D427" t="str">
            <v>(Capex - 04-04-05)</v>
          </cell>
          <cell r="E427" t="str">
            <v xml:space="preserve">Plant &amp; Machinery </v>
          </cell>
        </row>
        <row r="428">
          <cell r="A428">
            <v>810375</v>
          </cell>
          <cell r="C428" t="str">
            <v>Fruit Juice Expansion</v>
          </cell>
          <cell r="D428" t="str">
            <v>(Capex - 04-04-05)</v>
          </cell>
          <cell r="E428" t="str">
            <v xml:space="preserve">Plant &amp; Machinery </v>
          </cell>
        </row>
        <row r="429">
          <cell r="A429">
            <v>810376</v>
          </cell>
          <cell r="C429" t="str">
            <v>Fruit Juice Expansion</v>
          </cell>
          <cell r="D429" t="str">
            <v>(Capex - 04-04-05)</v>
          </cell>
          <cell r="E429" t="str">
            <v xml:space="preserve">Plant &amp; Machinery </v>
          </cell>
        </row>
        <row r="430">
          <cell r="A430">
            <v>810378</v>
          </cell>
          <cell r="C430" t="str">
            <v>Fruit Juice Expansion</v>
          </cell>
          <cell r="D430" t="str">
            <v>(Capex - 12-04-05)</v>
          </cell>
          <cell r="E430" t="str">
            <v>Building</v>
          </cell>
        </row>
        <row r="431">
          <cell r="A431">
            <v>810379</v>
          </cell>
          <cell r="C431" t="str">
            <v>Taxol Section</v>
          </cell>
          <cell r="D431" t="str">
            <v>(Capex - 22-03-04)</v>
          </cell>
          <cell r="E431" t="str">
            <v>Electrical Installation- CWIP</v>
          </cell>
        </row>
        <row r="432">
          <cell r="A432">
            <v>810380</v>
          </cell>
          <cell r="C432" t="str">
            <v>Tomato Ketchup</v>
          </cell>
          <cell r="D432" t="str">
            <v>(Capex - 13-04-05)</v>
          </cell>
          <cell r="E432" t="str">
            <v>Building</v>
          </cell>
        </row>
        <row r="433">
          <cell r="A433">
            <v>830028</v>
          </cell>
          <cell r="C433" t="str">
            <v>Honey Section</v>
          </cell>
          <cell r="D433" t="str">
            <v>No-Capex</v>
          </cell>
          <cell r="E433" t="str">
            <v>Building</v>
          </cell>
        </row>
        <row r="434">
          <cell r="A434">
            <v>830637</v>
          </cell>
          <cell r="C434" t="str">
            <v>Shampoo Section</v>
          </cell>
          <cell r="D434" t="str">
            <v>(Capex - 20-03-04)</v>
          </cell>
          <cell r="E434" t="str">
            <v xml:space="preserve">Plant &amp; Machinery </v>
          </cell>
        </row>
        <row r="435">
          <cell r="A435">
            <v>830701</v>
          </cell>
          <cell r="C435" t="str">
            <v>Fabrication</v>
          </cell>
          <cell r="D435" t="str">
            <v>No-Capex</v>
          </cell>
          <cell r="E435" t="str">
            <v>Repair &amp; maintenance Plant &amp; Mach</v>
          </cell>
        </row>
        <row r="436">
          <cell r="A436">
            <v>830740</v>
          </cell>
          <cell r="C436" t="str">
            <v>Kennel House</v>
          </cell>
          <cell r="D436" t="str">
            <v>(Capex - 06-04-05)</v>
          </cell>
          <cell r="E436" t="str">
            <v>Building</v>
          </cell>
          <cell r="H436" t="str">
            <v>NRS</v>
          </cell>
          <cell r="I436">
            <v>30743.5</v>
          </cell>
          <cell r="J436">
            <v>30743.5</v>
          </cell>
        </row>
        <row r="437">
          <cell r="A437">
            <v>830744</v>
          </cell>
          <cell r="C437" t="str">
            <v>LDM Section</v>
          </cell>
          <cell r="D437" t="str">
            <v>Maintenance Work</v>
          </cell>
          <cell r="E437" t="str">
            <v>Repair &amp; maintenance Others</v>
          </cell>
        </row>
        <row r="438">
          <cell r="A438">
            <v>830809</v>
          </cell>
          <cell r="C438" t="str">
            <v>Fruit Juice Expansion</v>
          </cell>
          <cell r="D438" t="str">
            <v>(Capex - 15-03-04)</v>
          </cell>
          <cell r="E438" t="str">
            <v>Plant &amp; Machinery (Installation)</v>
          </cell>
          <cell r="H438" t="str">
            <v>USD</v>
          </cell>
          <cell r="I438">
            <v>205.14</v>
          </cell>
          <cell r="J438">
            <v>15180.359999999999</v>
          </cell>
        </row>
        <row r="439">
          <cell r="A439">
            <v>830940</v>
          </cell>
          <cell r="C439" t="str">
            <v>UPS For Domino &amp; Office</v>
          </cell>
          <cell r="D439" t="str">
            <v>No-Capex</v>
          </cell>
          <cell r="E439" t="str">
            <v>Office Equipment</v>
          </cell>
          <cell r="H439" t="str">
            <v>NRS</v>
          </cell>
          <cell r="I439">
            <v>56436</v>
          </cell>
          <cell r="J439">
            <v>56436</v>
          </cell>
        </row>
        <row r="440">
          <cell r="A440">
            <v>850012</v>
          </cell>
          <cell r="C440" t="str">
            <v xml:space="preserve">Kakani Nursery </v>
          </cell>
          <cell r="D440" t="str">
            <v>No-Capex</v>
          </cell>
          <cell r="E440" t="str">
            <v>Plant &amp; Machinery</v>
          </cell>
          <cell r="H440" t="str">
            <v>NRS</v>
          </cell>
          <cell r="I440">
            <v>13360</v>
          </cell>
          <cell r="J440">
            <v>13360</v>
          </cell>
        </row>
        <row r="441">
          <cell r="A441">
            <v>850082</v>
          </cell>
          <cell r="C441" t="str">
            <v>Pipe Fittings-Nursery</v>
          </cell>
          <cell r="D441" t="str">
            <v>No-Capex</v>
          </cell>
          <cell r="E441" t="str">
            <v>Building - Nursery</v>
          </cell>
        </row>
        <row r="442">
          <cell r="A442">
            <v>870001</v>
          </cell>
          <cell r="C442" t="str">
            <v>Cordless Phone-Manish</v>
          </cell>
          <cell r="D442" t="str">
            <v>No-Capex</v>
          </cell>
          <cell r="E442" t="str">
            <v>Furniture &amp; Fixture</v>
          </cell>
          <cell r="H442" t="str">
            <v>NRS</v>
          </cell>
          <cell r="I442">
            <v>6200</v>
          </cell>
          <cell r="J442">
            <v>6200</v>
          </cell>
        </row>
        <row r="443">
          <cell r="A443">
            <v>870007</v>
          </cell>
          <cell r="C443" t="str">
            <v>Ceiling Fan-3 Pcs</v>
          </cell>
          <cell r="D443" t="str">
            <v>No-Capex</v>
          </cell>
          <cell r="E443" t="str">
            <v>Furniture &amp; Fixture</v>
          </cell>
          <cell r="H443" t="str">
            <v>NRS</v>
          </cell>
          <cell r="I443">
            <v>5280</v>
          </cell>
          <cell r="J443">
            <v>5280</v>
          </cell>
        </row>
        <row r="444">
          <cell r="A444">
            <v>870012</v>
          </cell>
          <cell r="C444" t="str">
            <v>Refrigerator-Bibek Agarwal</v>
          </cell>
          <cell r="D444" t="str">
            <v>No-Capex</v>
          </cell>
          <cell r="E444" t="str">
            <v>Furniture &amp; Fixture</v>
          </cell>
          <cell r="H444" t="str">
            <v>NRS</v>
          </cell>
          <cell r="I444">
            <v>18899.990000000002</v>
          </cell>
          <cell r="J444">
            <v>18899.990000000002</v>
          </cell>
        </row>
        <row r="445">
          <cell r="A445">
            <v>870013</v>
          </cell>
          <cell r="C445" t="str">
            <v>Caller ID Phone</v>
          </cell>
          <cell r="D445" t="str">
            <v>No-Capex</v>
          </cell>
          <cell r="E445" t="str">
            <v>Office Equipment</v>
          </cell>
          <cell r="H445" t="str">
            <v>NRS</v>
          </cell>
          <cell r="I445">
            <v>1645</v>
          </cell>
          <cell r="J445">
            <v>1645</v>
          </cell>
        </row>
        <row r="446">
          <cell r="A446">
            <v>870016</v>
          </cell>
          <cell r="C446" t="str">
            <v>Laptop Computer-1 Pcs</v>
          </cell>
          <cell r="D446" t="str">
            <v>No-Capex</v>
          </cell>
          <cell r="E446" t="str">
            <v>Office Equipment</v>
          </cell>
          <cell r="H446" t="str">
            <v>NRS</v>
          </cell>
          <cell r="I446">
            <v>165000</v>
          </cell>
          <cell r="J446">
            <v>165000</v>
          </cell>
        </row>
        <row r="447">
          <cell r="A447">
            <v>870028</v>
          </cell>
          <cell r="C447" t="str">
            <v>Epson Printer-LQ2180</v>
          </cell>
          <cell r="D447" t="str">
            <v>No-Capex</v>
          </cell>
          <cell r="E447" t="str">
            <v>Office Equipment</v>
          </cell>
          <cell r="H447" t="str">
            <v>NRS</v>
          </cell>
          <cell r="I447">
            <v>60775</v>
          </cell>
          <cell r="J447">
            <v>60775</v>
          </cell>
        </row>
        <row r="448">
          <cell r="A448">
            <v>870029</v>
          </cell>
          <cell r="C448" t="str">
            <v>Laptop Computer-2Pcs</v>
          </cell>
          <cell r="D448" t="str">
            <v>No-Capex</v>
          </cell>
          <cell r="E448" t="str">
            <v>Office Equipment</v>
          </cell>
          <cell r="H448" t="str">
            <v>NRS</v>
          </cell>
          <cell r="I448">
            <v>359999.2</v>
          </cell>
          <cell r="J448">
            <v>359999.2</v>
          </cell>
        </row>
        <row r="449">
          <cell r="A449">
            <v>870036</v>
          </cell>
          <cell r="C449" t="str">
            <v>Caller ID Phone-B.Agarwal</v>
          </cell>
          <cell r="D449" t="str">
            <v>No-Capex</v>
          </cell>
          <cell r="E449" t="str">
            <v>Furniture &amp; Fixture</v>
          </cell>
          <cell r="H449" t="str">
            <v>NRS</v>
          </cell>
          <cell r="I449">
            <v>2350</v>
          </cell>
          <cell r="J449">
            <v>2350</v>
          </cell>
        </row>
        <row r="450">
          <cell r="A450">
            <v>870037</v>
          </cell>
          <cell r="C450" t="str">
            <v>Caller ID Phone-3 pcs-Office</v>
          </cell>
          <cell r="D450" t="str">
            <v>No-Capex</v>
          </cell>
          <cell r="E450" t="str">
            <v>Office Equipment</v>
          </cell>
          <cell r="H450" t="str">
            <v>NRS</v>
          </cell>
          <cell r="I450">
            <v>7050</v>
          </cell>
          <cell r="J450">
            <v>7050</v>
          </cell>
        </row>
        <row r="451">
          <cell r="A451">
            <v>870043</v>
          </cell>
          <cell r="C451" t="str">
            <v>Furniture &amp; Fixture</v>
          </cell>
          <cell r="D451" t="str">
            <v>No-Capex</v>
          </cell>
          <cell r="E451" t="str">
            <v>Furniture &amp; Fixture</v>
          </cell>
          <cell r="H451" t="str">
            <v>NRS</v>
          </cell>
          <cell r="I451">
            <v>8500</v>
          </cell>
          <cell r="J451">
            <v>8500</v>
          </cell>
        </row>
        <row r="452">
          <cell r="A452">
            <v>870043</v>
          </cell>
          <cell r="C452" t="str">
            <v>Furniture &amp; Fixture</v>
          </cell>
          <cell r="D452" t="str">
            <v>No-Capex</v>
          </cell>
          <cell r="E452" t="str">
            <v>Furniture &amp; Fixture</v>
          </cell>
          <cell r="H452" t="str">
            <v>NRS</v>
          </cell>
          <cell r="I452">
            <v>8500</v>
          </cell>
          <cell r="J452">
            <v>8500</v>
          </cell>
        </row>
        <row r="453">
          <cell r="A453">
            <v>870047</v>
          </cell>
          <cell r="C453" t="str">
            <v>Vehicle - P.Shirali</v>
          </cell>
          <cell r="D453" t="str">
            <v>No-Capex</v>
          </cell>
          <cell r="E453" t="str">
            <v>Vehicle</v>
          </cell>
          <cell r="H453" t="str">
            <v>NRS</v>
          </cell>
          <cell r="I453">
            <v>659930</v>
          </cell>
          <cell r="J453">
            <v>659930</v>
          </cell>
        </row>
        <row r="454">
          <cell r="A454">
            <v>870052</v>
          </cell>
          <cell r="C454" t="str">
            <v>Telephone Set-S.Mathur</v>
          </cell>
          <cell r="D454" t="str">
            <v>No-Capex</v>
          </cell>
          <cell r="E454" t="str">
            <v>Furniture &amp; Fixture</v>
          </cell>
          <cell r="H454" t="str">
            <v>NRS</v>
          </cell>
          <cell r="I454">
            <v>2350</v>
          </cell>
          <cell r="J454">
            <v>2350</v>
          </cell>
        </row>
        <row r="455">
          <cell r="A455">
            <v>870062</v>
          </cell>
          <cell r="C455" t="str">
            <v>Colour Printer-4600</v>
          </cell>
          <cell r="D455" t="str">
            <v>No-Capex</v>
          </cell>
          <cell r="E455" t="str">
            <v>Office Equipment</v>
          </cell>
          <cell r="H455" t="str">
            <v>NRS</v>
          </cell>
          <cell r="I455">
            <v>231000</v>
          </cell>
          <cell r="J455">
            <v>231000</v>
          </cell>
        </row>
        <row r="456">
          <cell r="A456">
            <v>870064</v>
          </cell>
          <cell r="C456" t="str">
            <v>Digital Camera</v>
          </cell>
          <cell r="D456" t="str">
            <v>No-Capex</v>
          </cell>
          <cell r="E456" t="str">
            <v>Office Equipment</v>
          </cell>
          <cell r="H456" t="str">
            <v>NRS</v>
          </cell>
          <cell r="I456">
            <v>28050</v>
          </cell>
          <cell r="J456">
            <v>28050</v>
          </cell>
        </row>
        <row r="457">
          <cell r="A457">
            <v>870065</v>
          </cell>
          <cell r="C457" t="str">
            <v>Vehicle - Badri Narayan</v>
          </cell>
          <cell r="D457" t="str">
            <v>No-Capex</v>
          </cell>
          <cell r="E457" t="str">
            <v>Vehicle</v>
          </cell>
          <cell r="H457" t="str">
            <v>NRS</v>
          </cell>
          <cell r="I457">
            <v>1213300</v>
          </cell>
          <cell r="J457">
            <v>1213300</v>
          </cell>
        </row>
        <row r="458">
          <cell r="A458">
            <v>870072</v>
          </cell>
          <cell r="C458" t="str">
            <v>Office Equipment</v>
          </cell>
          <cell r="D458" t="str">
            <v>No-Capex</v>
          </cell>
          <cell r="E458" t="str">
            <v>Office Equipment</v>
          </cell>
          <cell r="H458" t="str">
            <v>NRS</v>
          </cell>
          <cell r="I458">
            <v>10000</v>
          </cell>
          <cell r="J458">
            <v>10000</v>
          </cell>
        </row>
        <row r="459">
          <cell r="A459">
            <v>870074</v>
          </cell>
          <cell r="C459" t="str">
            <v>Sand</v>
          </cell>
          <cell r="D459" t="str">
            <v>Maintenance</v>
          </cell>
          <cell r="E459" t="str">
            <v>Repair &amp; Maintenance Building - Nursery</v>
          </cell>
        </row>
        <row r="460">
          <cell r="A460">
            <v>870074</v>
          </cell>
          <cell r="C460" t="str">
            <v>Sand</v>
          </cell>
          <cell r="D460" t="str">
            <v>Maintenance</v>
          </cell>
          <cell r="E460" t="str">
            <v>Repair &amp; Maintenance Building - Nursery</v>
          </cell>
        </row>
        <row r="461">
          <cell r="A461">
            <v>870075</v>
          </cell>
          <cell r="C461" t="str">
            <v>Mobile Phone-Kharmania</v>
          </cell>
          <cell r="D461" t="str">
            <v>No-Capex</v>
          </cell>
          <cell r="E461" t="str">
            <v>Office Equipment</v>
          </cell>
          <cell r="H461" t="str">
            <v>NRS</v>
          </cell>
          <cell r="I461">
            <v>11220</v>
          </cell>
          <cell r="J461">
            <v>11220</v>
          </cell>
        </row>
        <row r="462">
          <cell r="A462">
            <v>870083</v>
          </cell>
          <cell r="C462" t="str">
            <v>Cordless telephone-Reception</v>
          </cell>
          <cell r="D462" t="str">
            <v>No-Capex</v>
          </cell>
          <cell r="E462" t="str">
            <v>Office Equipment</v>
          </cell>
          <cell r="H462" t="str">
            <v>NRS</v>
          </cell>
          <cell r="I462">
            <v>6490</v>
          </cell>
          <cell r="J462">
            <v>6490</v>
          </cell>
        </row>
        <row r="463">
          <cell r="A463">
            <v>870087</v>
          </cell>
          <cell r="C463" t="str">
            <v>Fan-2 Pcs Deepak Kestwal</v>
          </cell>
          <cell r="D463" t="str">
            <v>No-Capex</v>
          </cell>
          <cell r="E463" t="str">
            <v>Furniture &amp; Fixture</v>
          </cell>
          <cell r="H463" t="str">
            <v>NRS</v>
          </cell>
          <cell r="I463">
            <v>1969</v>
          </cell>
          <cell r="J463">
            <v>1969</v>
          </cell>
        </row>
        <row r="464">
          <cell r="A464">
            <v>870087</v>
          </cell>
          <cell r="C464" t="str">
            <v>Fan-2 Pcs Swapan Barik</v>
          </cell>
          <cell r="D464" t="str">
            <v>No-Capex</v>
          </cell>
          <cell r="E464" t="str">
            <v>Furniture &amp; Fixture</v>
          </cell>
          <cell r="H464" t="str">
            <v>NRS</v>
          </cell>
          <cell r="I464">
            <v>1969</v>
          </cell>
          <cell r="J464">
            <v>1969</v>
          </cell>
        </row>
        <row r="465">
          <cell r="A465">
            <v>870087</v>
          </cell>
          <cell r="C465" t="str">
            <v>Fan-2 Pcs Alok Saxena</v>
          </cell>
          <cell r="D465" t="str">
            <v>No-Capex</v>
          </cell>
          <cell r="E465" t="str">
            <v>Furniture &amp; Fixture</v>
          </cell>
          <cell r="H465" t="str">
            <v>NRS</v>
          </cell>
          <cell r="I465">
            <v>1969</v>
          </cell>
          <cell r="J465">
            <v>1969</v>
          </cell>
        </row>
        <row r="466">
          <cell r="A466">
            <v>870089</v>
          </cell>
          <cell r="C466" t="str">
            <v>Digital Camera</v>
          </cell>
          <cell r="D466" t="str">
            <v>No-Capex</v>
          </cell>
          <cell r="E466" t="str">
            <v>Office Equipment</v>
          </cell>
          <cell r="H466" t="str">
            <v>NRS</v>
          </cell>
          <cell r="I466">
            <v>28050</v>
          </cell>
          <cell r="J466">
            <v>28050</v>
          </cell>
        </row>
        <row r="467">
          <cell r="A467">
            <v>870092</v>
          </cell>
          <cell r="C467" t="str">
            <v>Vehicle - G.Kashinath</v>
          </cell>
          <cell r="D467" t="str">
            <v>No-Capex</v>
          </cell>
          <cell r="E467" t="str">
            <v>Vehicle</v>
          </cell>
          <cell r="H467" t="str">
            <v>NRS</v>
          </cell>
          <cell r="I467">
            <v>2150000</v>
          </cell>
          <cell r="J467">
            <v>2150000</v>
          </cell>
        </row>
        <row r="468">
          <cell r="A468">
            <v>870095</v>
          </cell>
          <cell r="C468" t="str">
            <v>Vehicle - Nissan Sunny- SPM</v>
          </cell>
          <cell r="D468" t="str">
            <v>(Capex - 05-03-04)</v>
          </cell>
          <cell r="E468" t="str">
            <v>Vehicle</v>
          </cell>
          <cell r="H468" t="str">
            <v>NRS</v>
          </cell>
          <cell r="I468">
            <v>1575000</v>
          </cell>
          <cell r="J468">
            <v>1575000</v>
          </cell>
        </row>
        <row r="469">
          <cell r="A469">
            <v>870097</v>
          </cell>
          <cell r="C469" t="str">
            <v>Printer-3300-Laser Jet</v>
          </cell>
          <cell r="D469" t="str">
            <v>Capex-42</v>
          </cell>
          <cell r="E469" t="str">
            <v>Office Equipment</v>
          </cell>
          <cell r="H469" t="str">
            <v>NRS</v>
          </cell>
          <cell r="I469">
            <v>60000</v>
          </cell>
          <cell r="J469">
            <v>60000</v>
          </cell>
        </row>
        <row r="470">
          <cell r="A470">
            <v>870102</v>
          </cell>
          <cell r="C470" t="str">
            <v>Sand</v>
          </cell>
          <cell r="D470" t="str">
            <v>Maintenance</v>
          </cell>
          <cell r="E470" t="str">
            <v>Repair &amp; Maintenance Building - Nursery</v>
          </cell>
        </row>
        <row r="471">
          <cell r="A471">
            <v>870115</v>
          </cell>
          <cell r="C471" t="str">
            <v>Telephone Set-A.Guin</v>
          </cell>
          <cell r="D471" t="str">
            <v>No-Capex</v>
          </cell>
          <cell r="E471" t="str">
            <v>Furniture &amp; Fixture</v>
          </cell>
          <cell r="H471" t="str">
            <v>NRS</v>
          </cell>
          <cell r="I471">
            <v>2350</v>
          </cell>
          <cell r="J471">
            <v>2350</v>
          </cell>
        </row>
        <row r="472">
          <cell r="A472">
            <v>870130</v>
          </cell>
          <cell r="C472" t="str">
            <v>Sand</v>
          </cell>
          <cell r="D472" t="str">
            <v>Maintenance</v>
          </cell>
          <cell r="E472" t="str">
            <v>Repair &amp; Maintenance Building - Nursery</v>
          </cell>
        </row>
        <row r="473">
          <cell r="A473">
            <v>870130</v>
          </cell>
          <cell r="C473" t="str">
            <v>Sand</v>
          </cell>
          <cell r="D473" t="str">
            <v>Maintenance</v>
          </cell>
          <cell r="E473" t="str">
            <v>Repair &amp; Maintenance Building - Nursery</v>
          </cell>
        </row>
        <row r="474">
          <cell r="A474">
            <v>870139</v>
          </cell>
          <cell r="C474" t="str">
            <v>Caller ID Phone-Gate - 1</v>
          </cell>
          <cell r="D474" t="str">
            <v>No-Capex</v>
          </cell>
          <cell r="E474" t="str">
            <v>Office Equipment</v>
          </cell>
          <cell r="H474" t="str">
            <v>NRS</v>
          </cell>
          <cell r="I474">
            <v>2350</v>
          </cell>
          <cell r="J474">
            <v>2350</v>
          </cell>
        </row>
        <row r="475">
          <cell r="A475">
            <v>870143</v>
          </cell>
          <cell r="C475" t="str">
            <v>3 Row Ridger - Apiculture Brj</v>
          </cell>
          <cell r="D475" t="str">
            <v>No-Capex</v>
          </cell>
          <cell r="E475" t="str">
            <v>Plant &amp; Machinery- Apiculture Brj</v>
          </cell>
          <cell r="H475" t="str">
            <v>NRS</v>
          </cell>
          <cell r="I475">
            <v>12705</v>
          </cell>
          <cell r="J475">
            <v>12705</v>
          </cell>
        </row>
        <row r="476">
          <cell r="A476">
            <v>870143</v>
          </cell>
          <cell r="C476" t="str">
            <v>Bearing &amp; Spool - Apiculture Brj</v>
          </cell>
          <cell r="D476" t="str">
            <v>No-Capex</v>
          </cell>
          <cell r="E476" t="str">
            <v>Plant &amp; Machinery- Apiculture Brj</v>
          </cell>
          <cell r="H476" t="str">
            <v>NRS</v>
          </cell>
          <cell r="I476">
            <v>735</v>
          </cell>
          <cell r="J476">
            <v>735</v>
          </cell>
        </row>
        <row r="477">
          <cell r="A477">
            <v>870147</v>
          </cell>
          <cell r="C477" t="str">
            <v>Tools &amp; Implements</v>
          </cell>
          <cell r="D477" t="str">
            <v>No-Capex</v>
          </cell>
          <cell r="E477" t="str">
            <v>Tools &amp; Implements</v>
          </cell>
          <cell r="H477" t="str">
            <v>NRS</v>
          </cell>
          <cell r="I477">
            <v>4400</v>
          </cell>
          <cell r="J477">
            <v>4400</v>
          </cell>
        </row>
        <row r="478">
          <cell r="A478">
            <v>870149</v>
          </cell>
          <cell r="C478" t="str">
            <v>Plant &amp; Machinery</v>
          </cell>
          <cell r="D478" t="str">
            <v>No-Capex</v>
          </cell>
          <cell r="E478" t="str">
            <v>Plant &amp; Machinery (Installation)</v>
          </cell>
          <cell r="H478" t="str">
            <v>NRS</v>
          </cell>
          <cell r="I478">
            <v>69270</v>
          </cell>
          <cell r="J478">
            <v>69270</v>
          </cell>
        </row>
        <row r="479">
          <cell r="A479">
            <v>870153</v>
          </cell>
          <cell r="C479" t="str">
            <v>Sand</v>
          </cell>
          <cell r="D479" t="str">
            <v>Maintenance</v>
          </cell>
          <cell r="E479" t="str">
            <v>Repair &amp; Maintenance Building - Nursery</v>
          </cell>
        </row>
        <row r="480">
          <cell r="A480">
            <v>870159</v>
          </cell>
          <cell r="C480" t="str">
            <v>Electrical</v>
          </cell>
          <cell r="D480" t="str">
            <v>No-Capex</v>
          </cell>
          <cell r="E480" t="str">
            <v>Electrical Installation</v>
          </cell>
          <cell r="H480" t="str">
            <v>NRS</v>
          </cell>
          <cell r="I480">
            <v>582</v>
          </cell>
          <cell r="J480">
            <v>582</v>
          </cell>
        </row>
        <row r="481">
          <cell r="A481">
            <v>870170</v>
          </cell>
          <cell r="C481" t="str">
            <v>Mobile Phone-J.B.Sriwastav</v>
          </cell>
          <cell r="D481" t="str">
            <v>No-Capex</v>
          </cell>
          <cell r="E481" t="str">
            <v>Office Equipment</v>
          </cell>
          <cell r="H481" t="str">
            <v>NRS</v>
          </cell>
          <cell r="I481">
            <v>14100</v>
          </cell>
          <cell r="J481">
            <v>14100</v>
          </cell>
        </row>
        <row r="482">
          <cell r="A482">
            <v>870183</v>
          </cell>
          <cell r="C482" t="str">
            <v>Office Equipment</v>
          </cell>
          <cell r="D482" t="str">
            <v>No-Capex</v>
          </cell>
          <cell r="E482" t="str">
            <v>Office Equipment</v>
          </cell>
          <cell r="H482" t="str">
            <v>NRS</v>
          </cell>
          <cell r="I482">
            <v>19500</v>
          </cell>
          <cell r="J482">
            <v>19500</v>
          </cell>
        </row>
        <row r="483">
          <cell r="A483">
            <v>870183</v>
          </cell>
          <cell r="C483" t="str">
            <v>Office Equipment</v>
          </cell>
          <cell r="D483" t="str">
            <v>No-Capex</v>
          </cell>
          <cell r="E483" t="str">
            <v>Office Equipment</v>
          </cell>
          <cell r="H483" t="str">
            <v>NRS</v>
          </cell>
          <cell r="I483">
            <v>300</v>
          </cell>
          <cell r="J483">
            <v>300</v>
          </cell>
        </row>
        <row r="484">
          <cell r="A484">
            <v>870183</v>
          </cell>
          <cell r="C484" t="str">
            <v>Office Equipment</v>
          </cell>
          <cell r="D484" t="str">
            <v>No-Capex</v>
          </cell>
          <cell r="E484" t="str">
            <v>Office Equipment</v>
          </cell>
          <cell r="H484" t="str">
            <v>NRS</v>
          </cell>
          <cell r="I484">
            <v>1500</v>
          </cell>
          <cell r="J484">
            <v>1500</v>
          </cell>
        </row>
        <row r="485">
          <cell r="A485">
            <v>870183</v>
          </cell>
          <cell r="C485" t="str">
            <v>Office Equipment</v>
          </cell>
          <cell r="D485" t="str">
            <v>No-Capex</v>
          </cell>
          <cell r="E485" t="str">
            <v>Office Equipment</v>
          </cell>
          <cell r="H485" t="str">
            <v>NRS</v>
          </cell>
          <cell r="I485">
            <v>6300</v>
          </cell>
          <cell r="J485">
            <v>6300</v>
          </cell>
        </row>
        <row r="486">
          <cell r="A486">
            <v>870185</v>
          </cell>
          <cell r="C486" t="str">
            <v>Mobile Phone-S.Lahiri</v>
          </cell>
          <cell r="D486" t="str">
            <v>No-Capex</v>
          </cell>
          <cell r="E486" t="str">
            <v>Office Equipment</v>
          </cell>
          <cell r="H486" t="str">
            <v>NRS</v>
          </cell>
          <cell r="I486">
            <v>12272.73</v>
          </cell>
          <cell r="J486">
            <v>12272.73</v>
          </cell>
        </row>
        <row r="487">
          <cell r="A487">
            <v>870185</v>
          </cell>
          <cell r="C487" t="str">
            <v>Mobile Phone-D.S.Adhikary</v>
          </cell>
          <cell r="D487" t="str">
            <v>No-Capex</v>
          </cell>
          <cell r="E487" t="str">
            <v>Office Equipment</v>
          </cell>
          <cell r="H487" t="str">
            <v>NRS</v>
          </cell>
          <cell r="I487">
            <v>12272.73</v>
          </cell>
          <cell r="J487">
            <v>12272.73</v>
          </cell>
        </row>
        <row r="488">
          <cell r="A488">
            <v>870187</v>
          </cell>
          <cell r="C488" t="str">
            <v>Mobile Phone-Bibek Agar</v>
          </cell>
          <cell r="D488" t="str">
            <v>No-Capex</v>
          </cell>
          <cell r="E488" t="str">
            <v>Office Equipment</v>
          </cell>
          <cell r="H488" t="str">
            <v>NRS</v>
          </cell>
          <cell r="I488">
            <v>12272.73</v>
          </cell>
          <cell r="J488">
            <v>12272.73</v>
          </cell>
        </row>
        <row r="489">
          <cell r="A489">
            <v>870187</v>
          </cell>
          <cell r="C489" t="str">
            <v>Mobile Phone-Manish</v>
          </cell>
          <cell r="D489" t="str">
            <v>No-Capex</v>
          </cell>
          <cell r="E489" t="str">
            <v>Office Equipment</v>
          </cell>
          <cell r="H489" t="str">
            <v>NRS</v>
          </cell>
          <cell r="I489">
            <v>12272.73</v>
          </cell>
          <cell r="J489">
            <v>12272.73</v>
          </cell>
        </row>
        <row r="490">
          <cell r="A490">
            <v>870187</v>
          </cell>
          <cell r="C490" t="str">
            <v>Mobile Phone-Kharmania</v>
          </cell>
          <cell r="D490" t="str">
            <v>No-Capex</v>
          </cell>
          <cell r="E490" t="str">
            <v>Office Equipment</v>
          </cell>
          <cell r="H490" t="str">
            <v>NRS</v>
          </cell>
          <cell r="I490">
            <v>12272.73</v>
          </cell>
          <cell r="J490">
            <v>12272.73</v>
          </cell>
        </row>
        <row r="491">
          <cell r="A491">
            <v>870190</v>
          </cell>
          <cell r="C491" t="str">
            <v>Vehicle - Tarun Tuteja</v>
          </cell>
          <cell r="D491" t="str">
            <v>No-Capex</v>
          </cell>
          <cell r="E491" t="str">
            <v>Vehicle</v>
          </cell>
          <cell r="H491" t="str">
            <v>NRS</v>
          </cell>
          <cell r="I491">
            <v>645454.54</v>
          </cell>
          <cell r="J491">
            <v>645454.54</v>
          </cell>
        </row>
        <row r="492">
          <cell r="A492">
            <v>870192</v>
          </cell>
          <cell r="C492" t="str">
            <v>Mobile Phone-DKB</v>
          </cell>
          <cell r="D492" t="str">
            <v>No-Capex</v>
          </cell>
          <cell r="E492" t="str">
            <v>Office Equipment</v>
          </cell>
          <cell r="H492" t="str">
            <v>NRS</v>
          </cell>
          <cell r="I492">
            <v>11500</v>
          </cell>
          <cell r="J492">
            <v>11500</v>
          </cell>
        </row>
        <row r="493">
          <cell r="A493">
            <v>870192</v>
          </cell>
          <cell r="C493" t="str">
            <v>Mobile Phone-I.A.Saxena</v>
          </cell>
          <cell r="D493" t="str">
            <v>No-Capex</v>
          </cell>
          <cell r="E493" t="str">
            <v>Office Equipment</v>
          </cell>
          <cell r="H493" t="str">
            <v>NRS</v>
          </cell>
          <cell r="I493">
            <v>11500</v>
          </cell>
          <cell r="J493">
            <v>11500</v>
          </cell>
        </row>
        <row r="494">
          <cell r="A494">
            <v>870192</v>
          </cell>
          <cell r="C494" t="str">
            <v>Mobile Phone-S.K.Trp(Pdn)</v>
          </cell>
          <cell r="D494" t="str">
            <v>No-Capex</v>
          </cell>
          <cell r="E494" t="str">
            <v>Office Equipment</v>
          </cell>
          <cell r="H494" t="str">
            <v>NRS</v>
          </cell>
          <cell r="I494">
            <v>11500</v>
          </cell>
          <cell r="J494">
            <v>11500</v>
          </cell>
        </row>
        <row r="495">
          <cell r="A495">
            <v>870196</v>
          </cell>
          <cell r="C495" t="str">
            <v>Mobile Phone-Soni Kapoor</v>
          </cell>
          <cell r="D495" t="str">
            <v>No-Capex</v>
          </cell>
          <cell r="E495" t="str">
            <v>Office Equipment</v>
          </cell>
          <cell r="H495" t="str">
            <v>NRS</v>
          </cell>
          <cell r="I495">
            <v>11500</v>
          </cell>
          <cell r="J495">
            <v>11500</v>
          </cell>
        </row>
        <row r="496">
          <cell r="A496">
            <v>870203</v>
          </cell>
          <cell r="C496" t="str">
            <v>Mobile Phone-Ketan Vyas</v>
          </cell>
          <cell r="D496" t="str">
            <v>No-Capex</v>
          </cell>
          <cell r="E496" t="str">
            <v>Office Equipment</v>
          </cell>
          <cell r="H496" t="str">
            <v>NRS</v>
          </cell>
          <cell r="I496">
            <v>9400</v>
          </cell>
          <cell r="J496">
            <v>9400</v>
          </cell>
        </row>
        <row r="497">
          <cell r="A497">
            <v>870206</v>
          </cell>
          <cell r="C497" t="str">
            <v>Hardware</v>
          </cell>
          <cell r="D497" t="str">
            <v>No-Capex</v>
          </cell>
          <cell r="E497" t="str">
            <v>Repair &amp; maintenance Others</v>
          </cell>
          <cell r="H497" t="str">
            <v>NRS</v>
          </cell>
          <cell r="I497">
            <v>7791.03</v>
          </cell>
          <cell r="J497">
            <v>7791.03</v>
          </cell>
        </row>
        <row r="498">
          <cell r="A498">
            <v>870211</v>
          </cell>
          <cell r="C498" t="str">
            <v>KTM Office - Marketing</v>
          </cell>
          <cell r="D498" t="str">
            <v>No-Capex</v>
          </cell>
          <cell r="E498" t="str">
            <v>Office Equipment</v>
          </cell>
          <cell r="H498" t="str">
            <v>NRS</v>
          </cell>
          <cell r="I498">
            <v>61818.18</v>
          </cell>
          <cell r="J498">
            <v>61818.18</v>
          </cell>
        </row>
        <row r="499">
          <cell r="A499">
            <v>870214</v>
          </cell>
          <cell r="C499" t="str">
            <v>Mobile Phone -Kennel Super</v>
          </cell>
          <cell r="D499" t="str">
            <v>No-Capex</v>
          </cell>
          <cell r="E499" t="str">
            <v>Office Equipment</v>
          </cell>
          <cell r="H499" t="str">
            <v>NRS</v>
          </cell>
          <cell r="I499">
            <v>7090</v>
          </cell>
          <cell r="J499">
            <v>7090</v>
          </cell>
        </row>
        <row r="500">
          <cell r="A500">
            <v>870214</v>
          </cell>
          <cell r="C500" t="str">
            <v>Mobile Phone -Reception</v>
          </cell>
          <cell r="D500" t="str">
            <v>No-Capex</v>
          </cell>
          <cell r="E500" t="str">
            <v>Office Equipment</v>
          </cell>
          <cell r="H500" t="str">
            <v>NRS</v>
          </cell>
          <cell r="I500">
            <v>7090</v>
          </cell>
          <cell r="J500">
            <v>7090</v>
          </cell>
        </row>
        <row r="501">
          <cell r="A501">
            <v>870214</v>
          </cell>
          <cell r="C501" t="str">
            <v>Mobile Phone -Anuj Singh</v>
          </cell>
          <cell r="D501" t="str">
            <v>No-Capex</v>
          </cell>
          <cell r="E501" t="str">
            <v>Office Equipment</v>
          </cell>
          <cell r="H501" t="str">
            <v>NRS</v>
          </cell>
          <cell r="I501">
            <v>7090</v>
          </cell>
          <cell r="J501">
            <v>7090</v>
          </cell>
        </row>
        <row r="502">
          <cell r="A502">
            <v>870214</v>
          </cell>
          <cell r="C502" t="str">
            <v xml:space="preserve">Mobile Phone -Anupam </v>
          </cell>
          <cell r="D502" t="str">
            <v>No-Capex</v>
          </cell>
          <cell r="E502" t="str">
            <v>Office Equipment</v>
          </cell>
          <cell r="H502" t="str">
            <v>NRS</v>
          </cell>
          <cell r="I502">
            <v>7090</v>
          </cell>
          <cell r="J502">
            <v>7090</v>
          </cell>
        </row>
        <row r="503">
          <cell r="A503">
            <v>870214</v>
          </cell>
          <cell r="C503" t="str">
            <v>Mobile Phone -Purchase</v>
          </cell>
          <cell r="D503" t="str">
            <v>No-Capex</v>
          </cell>
          <cell r="E503" t="str">
            <v>Office Equipment</v>
          </cell>
          <cell r="H503" t="str">
            <v>NRS</v>
          </cell>
          <cell r="I503">
            <v>7090</v>
          </cell>
          <cell r="J503">
            <v>7090</v>
          </cell>
        </row>
        <row r="504">
          <cell r="A504">
            <v>870214</v>
          </cell>
          <cell r="C504" t="str">
            <v xml:space="preserve">Mobile Phone -Group 4 </v>
          </cell>
          <cell r="D504" t="str">
            <v>No-Capex</v>
          </cell>
          <cell r="E504" t="str">
            <v>Office Equipment</v>
          </cell>
          <cell r="H504" t="str">
            <v>NRS</v>
          </cell>
          <cell r="I504">
            <v>7090</v>
          </cell>
          <cell r="J504">
            <v>7090</v>
          </cell>
        </row>
        <row r="505">
          <cell r="A505">
            <v>870217</v>
          </cell>
          <cell r="C505" t="str">
            <v>Mobile Phone RM PM</v>
          </cell>
          <cell r="D505" t="str">
            <v>No-Capex</v>
          </cell>
          <cell r="E505" t="str">
            <v>Office Equipment</v>
          </cell>
          <cell r="H505" t="str">
            <v>NRS</v>
          </cell>
          <cell r="I505">
            <v>7090</v>
          </cell>
          <cell r="J505">
            <v>7090</v>
          </cell>
        </row>
        <row r="506">
          <cell r="A506">
            <v>870233</v>
          </cell>
          <cell r="C506" t="str">
            <v>Color TV-Soni Kapoor</v>
          </cell>
          <cell r="D506" t="str">
            <v>Capex-18(04-05)</v>
          </cell>
          <cell r="E506" t="str">
            <v>Furniture &amp; Fixture</v>
          </cell>
          <cell r="H506" t="str">
            <v>NRS</v>
          </cell>
          <cell r="I506">
            <v>25909.1</v>
          </cell>
          <cell r="J506">
            <v>25909.1</v>
          </cell>
        </row>
        <row r="507">
          <cell r="A507">
            <v>870234</v>
          </cell>
          <cell r="C507" t="str">
            <v>Voltage Stabilizer-S.Kapoor</v>
          </cell>
          <cell r="D507" t="str">
            <v>Capex-18-(04-05)</v>
          </cell>
          <cell r="E507" t="str">
            <v>Furniture &amp; Fixture</v>
          </cell>
          <cell r="H507" t="str">
            <v>NRS</v>
          </cell>
          <cell r="I507">
            <v>7100</v>
          </cell>
          <cell r="J507">
            <v>7100</v>
          </cell>
        </row>
        <row r="508">
          <cell r="A508">
            <v>870237</v>
          </cell>
          <cell r="C508" t="str">
            <v>Celing Fan-Soni Kapoor</v>
          </cell>
          <cell r="D508" t="str">
            <v>Capex-18-(04-05)</v>
          </cell>
          <cell r="E508" t="str">
            <v>Furniture &amp; Fixture</v>
          </cell>
          <cell r="H508" t="str">
            <v>NRS</v>
          </cell>
          <cell r="I508">
            <v>1300</v>
          </cell>
          <cell r="J508">
            <v>1300</v>
          </cell>
        </row>
        <row r="509">
          <cell r="A509">
            <v>870238</v>
          </cell>
          <cell r="C509" t="str">
            <v>Cordless Telephone-B.Agarwal</v>
          </cell>
          <cell r="D509" t="str">
            <v>No-Capex</v>
          </cell>
          <cell r="E509" t="str">
            <v>Office Equipment</v>
          </cell>
          <cell r="H509" t="str">
            <v>NRS</v>
          </cell>
          <cell r="I509">
            <v>4750</v>
          </cell>
          <cell r="J509">
            <v>4750</v>
          </cell>
        </row>
        <row r="510">
          <cell r="A510">
            <v>870239</v>
          </cell>
          <cell r="C510" t="str">
            <v>Cordless Telephone-K.Vyas</v>
          </cell>
          <cell r="D510" t="str">
            <v>Capex-18-(04-05)</v>
          </cell>
          <cell r="E510" t="str">
            <v>Furniture &amp; Fixture</v>
          </cell>
          <cell r="H510" t="str">
            <v>NRS</v>
          </cell>
          <cell r="I510">
            <v>4750</v>
          </cell>
          <cell r="J510">
            <v>4750</v>
          </cell>
        </row>
        <row r="511">
          <cell r="A511">
            <v>870243</v>
          </cell>
          <cell r="C511" t="str">
            <v>Ceiling Fan-Bibek Agarwal</v>
          </cell>
          <cell r="D511" t="str">
            <v>No-Capex</v>
          </cell>
          <cell r="E511" t="str">
            <v>Furniture &amp; Fixture</v>
          </cell>
          <cell r="H511" t="str">
            <v>NRS</v>
          </cell>
          <cell r="I511">
            <v>2500</v>
          </cell>
          <cell r="J511">
            <v>2500</v>
          </cell>
        </row>
        <row r="512">
          <cell r="A512" t="str">
            <v>710009-</v>
          </cell>
          <cell r="C512" t="str">
            <v>Furniture - Deepak Kestwal</v>
          </cell>
          <cell r="D512" t="str">
            <v>No-Capex</v>
          </cell>
          <cell r="E512" t="str">
            <v>Furniture &amp; Fixture</v>
          </cell>
        </row>
        <row r="513">
          <cell r="A513" t="str">
            <v>710009--</v>
          </cell>
          <cell r="C513" t="str">
            <v>Furniture - Gubachan</v>
          </cell>
          <cell r="D513" t="str">
            <v>No-Capex</v>
          </cell>
          <cell r="E513" t="str">
            <v>Furniture &amp; Fixture</v>
          </cell>
        </row>
        <row r="514">
          <cell r="A514" t="str">
            <v>710009---</v>
          </cell>
          <cell r="C514" t="str">
            <v>Furniture - S.Tripathi</v>
          </cell>
          <cell r="D514" t="str">
            <v>No-Capex</v>
          </cell>
          <cell r="E514" t="str">
            <v>Furniture &amp; Fixture</v>
          </cell>
        </row>
        <row r="515">
          <cell r="A515" t="str">
            <v>710009----</v>
          </cell>
          <cell r="C515" t="str">
            <v>Furniture - Satyanarayan</v>
          </cell>
          <cell r="D515" t="str">
            <v>No-Capex</v>
          </cell>
          <cell r="E515" t="str">
            <v>Furniture &amp; Fixture</v>
          </cell>
        </row>
        <row r="516">
          <cell r="A516" t="str">
            <v>710009-----</v>
          </cell>
          <cell r="C516" t="str">
            <v>Furniture - Sohan</v>
          </cell>
          <cell r="D516" t="str">
            <v>No-Capex</v>
          </cell>
          <cell r="E516" t="str">
            <v>Furniture &amp; Fixture</v>
          </cell>
        </row>
        <row r="517">
          <cell r="A517" t="str">
            <v>710011-</v>
          </cell>
          <cell r="C517" t="str">
            <v>Furniture - Deepak Kestwal</v>
          </cell>
          <cell r="D517" t="str">
            <v>No-Capex</v>
          </cell>
          <cell r="E517" t="str">
            <v>Furniture &amp; Fixture</v>
          </cell>
        </row>
        <row r="518">
          <cell r="A518" t="str">
            <v>710011--</v>
          </cell>
          <cell r="C518" t="str">
            <v>Furniture - Gubachan</v>
          </cell>
          <cell r="D518" t="str">
            <v>No-Capex</v>
          </cell>
          <cell r="E518" t="str">
            <v>Furniture &amp; Fixture</v>
          </cell>
        </row>
        <row r="519">
          <cell r="A519" t="str">
            <v>710011---</v>
          </cell>
          <cell r="C519" t="str">
            <v>Furniture - Sohan</v>
          </cell>
          <cell r="D519" t="str">
            <v>No-Capex</v>
          </cell>
          <cell r="E519" t="str">
            <v>Furniture &amp; Fixture</v>
          </cell>
        </row>
        <row r="520">
          <cell r="A520" t="str">
            <v>710011----</v>
          </cell>
          <cell r="C520" t="str">
            <v>Furniture - Tez Singh</v>
          </cell>
          <cell r="D520" t="str">
            <v>No-Capex</v>
          </cell>
          <cell r="E520" t="str">
            <v>Furniture &amp; Fixture</v>
          </cell>
        </row>
        <row r="521">
          <cell r="A521" t="str">
            <v>710095-</v>
          </cell>
          <cell r="C521" t="str">
            <v>Furniture - Kardam Singh</v>
          </cell>
          <cell r="D521" t="str">
            <v>No-Capex</v>
          </cell>
          <cell r="E521" t="str">
            <v>Furniture &amp; Fixture</v>
          </cell>
        </row>
        <row r="522">
          <cell r="A522" t="str">
            <v>710146-</v>
          </cell>
          <cell r="C522" t="str">
            <v>Furniture - Swapan Barik</v>
          </cell>
          <cell r="D522" t="str">
            <v>No-Capex</v>
          </cell>
          <cell r="E522" t="str">
            <v>Furniture &amp; Fixture</v>
          </cell>
        </row>
        <row r="523">
          <cell r="A523" t="str">
            <v>710146--</v>
          </cell>
          <cell r="C523" t="str">
            <v>Furniture - Tez Singh</v>
          </cell>
          <cell r="D523" t="str">
            <v>No-Capex</v>
          </cell>
          <cell r="E523" t="str">
            <v>Furniture &amp; Fixture</v>
          </cell>
        </row>
        <row r="524">
          <cell r="A524" t="str">
            <v>710147-</v>
          </cell>
          <cell r="C524" t="str">
            <v>Furniture - Swapan Barik</v>
          </cell>
          <cell r="D524" t="str">
            <v>No-Capex</v>
          </cell>
          <cell r="E524" t="str">
            <v>Furniture &amp; Fixture</v>
          </cell>
        </row>
        <row r="525">
          <cell r="A525" t="str">
            <v>710318-</v>
          </cell>
          <cell r="C525" t="str">
            <v>TV for Upendra Pradhan</v>
          </cell>
          <cell r="D525" t="str">
            <v>No-Capex</v>
          </cell>
          <cell r="E525" t="str">
            <v>Furniture &amp; Fixture</v>
          </cell>
          <cell r="H525" t="str">
            <v>NRS</v>
          </cell>
          <cell r="I525">
            <v>21060</v>
          </cell>
          <cell r="J525">
            <v>21060</v>
          </cell>
        </row>
        <row r="526">
          <cell r="A526" t="str">
            <v>710340-</v>
          </cell>
          <cell r="C526" t="str">
            <v>Ranjan Kumar</v>
          </cell>
          <cell r="D526" t="str">
            <v>No-Capex</v>
          </cell>
          <cell r="E526" t="str">
            <v>Furniture &amp; Fixture</v>
          </cell>
        </row>
        <row r="527">
          <cell r="A527" t="str">
            <v>710340--</v>
          </cell>
          <cell r="C527" t="str">
            <v>W.A.Zaidi</v>
          </cell>
          <cell r="D527" t="str">
            <v>No-Capex</v>
          </cell>
          <cell r="E527" t="str">
            <v>Furniture &amp; Fixture</v>
          </cell>
        </row>
        <row r="528">
          <cell r="A528" t="str">
            <v>710340---</v>
          </cell>
          <cell r="C528" t="str">
            <v>ShreePur Mess</v>
          </cell>
          <cell r="D528" t="str">
            <v>No-Capex</v>
          </cell>
          <cell r="E528" t="str">
            <v>Furniture &amp; Fixture</v>
          </cell>
        </row>
        <row r="529">
          <cell r="A529" t="str">
            <v>870233-</v>
          </cell>
          <cell r="C529" t="str">
            <v>Color TV-Ketan Vyas</v>
          </cell>
          <cell r="D529" t="str">
            <v>Capex-19(04-05)</v>
          </cell>
          <cell r="E529" t="str">
            <v>Furniture &amp; Fixture</v>
          </cell>
          <cell r="H529" t="str">
            <v>NRS</v>
          </cell>
          <cell r="I529">
            <v>25909.1</v>
          </cell>
          <cell r="J529">
            <v>25909.1</v>
          </cell>
        </row>
        <row r="530">
          <cell r="A530" t="str">
            <v>870233--</v>
          </cell>
          <cell r="C530" t="str">
            <v>Color TV-Bibek Agarwal</v>
          </cell>
          <cell r="D530" t="str">
            <v>Capex-20(04-05)</v>
          </cell>
          <cell r="E530" t="str">
            <v>Furniture &amp; Fixture</v>
          </cell>
          <cell r="H530" t="str">
            <v>NRS</v>
          </cell>
          <cell r="I530">
            <v>25909.1</v>
          </cell>
          <cell r="J530">
            <v>25909.1</v>
          </cell>
        </row>
        <row r="531">
          <cell r="A531" t="str">
            <v>870233---</v>
          </cell>
          <cell r="C531" t="str">
            <v>Refrigerator - Soni Kapoor</v>
          </cell>
          <cell r="D531" t="str">
            <v>Capex-18(04-05)</v>
          </cell>
          <cell r="E531" t="str">
            <v>Furniture &amp; Fixture</v>
          </cell>
          <cell r="H531" t="str">
            <v>NRS</v>
          </cell>
          <cell r="I531">
            <v>15454.54</v>
          </cell>
          <cell r="J531">
            <v>15454.54</v>
          </cell>
        </row>
        <row r="532">
          <cell r="A532" t="str">
            <v>870233----</v>
          </cell>
          <cell r="C532" t="str">
            <v>Refrigerator - Ketan Vyas</v>
          </cell>
          <cell r="D532" t="str">
            <v>Capex-19(04-05)</v>
          </cell>
          <cell r="E532" t="str">
            <v>Furniture &amp; Fixture</v>
          </cell>
          <cell r="H532" t="str">
            <v>NRS</v>
          </cell>
          <cell r="I532">
            <v>15454.54</v>
          </cell>
          <cell r="J532">
            <v>15454.54</v>
          </cell>
        </row>
        <row r="533">
          <cell r="A533" t="str">
            <v>870238-</v>
          </cell>
          <cell r="C533" t="str">
            <v>Cordless Telephone-S.Kapoor</v>
          </cell>
          <cell r="D533" t="str">
            <v>No-Capex</v>
          </cell>
          <cell r="E533" t="str">
            <v>Office Equipment</v>
          </cell>
          <cell r="H533" t="str">
            <v>NRS</v>
          </cell>
          <cell r="I533">
            <v>4750</v>
          </cell>
          <cell r="J533">
            <v>4750</v>
          </cell>
        </row>
        <row r="534">
          <cell r="A534" t="str">
            <v>Fact</v>
          </cell>
          <cell r="D534" t="str">
            <v>Capex-02-03</v>
          </cell>
        </row>
        <row r="535">
          <cell r="A535" t="str">
            <v>Nursery</v>
          </cell>
          <cell r="C535" t="str">
            <v>Building Nursery</v>
          </cell>
          <cell r="D535" t="str">
            <v>Nur/001(03-04)</v>
          </cell>
          <cell r="E535" t="str">
            <v>Building</v>
          </cell>
        </row>
        <row r="536">
          <cell r="A536" t="str">
            <v xml:space="preserve">Rising </v>
          </cell>
          <cell r="C536" t="str">
            <v>Housing Complex</v>
          </cell>
          <cell r="D536" t="str">
            <v>Housing Complex</v>
          </cell>
          <cell r="E536" t="str">
            <v>Building</v>
          </cell>
        </row>
        <row r="537">
          <cell r="H537">
            <v>0</v>
          </cell>
        </row>
        <row r="538">
          <cell r="H538">
            <v>0</v>
          </cell>
        </row>
        <row r="539">
          <cell r="H539">
            <v>0</v>
          </cell>
        </row>
        <row r="540">
          <cell r="H54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. RECD-01"/>
      <sheetName val="TRANSPORT H.C.-01"/>
      <sheetName val="DONATION-01"/>
      <sheetName val="FINE &amp; PENALTY-01"/>
      <sheetName val="ADVT-01"/>
      <sheetName val="COMM. PAID-01"/>
      <sheetName val="SAMPLE-01"/>
      <sheetName val="testing &amp;design -01"/>
      <sheetName val="TEL-01 (3)"/>
      <sheetName val="TEL-01"/>
      <sheetName val="EPF-01"/>
      <sheetName val="ESIC-01"/>
      <sheetName val="Ex-Gratia-01"/>
      <sheetName val="Insurance -01"/>
      <sheetName val="Rent -01"/>
      <sheetName val="For_Trav-01"/>
      <sheetName val="Retainership-01"/>
      <sheetName val="Royalty-01"/>
      <sheetName val="WATER&amp;ELEC-01"/>
      <sheetName val="FOR_ CHECKING"/>
      <sheetName val="INDEX _"/>
      <sheetName val="FAX &amp; E-Mail -00"/>
      <sheetName val="Rent _01"/>
      <sheetName val="For_Trav_01"/>
      <sheetName val="Advt-99"/>
      <sheetName val="Medical-99"/>
      <sheetName val="Rent -99"/>
      <sheetName val="Recruitment (ksd)"/>
      <sheetName val="Phone-99"/>
      <sheetName val="Typewriter-99"/>
      <sheetName val="Water &amp; Elec-99"/>
      <sheetName val="Insurance -99"/>
      <sheetName val="Comm_paid-99"/>
      <sheetName val="FAX &amp; E-Mail 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CY"/>
      <sheetName val="Dividend"/>
      <sheetName val="Balance Sheet"/>
      <sheetName val="Profit &amp; Loss"/>
      <sheetName val="Fixed Assets"/>
      <sheetName val="Schedules"/>
      <sheetName val="EPS"/>
      <sheetName val="Groupings"/>
      <sheetName val="Trial"/>
      <sheetName val="Adjustments"/>
      <sheetName val="reclass of prev yr grouping"/>
      <sheetName val="copy"/>
      <sheetName val="tax provision-final"/>
      <sheetName val="MAT Adj "/>
      <sheetName val="Interest - 234 C"/>
      <sheetName val="loss  MAT "/>
      <sheetName val="IT Tax Provision"/>
      <sheetName val="it dep"/>
      <sheetName val="discussion"/>
      <sheetName val="Interest  234 C"/>
      <sheetName val="Balsheet"/>
      <sheetName val="fixasset"/>
      <sheetName val="Grouping"/>
      <sheetName val="3rd cut"/>
      <sheetName val="SSI"/>
      <sheetName val="1stFBD"/>
      <sheetName val="1st Blore"/>
      <sheetName val="2TBFBD"/>
      <sheetName val="2TBBLORE"/>
      <sheetName val="Last yr schedule"/>
      <sheetName val="Financials"/>
      <sheetName val="first cut"/>
    </sheetNames>
    <sheetDataSet>
      <sheetData sheetId="0" refreshError="1">
        <row r="6">
          <cell r="A6" t="str">
            <v>CAPITAL REDEMPTION RESERVE A/C</v>
          </cell>
          <cell r="B6">
            <v>-70000000</v>
          </cell>
          <cell r="D6">
            <v>-70000000</v>
          </cell>
          <cell r="E6">
            <v>0</v>
          </cell>
          <cell r="F6">
            <v>0</v>
          </cell>
          <cell r="G6">
            <v>-70000000</v>
          </cell>
          <cell r="H6">
            <v>0</v>
          </cell>
          <cell r="I6">
            <v>-70000000</v>
          </cell>
        </row>
        <row r="7">
          <cell r="A7" t="str">
            <v>GENERAL RESERVE</v>
          </cell>
          <cell r="B7">
            <v>-3761293</v>
          </cell>
          <cell r="D7">
            <v>-3761293</v>
          </cell>
          <cell r="E7">
            <v>0</v>
          </cell>
          <cell r="F7">
            <v>0</v>
          </cell>
          <cell r="G7">
            <v>-3761293</v>
          </cell>
          <cell r="H7">
            <v>0</v>
          </cell>
          <cell r="I7">
            <v>-3761293</v>
          </cell>
        </row>
        <row r="8">
          <cell r="A8" t="str">
            <v>PROFIT &amp; LOSS - PREVIOUS YEAR</v>
          </cell>
          <cell r="B8">
            <v>-24845057.579999998</v>
          </cell>
          <cell r="D8">
            <v>-24845057.579999998</v>
          </cell>
          <cell r="E8">
            <v>0</v>
          </cell>
          <cell r="F8">
            <v>0</v>
          </cell>
          <cell r="G8">
            <v>-24845057.579999998</v>
          </cell>
          <cell r="H8">
            <v>0</v>
          </cell>
          <cell r="I8">
            <v>-24845057.579999998</v>
          </cell>
        </row>
        <row r="9">
          <cell r="A9" t="str">
            <v>EQUITY SHARE CAPITAL</v>
          </cell>
          <cell r="B9">
            <v>-70000000</v>
          </cell>
          <cell r="D9">
            <v>-70000000</v>
          </cell>
          <cell r="E9">
            <v>0</v>
          </cell>
          <cell r="F9">
            <v>0</v>
          </cell>
          <cell r="G9">
            <v>-70000000</v>
          </cell>
          <cell r="H9">
            <v>0</v>
          </cell>
          <cell r="I9">
            <v>-70000000</v>
          </cell>
        </row>
        <row r="10">
          <cell r="A10" t="str">
            <v>DEUTSCHE BANK - O/D ACCOUNT -1013580-00-0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A11" t="str">
            <v>DEUTSCHE BANK - OD A/C</v>
          </cell>
          <cell r="B11">
            <v>2937128.87</v>
          </cell>
          <cell r="D11">
            <v>2937128.87</v>
          </cell>
          <cell r="E11">
            <v>-613981.12</v>
          </cell>
          <cell r="F11">
            <v>0</v>
          </cell>
          <cell r="G11">
            <v>2323147.75</v>
          </cell>
          <cell r="H11">
            <v>0</v>
          </cell>
          <cell r="I11">
            <v>2323147.75</v>
          </cell>
        </row>
        <row r="12">
          <cell r="A12" t="str">
            <v>HDFC BANK LTD</v>
          </cell>
          <cell r="B12">
            <v>-322786.77</v>
          </cell>
          <cell r="D12">
            <v>-322786.77</v>
          </cell>
          <cell r="E12">
            <v>0</v>
          </cell>
          <cell r="F12">
            <v>0</v>
          </cell>
          <cell r="G12">
            <v>-322786.77</v>
          </cell>
          <cell r="H12">
            <v>0</v>
          </cell>
          <cell r="I12">
            <v>-322786.77</v>
          </cell>
        </row>
        <row r="13">
          <cell r="A13" t="str">
            <v>STATE BANK OF PATIALA</v>
          </cell>
          <cell r="B13">
            <v>-173827.43</v>
          </cell>
          <cell r="D13">
            <v>-173827.43</v>
          </cell>
          <cell r="E13">
            <v>0</v>
          </cell>
          <cell r="F13">
            <v>0</v>
          </cell>
          <cell r="G13">
            <v>-173827.43</v>
          </cell>
          <cell r="H13">
            <v>0</v>
          </cell>
          <cell r="I13">
            <v>-173827.43</v>
          </cell>
        </row>
        <row r="14">
          <cell r="A14" t="str">
            <v>Deutsche Bank - PCL</v>
          </cell>
          <cell r="B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A15" t="str">
            <v>DEUTSCHE BANK (SHORT TERM LOAN)</v>
          </cell>
          <cell r="B15">
            <v>-28500000</v>
          </cell>
          <cell r="D15">
            <v>-28500000</v>
          </cell>
          <cell r="E15">
            <v>0</v>
          </cell>
          <cell r="F15">
            <v>0</v>
          </cell>
          <cell r="G15">
            <v>-28500000</v>
          </cell>
          <cell r="H15">
            <v>0</v>
          </cell>
          <cell r="I15">
            <v>-28500000</v>
          </cell>
        </row>
        <row r="16">
          <cell r="A16" t="str">
            <v>HDFC BANK (SHORT TERM LOAN)</v>
          </cell>
          <cell r="B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 t="str">
            <v>AMRIT ENTERPRISES (AMORTISATION)</v>
          </cell>
          <cell r="B17">
            <v>-6782.74</v>
          </cell>
          <cell r="D17">
            <v>-6782.74</v>
          </cell>
          <cell r="E17">
            <v>0</v>
          </cell>
          <cell r="F17">
            <v>0</v>
          </cell>
          <cell r="G17">
            <v>-6782.74</v>
          </cell>
          <cell r="H17">
            <v>0</v>
          </cell>
          <cell r="I17">
            <v>-6782.74</v>
          </cell>
        </row>
        <row r="18">
          <cell r="A18" t="str">
            <v>H.K. ENGINEERS (AMORTISATION)</v>
          </cell>
          <cell r="B18">
            <v>-1388.2</v>
          </cell>
          <cell r="D18">
            <v>-1388.2</v>
          </cell>
          <cell r="E18">
            <v>0</v>
          </cell>
          <cell r="F18">
            <v>0</v>
          </cell>
          <cell r="G18">
            <v>-1388.2</v>
          </cell>
          <cell r="H18">
            <v>0</v>
          </cell>
          <cell r="I18">
            <v>-1388.2</v>
          </cell>
        </row>
        <row r="19">
          <cell r="A19" t="str">
            <v>KISHAN ENGINEERS (AMORTISATION)</v>
          </cell>
          <cell r="B19">
            <v>-28516.799999999999</v>
          </cell>
          <cell r="D19">
            <v>-28516.799999999999</v>
          </cell>
          <cell r="E19">
            <v>0</v>
          </cell>
          <cell r="F19">
            <v>0</v>
          </cell>
          <cell r="G19">
            <v>-28516.799999999999</v>
          </cell>
          <cell r="H19">
            <v>0</v>
          </cell>
          <cell r="I19">
            <v>-28516.799999999999</v>
          </cell>
        </row>
        <row r="20">
          <cell r="A20" t="str">
            <v>MAHINDRA SONA LTD -( AMORTISATION)</v>
          </cell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 t="str">
            <v>OMEGA ENTERPRISES (AMORTISATION)</v>
          </cell>
          <cell r="B21">
            <v>-1356.6</v>
          </cell>
          <cell r="D21">
            <v>-1356.6</v>
          </cell>
          <cell r="E21">
            <v>0</v>
          </cell>
          <cell r="F21">
            <v>0</v>
          </cell>
          <cell r="G21">
            <v>-1356.6</v>
          </cell>
          <cell r="H21">
            <v>0</v>
          </cell>
          <cell r="I21">
            <v>-1356.6</v>
          </cell>
        </row>
        <row r="22">
          <cell r="A22" t="str">
            <v>RASHY TOOLS (AMORTISATION)</v>
          </cell>
          <cell r="B22">
            <v>-5416.32</v>
          </cell>
          <cell r="D22">
            <v>-5416.32</v>
          </cell>
          <cell r="E22">
            <v>0</v>
          </cell>
          <cell r="F22">
            <v>0</v>
          </cell>
          <cell r="G22">
            <v>-5416.32</v>
          </cell>
          <cell r="H22">
            <v>0</v>
          </cell>
          <cell r="I22">
            <v>-5416.32</v>
          </cell>
        </row>
        <row r="23">
          <cell r="A23" t="str">
            <v>VIKAS INDUSTRIES (AMORTISATION)</v>
          </cell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A24" t="str">
            <v>BILLS PAYABLE - (HUNDI)</v>
          </cell>
          <cell r="B24">
            <v>-203160.11</v>
          </cell>
          <cell r="D24">
            <v>-203160.11</v>
          </cell>
          <cell r="E24">
            <v>0</v>
          </cell>
          <cell r="F24">
            <v>0</v>
          </cell>
          <cell r="G24">
            <v>-203160.11</v>
          </cell>
          <cell r="H24">
            <v>0</v>
          </cell>
          <cell r="I24">
            <v>-203160.11</v>
          </cell>
        </row>
        <row r="25">
          <cell r="A25" t="str">
            <v>PROVISION FOR CCL</v>
          </cell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PROVISION FOR EXPENSES</v>
          </cell>
          <cell r="B26">
            <v>-1618342.34</v>
          </cell>
          <cell r="C26">
            <v>-1475324</v>
          </cell>
          <cell r="D26">
            <v>-3093666.34</v>
          </cell>
          <cell r="E26">
            <v>-862049.12</v>
          </cell>
          <cell r="F26">
            <v>1354500</v>
          </cell>
          <cell r="G26">
            <v>-2480391.46</v>
          </cell>
          <cell r="H26">
            <v>-120824</v>
          </cell>
          <cell r="I26">
            <v>-2601215.46</v>
          </cell>
        </row>
        <row r="27">
          <cell r="A27" t="str">
            <v>Bonus Payable</v>
          </cell>
          <cell r="B27">
            <v>-672490</v>
          </cell>
          <cell r="D27">
            <v>-672490</v>
          </cell>
          <cell r="E27">
            <v>0</v>
          </cell>
          <cell r="F27">
            <v>0</v>
          </cell>
          <cell r="G27">
            <v>-672490</v>
          </cell>
          <cell r="H27">
            <v>0</v>
          </cell>
          <cell r="I27">
            <v>-672490</v>
          </cell>
        </row>
        <row r="28">
          <cell r="A28" t="str">
            <v>BIRLA GLOBAL ASSET FINANCE CO. - SALARY</v>
          </cell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ESCORTS EMPLOYEES WELFARE LTD-SALARY</v>
          </cell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ESCORTS FINANCE LTD - SALARY</v>
          </cell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 t="str">
            <v>G.G.B. LOAN</v>
          </cell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 t="str">
            <v>LIFE INSURANCE CORP- SALARY</v>
          </cell>
          <cell r="B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 t="str">
            <v>PROVISION FOR SALARY</v>
          </cell>
          <cell r="B33">
            <v>-320958</v>
          </cell>
          <cell r="D33">
            <v>-320958</v>
          </cell>
          <cell r="E33">
            <v>0</v>
          </cell>
          <cell r="F33">
            <v>0</v>
          </cell>
          <cell r="G33">
            <v>-320958</v>
          </cell>
          <cell r="H33">
            <v>0</v>
          </cell>
          <cell r="I33">
            <v>-320958</v>
          </cell>
        </row>
        <row r="34">
          <cell r="A34" t="str">
            <v>SALARY PAYABLE</v>
          </cell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 t="str">
            <v>UNPAID BONUS (1999-2000)</v>
          </cell>
          <cell r="B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 t="str">
            <v>UNPAID BONUS -(2000-2001)</v>
          </cell>
          <cell r="B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 t="str">
            <v>UNPAID BONUS - 2001-2002</v>
          </cell>
          <cell r="B37">
            <v>-27160</v>
          </cell>
          <cell r="D37">
            <v>-27160</v>
          </cell>
          <cell r="E37">
            <v>0</v>
          </cell>
          <cell r="F37">
            <v>0</v>
          </cell>
          <cell r="G37">
            <v>-27160</v>
          </cell>
          <cell r="H37">
            <v>0</v>
          </cell>
          <cell r="I37">
            <v>-27160</v>
          </cell>
        </row>
        <row r="38">
          <cell r="A38" t="str">
            <v>UNPAID SALARY (1999-2000)</v>
          </cell>
          <cell r="B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 t="str">
            <v>UNPAID SALARY(2000-2001)</v>
          </cell>
          <cell r="B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A40" t="str">
            <v>UNPAID SALARY - (2001-2002)</v>
          </cell>
          <cell r="B40">
            <v>-6690</v>
          </cell>
          <cell r="D40">
            <v>-6690</v>
          </cell>
          <cell r="E40">
            <v>0</v>
          </cell>
          <cell r="F40">
            <v>0</v>
          </cell>
          <cell r="G40">
            <v>-6690</v>
          </cell>
          <cell r="H40">
            <v>0</v>
          </cell>
          <cell r="I40">
            <v>-6690</v>
          </cell>
        </row>
        <row r="41">
          <cell r="A41" t="str">
            <v>UNPAID SALARY 2002-2003</v>
          </cell>
          <cell r="B41">
            <v>-14430</v>
          </cell>
          <cell r="D41">
            <v>-14430</v>
          </cell>
          <cell r="E41">
            <v>0</v>
          </cell>
          <cell r="F41">
            <v>0</v>
          </cell>
          <cell r="G41">
            <v>-14430</v>
          </cell>
          <cell r="H41">
            <v>0</v>
          </cell>
          <cell r="I41">
            <v>-14430</v>
          </cell>
        </row>
        <row r="42">
          <cell r="A42" t="str">
            <v>ESCORTS EMPLOYEES WELFARE LTD - LIABILITY</v>
          </cell>
          <cell r="B42">
            <v>-35660</v>
          </cell>
          <cell r="D42">
            <v>-35660</v>
          </cell>
          <cell r="E42">
            <v>0</v>
          </cell>
          <cell r="F42">
            <v>0</v>
          </cell>
          <cell r="G42">
            <v>-35660</v>
          </cell>
          <cell r="H42">
            <v>0</v>
          </cell>
          <cell r="I42">
            <v>-35660</v>
          </cell>
        </row>
        <row r="43">
          <cell r="A43" t="str">
            <v>ESI PAYABLE - OTHERS</v>
          </cell>
          <cell r="B43">
            <v>-6819</v>
          </cell>
          <cell r="D43">
            <v>-6819</v>
          </cell>
          <cell r="E43">
            <v>0</v>
          </cell>
          <cell r="F43">
            <v>0</v>
          </cell>
          <cell r="G43">
            <v>-6819</v>
          </cell>
          <cell r="H43">
            <v>0</v>
          </cell>
          <cell r="I43">
            <v>-6819</v>
          </cell>
        </row>
        <row r="44">
          <cell r="A44" t="str">
            <v>ESI PAYABLE - SALARY</v>
          </cell>
          <cell r="B44">
            <v>-1170</v>
          </cell>
          <cell r="D44">
            <v>-1170</v>
          </cell>
          <cell r="E44">
            <v>0</v>
          </cell>
          <cell r="F44">
            <v>0</v>
          </cell>
          <cell r="G44">
            <v>-1170</v>
          </cell>
          <cell r="H44">
            <v>0</v>
          </cell>
          <cell r="I44">
            <v>-1170</v>
          </cell>
        </row>
        <row r="45">
          <cell r="A45" t="str">
            <v>PF &amp; FPF PAYABLE</v>
          </cell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 t="str">
            <v>PROVISION FOR ESI</v>
          </cell>
          <cell r="B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PROVISION FOR PF &amp; FPS</v>
          </cell>
          <cell r="B47">
            <v>-302811</v>
          </cell>
          <cell r="D47">
            <v>-302811</v>
          </cell>
          <cell r="E47">
            <v>0</v>
          </cell>
          <cell r="F47">
            <v>0</v>
          </cell>
          <cell r="G47">
            <v>-302811</v>
          </cell>
          <cell r="H47">
            <v>0</v>
          </cell>
          <cell r="I47">
            <v>-302811</v>
          </cell>
        </row>
        <row r="48">
          <cell r="A48" t="str">
            <v>WELFARE FUND - SALARY</v>
          </cell>
          <cell r="B48">
            <v>-482</v>
          </cell>
          <cell r="D48">
            <v>-482</v>
          </cell>
          <cell r="E48">
            <v>-964</v>
          </cell>
          <cell r="F48">
            <v>0</v>
          </cell>
          <cell r="G48">
            <v>-1446</v>
          </cell>
          <cell r="H48">
            <v>0</v>
          </cell>
          <cell r="I48">
            <v>-1446</v>
          </cell>
        </row>
        <row r="49">
          <cell r="A49" t="str">
            <v>STDS PAYABLE</v>
          </cell>
          <cell r="B49">
            <v>-16258</v>
          </cell>
          <cell r="D49">
            <v>-16258</v>
          </cell>
          <cell r="E49">
            <v>0</v>
          </cell>
          <cell r="F49">
            <v>0</v>
          </cell>
          <cell r="G49">
            <v>-16258</v>
          </cell>
          <cell r="H49">
            <v>0</v>
          </cell>
          <cell r="I49">
            <v>-16258</v>
          </cell>
        </row>
        <row r="50">
          <cell r="A50" t="str">
            <v>SALES TAX  PAYABLE</v>
          </cell>
          <cell r="C50">
            <v>-413247</v>
          </cell>
          <cell r="D50">
            <v>-413247</v>
          </cell>
          <cell r="E50">
            <v>0</v>
          </cell>
          <cell r="F50">
            <v>0</v>
          </cell>
          <cell r="G50">
            <v>0</v>
          </cell>
          <cell r="H50">
            <v>-413247</v>
          </cell>
          <cell r="I50">
            <v>-413247</v>
          </cell>
        </row>
        <row r="51">
          <cell r="A51" t="str">
            <v>Prof. Tax</v>
          </cell>
          <cell r="C51">
            <v>-295</v>
          </cell>
          <cell r="D51">
            <v>-295</v>
          </cell>
          <cell r="E51">
            <v>0</v>
          </cell>
          <cell r="F51">
            <v>-80</v>
          </cell>
          <cell r="G51">
            <v>0</v>
          </cell>
          <cell r="H51">
            <v>-375</v>
          </cell>
          <cell r="I51">
            <v>-375</v>
          </cell>
        </row>
        <row r="52">
          <cell r="A52" t="str">
            <v>TAX PAYABLE - (CONT - 2.04 % )</v>
          </cell>
          <cell r="B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A53" t="str">
            <v>TAX PAYABLE - CONT - 2.10 %</v>
          </cell>
          <cell r="B53">
            <v>-7875.96</v>
          </cell>
          <cell r="D53">
            <v>-7875.96</v>
          </cell>
          <cell r="E53">
            <v>-14.04</v>
          </cell>
          <cell r="F53">
            <v>0</v>
          </cell>
          <cell r="G53">
            <v>-7890</v>
          </cell>
          <cell r="H53">
            <v>0</v>
          </cell>
          <cell r="I53">
            <v>-7890</v>
          </cell>
        </row>
        <row r="54">
          <cell r="A54" t="str">
            <v>TAX PAYABLE (PROF - 5.10 %)</v>
          </cell>
          <cell r="B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 t="str">
            <v>TAX PAYABLE PROF. - 5.25 %</v>
          </cell>
          <cell r="B55">
            <v>-13510</v>
          </cell>
          <cell r="D55">
            <v>-13510</v>
          </cell>
          <cell r="E55">
            <v>0</v>
          </cell>
          <cell r="F55">
            <v>0</v>
          </cell>
          <cell r="G55">
            <v>-13510</v>
          </cell>
          <cell r="H55">
            <v>0</v>
          </cell>
          <cell r="I55">
            <v>-13510</v>
          </cell>
        </row>
        <row r="56">
          <cell r="A56" t="str">
            <v>TAX PAYABLE - RENT -15.75 %</v>
          </cell>
          <cell r="B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A57" t="str">
            <v>TAX PAYABLE - (RENT - 20.40 %)</v>
          </cell>
          <cell r="B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 t="str">
            <v>TAX PAYABLE - RENT - 21%</v>
          </cell>
          <cell r="B58">
            <v>-35595</v>
          </cell>
          <cell r="D58">
            <v>-35595</v>
          </cell>
          <cell r="E58">
            <v>0</v>
          </cell>
          <cell r="F58">
            <v>0</v>
          </cell>
          <cell r="G58">
            <v>-35595</v>
          </cell>
          <cell r="H58">
            <v>0</v>
          </cell>
          <cell r="I58">
            <v>-35595</v>
          </cell>
        </row>
        <row r="59">
          <cell r="A59" t="str">
            <v>TAX PAYABLE - SALARY</v>
          </cell>
          <cell r="B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 t="str">
            <v>TAX PAYBLE -COMMISSION-5.25%</v>
          </cell>
          <cell r="B60">
            <v>-4106</v>
          </cell>
          <cell r="D60">
            <v>-4106</v>
          </cell>
          <cell r="E60">
            <v>0</v>
          </cell>
          <cell r="F60">
            <v>0</v>
          </cell>
          <cell r="G60">
            <v>-4106</v>
          </cell>
          <cell r="H60">
            <v>0</v>
          </cell>
          <cell r="I60">
            <v>-4106</v>
          </cell>
        </row>
        <row r="61">
          <cell r="A61" t="str">
            <v>DEFERED TAX</v>
          </cell>
          <cell r="B61">
            <v>-13200304</v>
          </cell>
          <cell r="D61">
            <v>-13200304</v>
          </cell>
          <cell r="E61">
            <v>206287</v>
          </cell>
          <cell r="F61">
            <v>0</v>
          </cell>
          <cell r="G61">
            <v>-12994017</v>
          </cell>
          <cell r="H61">
            <v>0</v>
          </cell>
          <cell r="I61">
            <v>-12994017</v>
          </cell>
        </row>
        <row r="62">
          <cell r="A62" t="str">
            <v>PROVISION FOR DEPRECIATION</v>
          </cell>
          <cell r="B62">
            <v>-74748080</v>
          </cell>
          <cell r="D62">
            <v>-74748080</v>
          </cell>
          <cell r="E62">
            <v>-4237162.17</v>
          </cell>
          <cell r="F62">
            <v>0</v>
          </cell>
          <cell r="G62">
            <v>-78985242.170000002</v>
          </cell>
          <cell r="H62">
            <v>0</v>
          </cell>
          <cell r="I62">
            <v>-78985242.170000002</v>
          </cell>
        </row>
        <row r="63">
          <cell r="A63" t="str">
            <v>PROVISION FOR LEAVE ENCASHMENT</v>
          </cell>
          <cell r="B63">
            <v>-1171958</v>
          </cell>
          <cell r="D63">
            <v>-1171958</v>
          </cell>
          <cell r="E63">
            <v>0</v>
          </cell>
          <cell r="F63">
            <v>0</v>
          </cell>
          <cell r="G63">
            <v>-1171958</v>
          </cell>
          <cell r="H63">
            <v>0</v>
          </cell>
          <cell r="I63">
            <v>-1171958</v>
          </cell>
        </row>
        <row r="64">
          <cell r="A64" t="str">
            <v>PROVISION FOR STORES (1999-2000)</v>
          </cell>
          <cell r="B64">
            <v>-339350.2</v>
          </cell>
          <cell r="D64">
            <v>-339350.2</v>
          </cell>
          <cell r="E64">
            <v>0</v>
          </cell>
          <cell r="F64">
            <v>0</v>
          </cell>
          <cell r="G64">
            <v>-339350.2</v>
          </cell>
          <cell r="H64">
            <v>0</v>
          </cell>
          <cell r="I64">
            <v>-339350.2</v>
          </cell>
        </row>
        <row r="65">
          <cell r="A65" t="str">
            <v>PROVISION FOR STORES (2000-01)</v>
          </cell>
          <cell r="B65">
            <v>-327625.84000000003</v>
          </cell>
          <cell r="D65">
            <v>-327625.84000000003</v>
          </cell>
          <cell r="E65">
            <v>0</v>
          </cell>
          <cell r="F65">
            <v>0</v>
          </cell>
          <cell r="G65">
            <v>-327625.84000000003</v>
          </cell>
          <cell r="H65">
            <v>0</v>
          </cell>
          <cell r="I65">
            <v>-327625.84000000003</v>
          </cell>
        </row>
        <row r="66">
          <cell r="A66" t="str">
            <v>PROVISION FOR STORES (2001-2002)</v>
          </cell>
          <cell r="B66">
            <v>-157774.60999999999</v>
          </cell>
          <cell r="D66">
            <v>-157774.60999999999</v>
          </cell>
          <cell r="E66">
            <v>0</v>
          </cell>
          <cell r="F66">
            <v>0</v>
          </cell>
          <cell r="G66">
            <v>-157774.60999999999</v>
          </cell>
          <cell r="H66">
            <v>0</v>
          </cell>
          <cell r="I66">
            <v>-157774.60999999999</v>
          </cell>
        </row>
        <row r="67">
          <cell r="A67" t="str">
            <v>PROVISION FOR STORES (2002-2003)</v>
          </cell>
          <cell r="B67">
            <v>-369579.4</v>
          </cell>
          <cell r="D67">
            <v>-369579.4</v>
          </cell>
          <cell r="E67">
            <v>0</v>
          </cell>
          <cell r="F67">
            <v>0</v>
          </cell>
          <cell r="G67">
            <v>-369579.4</v>
          </cell>
          <cell r="H67">
            <v>0</v>
          </cell>
          <cell r="I67">
            <v>-369579.4</v>
          </cell>
        </row>
        <row r="68">
          <cell r="A68" t="str">
            <v>PROVISION FOR TAX</v>
          </cell>
          <cell r="B68">
            <v>-64480790</v>
          </cell>
          <cell r="D68">
            <v>-64480790</v>
          </cell>
          <cell r="E68">
            <v>1052333</v>
          </cell>
          <cell r="F68">
            <v>0</v>
          </cell>
          <cell r="G68">
            <v>-63428457</v>
          </cell>
          <cell r="H68">
            <v>0</v>
          </cell>
          <cell r="I68">
            <v>-63428457</v>
          </cell>
        </row>
        <row r="69">
          <cell r="A69" t="str">
            <v>PROVISION FOR WEALTH TAX</v>
          </cell>
          <cell r="B69">
            <v>-18700</v>
          </cell>
          <cell r="D69">
            <v>-18700</v>
          </cell>
          <cell r="E69">
            <v>8200</v>
          </cell>
          <cell r="F69">
            <v>0</v>
          </cell>
          <cell r="G69">
            <v>-10500</v>
          </cell>
          <cell r="H69">
            <v>0</v>
          </cell>
          <cell r="I69">
            <v>-10500</v>
          </cell>
        </row>
        <row r="70">
          <cell r="A70" t="str">
            <v>PROVISION STORES (APRIL -SEP)</v>
          </cell>
          <cell r="B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A71" t="str">
            <v>Creditor GIT</v>
          </cell>
          <cell r="B71">
            <v>0</v>
          </cell>
          <cell r="D71">
            <v>0</v>
          </cell>
          <cell r="E71">
            <v>-101796.46</v>
          </cell>
          <cell r="F71">
            <v>0</v>
          </cell>
          <cell r="G71">
            <v>-101796.46</v>
          </cell>
          <cell r="H71">
            <v>0</v>
          </cell>
          <cell r="I71">
            <v>-101796.46</v>
          </cell>
        </row>
        <row r="72">
          <cell r="A72" t="str">
            <v>AAE PEE TRADERS-SSI</v>
          </cell>
          <cell r="B72">
            <v>-2158.46</v>
          </cell>
          <cell r="D72">
            <v>-2158.46</v>
          </cell>
          <cell r="E72">
            <v>0</v>
          </cell>
          <cell r="F72">
            <v>0</v>
          </cell>
          <cell r="G72">
            <v>-2158.46</v>
          </cell>
          <cell r="H72">
            <v>0</v>
          </cell>
          <cell r="I72">
            <v>-2158.46</v>
          </cell>
        </row>
        <row r="73">
          <cell r="A73" t="str">
            <v>AAKARSHAN DECORATORS</v>
          </cell>
          <cell r="B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A74" t="str">
            <v>AARKAY ALLOY UDYOG</v>
          </cell>
          <cell r="B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A75" t="str">
            <v>Abbott Air Systems</v>
          </cell>
          <cell r="B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A76" t="str">
            <v>ABHISHEK AIRCON APPLIANCES PVT LTD</v>
          </cell>
          <cell r="B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A77" t="str">
            <v>ABHISHEK DAEWOO</v>
          </cell>
          <cell r="B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A78" t="str">
            <v>ABILITY ENTERPRISES</v>
          </cell>
          <cell r="B78">
            <v>-1175</v>
          </cell>
          <cell r="D78">
            <v>-1175</v>
          </cell>
          <cell r="E78">
            <v>1175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A79" t="str">
            <v>ACCURATE ENGG WORKS</v>
          </cell>
          <cell r="B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 t="str">
            <v>ACCURATE SALES &amp; SERVICES PVT LTD</v>
          </cell>
          <cell r="B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 t="str">
            <v>A.D. ENGINEERS</v>
          </cell>
          <cell r="B81">
            <v>-3000</v>
          </cell>
          <cell r="D81">
            <v>-3000</v>
          </cell>
          <cell r="E81">
            <v>0</v>
          </cell>
          <cell r="F81">
            <v>0</v>
          </cell>
          <cell r="G81">
            <v>-3000</v>
          </cell>
          <cell r="H81">
            <v>0</v>
          </cell>
          <cell r="I81">
            <v>-3000</v>
          </cell>
        </row>
        <row r="82">
          <cell r="A82" t="str">
            <v>A.D. TRADING &amp; MARKETING</v>
          </cell>
          <cell r="B82">
            <v>-324.5</v>
          </cell>
          <cell r="D82">
            <v>-324.5</v>
          </cell>
          <cell r="E82">
            <v>0</v>
          </cell>
          <cell r="F82">
            <v>0</v>
          </cell>
          <cell r="G82">
            <v>-324.5</v>
          </cell>
          <cell r="H82">
            <v>0</v>
          </cell>
          <cell r="I82">
            <v>-324.5</v>
          </cell>
        </row>
        <row r="83">
          <cell r="A83" t="str">
            <v>ADVANCE ELECTRICALS</v>
          </cell>
          <cell r="B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 t="str">
            <v>ADVANCE HYDRO-PNEUMATIC CONTROLS PVT LTD</v>
          </cell>
          <cell r="B84">
            <v>-825</v>
          </cell>
          <cell r="D84">
            <v>-825</v>
          </cell>
          <cell r="E84">
            <v>0</v>
          </cell>
          <cell r="F84">
            <v>0</v>
          </cell>
          <cell r="G84">
            <v>-825</v>
          </cell>
          <cell r="H84">
            <v>0</v>
          </cell>
          <cell r="I84">
            <v>-825</v>
          </cell>
        </row>
        <row r="85">
          <cell r="A85" t="str">
            <v>ADVANCE INTERNATIONAL</v>
          </cell>
          <cell r="B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 t="str">
            <v>ADVANCE MICRONIC DEVICES (P) LTD</v>
          </cell>
          <cell r="B86">
            <v>-2400</v>
          </cell>
          <cell r="D86">
            <v>-2400</v>
          </cell>
          <cell r="E86">
            <v>2400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A87" t="str">
            <v>AEROAIDS CORPORATION</v>
          </cell>
          <cell r="B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 t="str">
            <v>AFL FREIGHT SYSTEMS</v>
          </cell>
          <cell r="B88">
            <v>-4897</v>
          </cell>
          <cell r="D88">
            <v>-4897</v>
          </cell>
          <cell r="E88">
            <v>0</v>
          </cell>
          <cell r="F88">
            <v>0</v>
          </cell>
          <cell r="G88">
            <v>-4897</v>
          </cell>
          <cell r="H88">
            <v>0</v>
          </cell>
          <cell r="I88">
            <v>-4897</v>
          </cell>
        </row>
        <row r="89">
          <cell r="A89" t="str">
            <v>A.G. ENGINEERS-SSI</v>
          </cell>
          <cell r="B89">
            <v>-43374</v>
          </cell>
          <cell r="D89">
            <v>-43374</v>
          </cell>
          <cell r="E89">
            <v>0</v>
          </cell>
          <cell r="F89">
            <v>0</v>
          </cell>
          <cell r="G89">
            <v>-43374</v>
          </cell>
          <cell r="H89">
            <v>0</v>
          </cell>
          <cell r="I89">
            <v>-43374</v>
          </cell>
        </row>
        <row r="90">
          <cell r="A90" t="str">
            <v>AGK COMPUTER SECURE PRINTS LTD</v>
          </cell>
          <cell r="B90">
            <v>-6000</v>
          </cell>
          <cell r="D90">
            <v>-6000</v>
          </cell>
          <cell r="E90">
            <v>0</v>
          </cell>
          <cell r="F90">
            <v>0</v>
          </cell>
          <cell r="G90">
            <v>-6000</v>
          </cell>
          <cell r="H90">
            <v>0</v>
          </cell>
          <cell r="I90">
            <v>-6000</v>
          </cell>
        </row>
        <row r="91">
          <cell r="A91" t="str">
            <v>A.I.C. MACHINERY</v>
          </cell>
          <cell r="B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 t="str">
            <v>AJANTA ENAMEL &amp; METAL UDYOG</v>
          </cell>
          <cell r="B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 t="str">
            <v>AKSHARA ENTERPRISES</v>
          </cell>
          <cell r="B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 t="str">
            <v>ALANKIT ASSIGNMENTS LIMITED</v>
          </cell>
          <cell r="B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 t="str">
            <v>ALFA AUTOMOBILES</v>
          </cell>
          <cell r="B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 t="str">
            <v>AMAR ENGG. WORKS-SSI</v>
          </cell>
          <cell r="B96">
            <v>-11116.85</v>
          </cell>
          <cell r="D96">
            <v>-11116.85</v>
          </cell>
          <cell r="E96">
            <v>0</v>
          </cell>
          <cell r="F96">
            <v>0</v>
          </cell>
          <cell r="G96">
            <v>-11116.85</v>
          </cell>
          <cell r="H96">
            <v>0</v>
          </cell>
          <cell r="I96">
            <v>-11116.85</v>
          </cell>
        </row>
        <row r="97">
          <cell r="A97" t="str">
            <v>AMARJIT SINGH CHADHA (ADVOCATE)</v>
          </cell>
          <cell r="B97">
            <v>-13000</v>
          </cell>
          <cell r="D97">
            <v>-13000</v>
          </cell>
          <cell r="E97">
            <v>0</v>
          </cell>
          <cell r="F97">
            <v>0</v>
          </cell>
          <cell r="G97">
            <v>-13000</v>
          </cell>
          <cell r="H97">
            <v>0</v>
          </cell>
          <cell r="I97">
            <v>-13000</v>
          </cell>
        </row>
        <row r="98">
          <cell r="A98" t="str">
            <v>AMBIKA ENGINEERS-SSI</v>
          </cell>
          <cell r="B98">
            <v>-23543</v>
          </cell>
          <cell r="D98">
            <v>-23543</v>
          </cell>
          <cell r="E98">
            <v>0</v>
          </cell>
          <cell r="F98">
            <v>0</v>
          </cell>
          <cell r="G98">
            <v>-23543</v>
          </cell>
          <cell r="H98">
            <v>0</v>
          </cell>
          <cell r="I98">
            <v>-23543</v>
          </cell>
        </row>
        <row r="99">
          <cell r="A99" t="str">
            <v>AMFORGE INDUSTRIES LTD.</v>
          </cell>
          <cell r="B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 t="str">
            <v>A.M. INDUSTRIES</v>
          </cell>
          <cell r="B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 t="str">
            <v>ANAND BARKHA &amp; CO.</v>
          </cell>
          <cell r="B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 t="str">
            <v>ANAND TRADERS</v>
          </cell>
          <cell r="B102">
            <v>-980</v>
          </cell>
          <cell r="D102">
            <v>-980</v>
          </cell>
          <cell r="E102">
            <v>0</v>
          </cell>
          <cell r="F102">
            <v>0</v>
          </cell>
          <cell r="G102">
            <v>-980</v>
          </cell>
          <cell r="H102">
            <v>0</v>
          </cell>
          <cell r="I102">
            <v>-980</v>
          </cell>
        </row>
        <row r="103">
          <cell r="A103" t="str">
            <v>ANANT CONSULTANTS &amp; ENGINEERS</v>
          </cell>
          <cell r="B103">
            <v>-4500</v>
          </cell>
          <cell r="D103">
            <v>-4500</v>
          </cell>
          <cell r="E103">
            <v>0</v>
          </cell>
          <cell r="F103">
            <v>0</v>
          </cell>
          <cell r="G103">
            <v>-4500</v>
          </cell>
          <cell r="H103">
            <v>0</v>
          </cell>
          <cell r="I103">
            <v>-4500</v>
          </cell>
        </row>
        <row r="104">
          <cell r="A104" t="str">
            <v>ANIL KAPUR</v>
          </cell>
          <cell r="B104">
            <v>-83552.600000000006</v>
          </cell>
          <cell r="D104">
            <v>-83552.600000000006</v>
          </cell>
          <cell r="E104">
            <v>0</v>
          </cell>
          <cell r="F104">
            <v>0</v>
          </cell>
          <cell r="G104">
            <v>-83552.600000000006</v>
          </cell>
          <cell r="H104">
            <v>0</v>
          </cell>
          <cell r="I104">
            <v>-83552.600000000006</v>
          </cell>
        </row>
        <row r="105">
          <cell r="A105" t="str">
            <v>ANJANA ENTERPRISES</v>
          </cell>
          <cell r="B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 t="str">
            <v>APD ENGINEERS PVT LTD</v>
          </cell>
          <cell r="B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 t="str">
            <v>A.P. ENGINEERING WORKS</v>
          </cell>
          <cell r="B107">
            <v>-5262.29</v>
          </cell>
          <cell r="D107">
            <v>-5262.29</v>
          </cell>
          <cell r="E107">
            <v>0</v>
          </cell>
          <cell r="F107">
            <v>0</v>
          </cell>
          <cell r="G107">
            <v>-5262.29</v>
          </cell>
          <cell r="H107">
            <v>0</v>
          </cell>
          <cell r="I107">
            <v>-5262.29</v>
          </cell>
        </row>
        <row r="108">
          <cell r="A108" t="str">
            <v>A.P. ENTERPRISES</v>
          </cell>
          <cell r="B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 t="str">
            <v>ARORA'S SALE POINT</v>
          </cell>
          <cell r="B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 t="str">
            <v>ARSHDEEP SINGH SETHI</v>
          </cell>
          <cell r="B110">
            <v>-67240.44</v>
          </cell>
          <cell r="D110">
            <v>-67240.44</v>
          </cell>
          <cell r="E110">
            <v>67240.44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 t="str">
            <v>ARVINDO FABNOPLAST PVT LTD-SSI</v>
          </cell>
          <cell r="B111">
            <v>-3463</v>
          </cell>
          <cell r="D111">
            <v>-3463</v>
          </cell>
          <cell r="E111">
            <v>0</v>
          </cell>
          <cell r="F111">
            <v>0</v>
          </cell>
          <cell r="G111">
            <v>-3463</v>
          </cell>
          <cell r="H111">
            <v>0</v>
          </cell>
          <cell r="I111">
            <v>-3463</v>
          </cell>
        </row>
        <row r="112">
          <cell r="A112" t="str">
            <v>ASB RUBBER INDUSTRIES PVT LTD</v>
          </cell>
          <cell r="B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 t="str">
            <v>ASHOKA INTERNATIONAL</v>
          </cell>
          <cell r="B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 t="str">
            <v>ASHOKA MACHINE TOOLS CORPORATION</v>
          </cell>
          <cell r="B114">
            <v>-130355</v>
          </cell>
          <cell r="D114">
            <v>-130355</v>
          </cell>
          <cell r="E114">
            <v>0</v>
          </cell>
          <cell r="F114">
            <v>0</v>
          </cell>
          <cell r="G114">
            <v>-130355</v>
          </cell>
          <cell r="H114">
            <v>0</v>
          </cell>
          <cell r="I114">
            <v>-130355</v>
          </cell>
        </row>
        <row r="115">
          <cell r="A115" t="str">
            <v>ASHOK BROTHERS IMPEX (P) LTD-SSI</v>
          </cell>
          <cell r="B115">
            <v>-18168.25</v>
          </cell>
          <cell r="D115">
            <v>-18168.25</v>
          </cell>
          <cell r="E115">
            <v>0</v>
          </cell>
          <cell r="F115">
            <v>0</v>
          </cell>
          <cell r="G115">
            <v>-18168.25</v>
          </cell>
          <cell r="H115">
            <v>0</v>
          </cell>
          <cell r="I115">
            <v>-18168.25</v>
          </cell>
        </row>
        <row r="116">
          <cell r="A116" t="str">
            <v>ASHOK ROCK DRILLS PVT LTD</v>
          </cell>
          <cell r="B116">
            <v>-19491</v>
          </cell>
          <cell r="D116">
            <v>-19491</v>
          </cell>
          <cell r="E116">
            <v>0</v>
          </cell>
          <cell r="F116">
            <v>0</v>
          </cell>
          <cell r="G116">
            <v>-19491</v>
          </cell>
          <cell r="H116">
            <v>0</v>
          </cell>
          <cell r="I116">
            <v>-19491</v>
          </cell>
        </row>
        <row r="117">
          <cell r="A117" t="str">
            <v>ASIAD ENGINEERING WORKS (P) LTD</v>
          </cell>
          <cell r="B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 t="str">
            <v>ASL GRAPHICS LTD</v>
          </cell>
          <cell r="B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A119" t="str">
            <v>ASSAM BEARING PRIVATE LIMITED</v>
          </cell>
          <cell r="B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 t="str">
            <v>ATLAS COPCO (INDIA) LTD</v>
          </cell>
          <cell r="B120">
            <v>81000</v>
          </cell>
          <cell r="D120">
            <v>81000</v>
          </cell>
          <cell r="E120">
            <v>0</v>
          </cell>
          <cell r="F120">
            <v>0</v>
          </cell>
          <cell r="G120">
            <v>81000</v>
          </cell>
          <cell r="H120">
            <v>0</v>
          </cell>
          <cell r="I120">
            <v>81000</v>
          </cell>
        </row>
        <row r="121">
          <cell r="A121" t="str">
            <v>ATOP PRODUCTS PVT LTD</v>
          </cell>
          <cell r="B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 t="str">
            <v>AUTOMETERS ALLIANCE LTD.</v>
          </cell>
          <cell r="B122">
            <v>-1882</v>
          </cell>
          <cell r="D122">
            <v>-1882</v>
          </cell>
          <cell r="E122">
            <v>0</v>
          </cell>
          <cell r="F122">
            <v>0</v>
          </cell>
          <cell r="G122">
            <v>-1882</v>
          </cell>
          <cell r="H122">
            <v>0</v>
          </cell>
          <cell r="I122">
            <v>-1882</v>
          </cell>
        </row>
        <row r="123">
          <cell r="A123" t="str">
            <v>A.V. INDUSTRIAL SALES CORP.-SSI</v>
          </cell>
          <cell r="B123">
            <v>-350</v>
          </cell>
          <cell r="D123">
            <v>-350</v>
          </cell>
          <cell r="E123">
            <v>0</v>
          </cell>
          <cell r="F123">
            <v>0</v>
          </cell>
          <cell r="G123">
            <v>-350</v>
          </cell>
          <cell r="H123">
            <v>0</v>
          </cell>
          <cell r="I123">
            <v>-350</v>
          </cell>
        </row>
        <row r="124">
          <cell r="A124" t="str">
            <v>AVS BRAKE LINING PVT LTD</v>
          </cell>
          <cell r="B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 t="str">
            <v>BAKER GAUGES INDIA LTD</v>
          </cell>
          <cell r="B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A126" t="str">
            <v>BALTIC COMMERCIAL COMPANY LTD</v>
          </cell>
          <cell r="B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 t="str">
            <v>BARKATRAM &amp; SONS-SSI</v>
          </cell>
          <cell r="B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A128" t="str">
            <v>BELZ INSTRUMENTS</v>
          </cell>
          <cell r="B128">
            <v>-4294.5600000000004</v>
          </cell>
          <cell r="D128">
            <v>-4294.5600000000004</v>
          </cell>
          <cell r="E128">
            <v>0</v>
          </cell>
          <cell r="F128">
            <v>0</v>
          </cell>
          <cell r="G128">
            <v>-4294.5600000000004</v>
          </cell>
          <cell r="H128">
            <v>0</v>
          </cell>
          <cell r="I128">
            <v>-4294.5600000000004</v>
          </cell>
        </row>
        <row r="129">
          <cell r="A129" t="str">
            <v>BELZ INSTRUMENTS PVT LTD</v>
          </cell>
          <cell r="B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A130" t="str">
            <v>BESTO INDUSTRIES</v>
          </cell>
          <cell r="B130">
            <v>-660</v>
          </cell>
          <cell r="D130">
            <v>-660</v>
          </cell>
          <cell r="E130">
            <v>0</v>
          </cell>
          <cell r="F130">
            <v>0</v>
          </cell>
          <cell r="G130">
            <v>-660</v>
          </cell>
          <cell r="H130">
            <v>0</v>
          </cell>
          <cell r="I130">
            <v>-660</v>
          </cell>
        </row>
        <row r="131">
          <cell r="A131" t="str">
            <v>BHARAT METAL &amp; ENGINEERS</v>
          </cell>
          <cell r="B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 t="str">
            <v>BHARAT OPTICAL CO.</v>
          </cell>
          <cell r="B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A133" t="str">
            <v>BHARAT PEST CONTROL</v>
          </cell>
          <cell r="B133">
            <v>-492</v>
          </cell>
          <cell r="D133">
            <v>-492</v>
          </cell>
          <cell r="E133">
            <v>0</v>
          </cell>
          <cell r="F133">
            <v>0</v>
          </cell>
          <cell r="G133">
            <v>-492</v>
          </cell>
          <cell r="H133">
            <v>0</v>
          </cell>
          <cell r="I133">
            <v>-492</v>
          </cell>
        </row>
        <row r="134">
          <cell r="A134" t="str">
            <v>BHARDWAJ MECHANICAL ENGINEERS-SSI</v>
          </cell>
          <cell r="B134">
            <v>-5946</v>
          </cell>
          <cell r="D134">
            <v>-5946</v>
          </cell>
          <cell r="E134">
            <v>0</v>
          </cell>
          <cell r="F134">
            <v>0</v>
          </cell>
          <cell r="G134">
            <v>-5946</v>
          </cell>
          <cell r="H134">
            <v>0</v>
          </cell>
          <cell r="I134">
            <v>-5946</v>
          </cell>
        </row>
        <row r="135">
          <cell r="A135" t="str">
            <v>BHASKER PROJECTS</v>
          </cell>
          <cell r="B135">
            <v>-176941</v>
          </cell>
          <cell r="D135">
            <v>-176941</v>
          </cell>
          <cell r="E135">
            <v>176941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 t="str">
            <v>BHIWADI KNITTINGS PVT LTD</v>
          </cell>
          <cell r="B136">
            <v>-10400</v>
          </cell>
          <cell r="D136">
            <v>-10400</v>
          </cell>
          <cell r="E136">
            <v>0</v>
          </cell>
          <cell r="F136">
            <v>0</v>
          </cell>
          <cell r="G136">
            <v>-10400</v>
          </cell>
          <cell r="H136">
            <v>0</v>
          </cell>
          <cell r="I136">
            <v>-10400</v>
          </cell>
        </row>
        <row r="137">
          <cell r="A137" t="str">
            <v>BHODAY AGRO INDUSTRIES</v>
          </cell>
          <cell r="B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B.K. INDUSTRIES</v>
          </cell>
          <cell r="B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 t="str">
            <v>BLISS INFOSOL PVT LTD</v>
          </cell>
          <cell r="B139">
            <v>-750</v>
          </cell>
          <cell r="D139">
            <v>-750</v>
          </cell>
          <cell r="E139">
            <v>0</v>
          </cell>
          <cell r="F139">
            <v>0</v>
          </cell>
          <cell r="G139">
            <v>-750</v>
          </cell>
          <cell r="H139">
            <v>0</v>
          </cell>
          <cell r="I139">
            <v>-750</v>
          </cell>
        </row>
        <row r="140">
          <cell r="A140" t="str">
            <v>BOMBAY PAINTS LTD (FBD)</v>
          </cell>
          <cell r="B140">
            <v>-21788</v>
          </cell>
          <cell r="D140">
            <v>-21788</v>
          </cell>
          <cell r="E140">
            <v>0</v>
          </cell>
          <cell r="F140">
            <v>0</v>
          </cell>
          <cell r="G140">
            <v>-21788</v>
          </cell>
          <cell r="H140">
            <v>0</v>
          </cell>
          <cell r="I140">
            <v>-21788</v>
          </cell>
        </row>
        <row r="141">
          <cell r="A141" t="str">
            <v>BOMBAY TOOLS SUPPLYING AGENCY</v>
          </cell>
          <cell r="B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 t="str">
            <v>BONY POLYMERS LTD.</v>
          </cell>
          <cell r="B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A143" t="str">
            <v>BONY POLYMERS (P) LTD</v>
          </cell>
          <cell r="B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 t="str">
            <v>BONY RUBBER CO. PVT LTD-SSI</v>
          </cell>
          <cell r="B144">
            <v>-4408.5600000000004</v>
          </cell>
          <cell r="D144">
            <v>-4408.5600000000004</v>
          </cell>
          <cell r="E144">
            <v>0</v>
          </cell>
          <cell r="F144">
            <v>0</v>
          </cell>
          <cell r="G144">
            <v>-4408.5600000000004</v>
          </cell>
          <cell r="H144">
            <v>0</v>
          </cell>
          <cell r="I144">
            <v>-4408.5600000000004</v>
          </cell>
        </row>
        <row r="145">
          <cell r="A145" t="str">
            <v>BPL TELECOM PVT LTD</v>
          </cell>
          <cell r="B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A146" t="str">
            <v>B.S. INDUSTRIAL CO.-SSI</v>
          </cell>
          <cell r="B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B.S. PETRO CHEMICALS</v>
          </cell>
          <cell r="B147">
            <v>-6240</v>
          </cell>
          <cell r="D147">
            <v>-6240</v>
          </cell>
          <cell r="E147">
            <v>6240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BUREAU OF INDIAN STANDARDS</v>
          </cell>
          <cell r="B148">
            <v>7900</v>
          </cell>
          <cell r="D148">
            <v>7900</v>
          </cell>
          <cell r="E148">
            <v>0</v>
          </cell>
          <cell r="F148">
            <v>0</v>
          </cell>
          <cell r="G148">
            <v>7900</v>
          </cell>
          <cell r="H148">
            <v>0</v>
          </cell>
          <cell r="I148">
            <v>7900</v>
          </cell>
        </row>
        <row r="149">
          <cell r="A149" t="str">
            <v>CARGO CARRIERS</v>
          </cell>
          <cell r="B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CASTROL INDIA LIMITED</v>
          </cell>
          <cell r="B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 t="str">
            <v>CHAMPION ENGINEERING WORKS-SSI</v>
          </cell>
          <cell r="B151">
            <v>-47328.32</v>
          </cell>
          <cell r="D151">
            <v>-47328.32</v>
          </cell>
          <cell r="E151">
            <v>0</v>
          </cell>
          <cell r="F151">
            <v>0</v>
          </cell>
          <cell r="G151">
            <v>-47328.32</v>
          </cell>
          <cell r="H151">
            <v>0</v>
          </cell>
          <cell r="I151">
            <v>-47328.32</v>
          </cell>
        </row>
        <row r="152">
          <cell r="A152" t="str">
            <v>CHANDRA AUTOMOTIVE COMPONENTS-SSI</v>
          </cell>
          <cell r="B152">
            <v>-6326.31</v>
          </cell>
          <cell r="D152">
            <v>-6326.31</v>
          </cell>
          <cell r="E152">
            <v>0</v>
          </cell>
          <cell r="F152">
            <v>0</v>
          </cell>
          <cell r="G152">
            <v>-6326.31</v>
          </cell>
          <cell r="H152">
            <v>0</v>
          </cell>
          <cell r="I152">
            <v>-6326.31</v>
          </cell>
        </row>
        <row r="153">
          <cell r="A153" t="str">
            <v>CHHOTE LAL</v>
          </cell>
          <cell r="B153">
            <v>-1911</v>
          </cell>
          <cell r="D153">
            <v>-1911</v>
          </cell>
          <cell r="E153">
            <v>0</v>
          </cell>
          <cell r="F153">
            <v>0</v>
          </cell>
          <cell r="G153">
            <v>-1911</v>
          </cell>
          <cell r="H153">
            <v>0</v>
          </cell>
          <cell r="I153">
            <v>-1911</v>
          </cell>
        </row>
        <row r="154">
          <cell r="A154" t="str">
            <v>CHLORIDE INDUSTRIAL LTD.</v>
          </cell>
          <cell r="B154">
            <v>-2837.36</v>
          </cell>
          <cell r="D154">
            <v>-2837.36</v>
          </cell>
          <cell r="E154">
            <v>2837.36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A155" t="str">
            <v>CHUGH SCALE CO.</v>
          </cell>
          <cell r="B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 t="str">
            <v>CIRCLIPS INDIA PVT LTD</v>
          </cell>
          <cell r="B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 t="str">
            <v>CITY FASHIONERS</v>
          </cell>
          <cell r="B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 t="str">
            <v>CITY MARKET DEPT. STORE (P) LTD</v>
          </cell>
          <cell r="B158">
            <v>-150</v>
          </cell>
          <cell r="D158">
            <v>-150</v>
          </cell>
          <cell r="E158">
            <v>0</v>
          </cell>
          <cell r="F158">
            <v>0</v>
          </cell>
          <cell r="G158">
            <v>-150</v>
          </cell>
          <cell r="H158">
            <v>0</v>
          </cell>
          <cell r="I158">
            <v>-150</v>
          </cell>
        </row>
        <row r="159">
          <cell r="A159" t="str">
            <v>CLAAS KGaA (CREDITORS)</v>
          </cell>
          <cell r="B159">
            <v>-2833432.45</v>
          </cell>
          <cell r="D159">
            <v>-2833432.45</v>
          </cell>
          <cell r="E159">
            <v>-43899.19</v>
          </cell>
          <cell r="F159">
            <v>0</v>
          </cell>
          <cell r="G159">
            <v>-2877331.64</v>
          </cell>
          <cell r="H159">
            <v>0</v>
          </cell>
          <cell r="I159">
            <v>-2877331.64</v>
          </cell>
        </row>
        <row r="160">
          <cell r="A160" t="str">
            <v>CLASSIC ENGINEERING WORKS</v>
          </cell>
          <cell r="B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A161" t="str">
            <v>COMPETENT CARGO PVT LTD</v>
          </cell>
          <cell r="B161">
            <v>132479.15</v>
          </cell>
          <cell r="D161">
            <v>132479.15</v>
          </cell>
          <cell r="E161">
            <v>0</v>
          </cell>
          <cell r="F161">
            <v>0</v>
          </cell>
          <cell r="G161">
            <v>132479.15</v>
          </cell>
          <cell r="H161">
            <v>0</v>
          </cell>
          <cell r="I161">
            <v>132479.15</v>
          </cell>
        </row>
        <row r="162">
          <cell r="A162" t="str">
            <v>CONFEDERATION OF INDIAN INDUSTRY</v>
          </cell>
          <cell r="B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A163" t="str">
            <v>CONTRADE INTERNATIONAL (P) LTD</v>
          </cell>
          <cell r="B163">
            <v>-3245.58</v>
          </cell>
          <cell r="D163">
            <v>-3245.58</v>
          </cell>
          <cell r="E163">
            <v>0</v>
          </cell>
          <cell r="F163">
            <v>0</v>
          </cell>
          <cell r="G163">
            <v>-3245.58</v>
          </cell>
          <cell r="H163">
            <v>0</v>
          </cell>
          <cell r="I163">
            <v>-3245.58</v>
          </cell>
        </row>
        <row r="164">
          <cell r="A164" t="str">
            <v>COOLENHEAT ENGINEERS PVT LTD</v>
          </cell>
          <cell r="B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 t="str">
            <v>COOLWELS AUTOMOBILE ENGINEERS</v>
          </cell>
          <cell r="B165">
            <v>-6409</v>
          </cell>
          <cell r="D165">
            <v>-6409</v>
          </cell>
          <cell r="E165">
            <v>0</v>
          </cell>
          <cell r="F165">
            <v>0</v>
          </cell>
          <cell r="G165">
            <v>-6409</v>
          </cell>
          <cell r="H165">
            <v>0</v>
          </cell>
          <cell r="I165">
            <v>-6409</v>
          </cell>
        </row>
        <row r="166">
          <cell r="A166" t="str">
            <v>COSMIC CREATIONS</v>
          </cell>
          <cell r="B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 t="str">
            <v>COVENTRY SPRING &amp; ENGINEERING CO LTD</v>
          </cell>
          <cell r="B167">
            <v>-147445</v>
          </cell>
          <cell r="D167">
            <v>-147445</v>
          </cell>
          <cell r="E167">
            <v>0</v>
          </cell>
          <cell r="F167">
            <v>0</v>
          </cell>
          <cell r="G167">
            <v>-147445</v>
          </cell>
          <cell r="H167">
            <v>0</v>
          </cell>
          <cell r="I167">
            <v>-147445</v>
          </cell>
        </row>
        <row r="168">
          <cell r="A168" t="str">
            <v>COZY INTERNATIONAL-SSI</v>
          </cell>
          <cell r="B168">
            <v>-1976</v>
          </cell>
          <cell r="D168">
            <v>-1976</v>
          </cell>
          <cell r="E168">
            <v>0</v>
          </cell>
          <cell r="F168">
            <v>0</v>
          </cell>
          <cell r="G168">
            <v>-1976</v>
          </cell>
          <cell r="H168">
            <v>0</v>
          </cell>
          <cell r="I168">
            <v>-1976</v>
          </cell>
        </row>
        <row r="169">
          <cell r="A169" t="str">
            <v>CREATIVE ENTERPRISES</v>
          </cell>
          <cell r="B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 t="str">
            <v>CROWNE PLAZA SURYA</v>
          </cell>
          <cell r="B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 t="str">
            <v>CWG WATER TREATMENT PVT LTD</v>
          </cell>
          <cell r="B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 t="str">
            <v>DANTAL HYDRAULICS PVT. LTD.</v>
          </cell>
          <cell r="B172">
            <v>-20240.080000000002</v>
          </cell>
          <cell r="D172">
            <v>-20240.080000000002</v>
          </cell>
          <cell r="E172">
            <v>0</v>
          </cell>
          <cell r="F172">
            <v>0</v>
          </cell>
          <cell r="G172">
            <v>-20240.080000000002</v>
          </cell>
          <cell r="H172">
            <v>0</v>
          </cell>
          <cell r="I172">
            <v>-20240.080000000002</v>
          </cell>
        </row>
        <row r="173">
          <cell r="A173" t="str">
            <v>DAS TRADERS</v>
          </cell>
          <cell r="B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 t="str">
            <v>DECORA CAR ACCESSORIES</v>
          </cell>
          <cell r="B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 t="str">
            <v>DEEPAK CYCLE &amp; GENERAL STORE</v>
          </cell>
          <cell r="B175">
            <v>-462</v>
          </cell>
          <cell r="D175">
            <v>-462</v>
          </cell>
          <cell r="E175">
            <v>0</v>
          </cell>
          <cell r="F175">
            <v>0</v>
          </cell>
          <cell r="G175">
            <v>-462</v>
          </cell>
          <cell r="H175">
            <v>0</v>
          </cell>
          <cell r="I175">
            <v>-462</v>
          </cell>
        </row>
        <row r="176">
          <cell r="A176" t="str">
            <v>DEEPAK SANITARY CONTRACTOR</v>
          </cell>
          <cell r="B176">
            <v>-1711.5</v>
          </cell>
          <cell r="D176">
            <v>-1711.5</v>
          </cell>
          <cell r="E176">
            <v>0</v>
          </cell>
          <cell r="F176">
            <v>0</v>
          </cell>
          <cell r="G176">
            <v>-1711.5</v>
          </cell>
          <cell r="H176">
            <v>0</v>
          </cell>
          <cell r="I176">
            <v>-1711.5</v>
          </cell>
        </row>
        <row r="177">
          <cell r="A177" t="str">
            <v>DELITE AUTO PRODUCTS</v>
          </cell>
          <cell r="B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 t="str">
            <v>DELITE TECHNOPLAST-SSI</v>
          </cell>
          <cell r="B178">
            <v>-1272</v>
          </cell>
          <cell r="D178">
            <v>-1272</v>
          </cell>
          <cell r="E178">
            <v>0</v>
          </cell>
          <cell r="F178">
            <v>0</v>
          </cell>
          <cell r="G178">
            <v>-1272</v>
          </cell>
          <cell r="H178">
            <v>0</v>
          </cell>
          <cell r="I178">
            <v>-1272</v>
          </cell>
        </row>
        <row r="179">
          <cell r="A179" t="str">
            <v>DELOITTE HASKINS &amp;SELLS</v>
          </cell>
          <cell r="B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 t="str">
            <v>DHIMAN ELECTRICAL WORKS</v>
          </cell>
          <cell r="B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 t="str">
            <v>DHL-EXPRESS DIVISION OF AFL PVT LTD</v>
          </cell>
          <cell r="B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 t="str">
            <v>DHL-WORLDWIDE EXPRESS (INDIA) PVT LTD</v>
          </cell>
          <cell r="B182">
            <v>-523.5</v>
          </cell>
          <cell r="D182">
            <v>-523.5</v>
          </cell>
          <cell r="E182">
            <v>0</v>
          </cell>
          <cell r="F182">
            <v>0</v>
          </cell>
          <cell r="G182">
            <v>-523.5</v>
          </cell>
          <cell r="H182">
            <v>0</v>
          </cell>
          <cell r="I182">
            <v>-523.5</v>
          </cell>
        </row>
        <row r="183">
          <cell r="A183" t="str">
            <v>DIAMOND DIESEL SALES &amp; SERVICE</v>
          </cell>
          <cell r="B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DIAMOND ELECTRICALS</v>
          </cell>
          <cell r="B184">
            <v>-1887.6</v>
          </cell>
          <cell r="D184">
            <v>-1887.6</v>
          </cell>
          <cell r="E184">
            <v>0</v>
          </cell>
          <cell r="F184">
            <v>0</v>
          </cell>
          <cell r="G184">
            <v>-1887.6</v>
          </cell>
          <cell r="H184">
            <v>0</v>
          </cell>
          <cell r="I184">
            <v>-1887.6</v>
          </cell>
        </row>
        <row r="185">
          <cell r="A185" t="str">
            <v>DILEEP SINGH SETHI</v>
          </cell>
          <cell r="B185">
            <v>-67240.44</v>
          </cell>
          <cell r="D185">
            <v>-67240.44</v>
          </cell>
          <cell r="E185">
            <v>67240.44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 t="str">
            <v>DINESH ELECTRICAL &amp; MACHINES</v>
          </cell>
          <cell r="B186">
            <v>-1837</v>
          </cell>
          <cell r="D186">
            <v>-1837</v>
          </cell>
          <cell r="E186">
            <v>1837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 t="str">
            <v>DINESH POLYMERS-SSI</v>
          </cell>
          <cell r="B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DIWAN CHAND SURAJ PRAKASH JAIN-SSI</v>
          </cell>
          <cell r="B188">
            <v>2855.88</v>
          </cell>
          <cell r="D188">
            <v>2855.88</v>
          </cell>
          <cell r="E188">
            <v>0</v>
          </cell>
          <cell r="F188">
            <v>0</v>
          </cell>
          <cell r="G188">
            <v>2855.88</v>
          </cell>
          <cell r="H188">
            <v>0</v>
          </cell>
          <cell r="I188">
            <v>2855.88</v>
          </cell>
        </row>
        <row r="189">
          <cell r="A189" t="str">
            <v>D.K. NAGPAL &amp; ASSOCIATES</v>
          </cell>
          <cell r="B189">
            <v>-525</v>
          </cell>
          <cell r="D189">
            <v>-525</v>
          </cell>
          <cell r="E189">
            <v>0</v>
          </cell>
          <cell r="F189">
            <v>0</v>
          </cell>
          <cell r="G189">
            <v>-525</v>
          </cell>
          <cell r="H189">
            <v>0</v>
          </cell>
          <cell r="I189">
            <v>-525</v>
          </cell>
        </row>
        <row r="190">
          <cell r="A190" t="str">
            <v>D.P. AUTO INDUSTRIES-SSI</v>
          </cell>
          <cell r="B190">
            <v>-1849.93</v>
          </cell>
          <cell r="D190">
            <v>-1849.93</v>
          </cell>
          <cell r="E190">
            <v>0</v>
          </cell>
          <cell r="F190">
            <v>0</v>
          </cell>
          <cell r="G190">
            <v>-1849.93</v>
          </cell>
          <cell r="H190">
            <v>0</v>
          </cell>
          <cell r="I190">
            <v>-1849.93</v>
          </cell>
        </row>
        <row r="191">
          <cell r="A191" t="str">
            <v>DYNA AUTOMATION PVT LTD</v>
          </cell>
          <cell r="B191">
            <v>-12677</v>
          </cell>
          <cell r="D191">
            <v>-12677</v>
          </cell>
          <cell r="E191">
            <v>0</v>
          </cell>
          <cell r="F191">
            <v>0</v>
          </cell>
          <cell r="G191">
            <v>-12677</v>
          </cell>
          <cell r="H191">
            <v>0</v>
          </cell>
          <cell r="I191">
            <v>-12677</v>
          </cell>
        </row>
        <row r="192">
          <cell r="A192" t="str">
            <v>DYNAMATIC TECHNOLOGIES LIMITED</v>
          </cell>
          <cell r="B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 t="str">
            <v>DYNASCAN INSPECTION SYSTEM CO.</v>
          </cell>
          <cell r="B193">
            <v>-68487.399999999994</v>
          </cell>
          <cell r="D193">
            <v>-68487.399999999994</v>
          </cell>
          <cell r="E193">
            <v>0</v>
          </cell>
          <cell r="F193">
            <v>0</v>
          </cell>
          <cell r="G193">
            <v>-68487.399999999994</v>
          </cell>
          <cell r="H193">
            <v>0</v>
          </cell>
          <cell r="I193">
            <v>-68487.399999999994</v>
          </cell>
        </row>
        <row r="194">
          <cell r="A194" t="str">
            <v>EATON CORPORATION</v>
          </cell>
          <cell r="B194">
            <v>-5260780.7</v>
          </cell>
          <cell r="D194">
            <v>-5260780.7</v>
          </cell>
          <cell r="E194">
            <v>0.39000000000032742</v>
          </cell>
          <cell r="F194">
            <v>0</v>
          </cell>
          <cell r="G194">
            <v>-5260780.3100000005</v>
          </cell>
          <cell r="H194">
            <v>0</v>
          </cell>
          <cell r="I194">
            <v>-5260780.3100000005</v>
          </cell>
        </row>
        <row r="195">
          <cell r="A195" t="str">
            <v>EDS TECHNOLOGIES PVT LTD</v>
          </cell>
          <cell r="B195">
            <v>3600000</v>
          </cell>
          <cell r="D195">
            <v>3600000</v>
          </cell>
          <cell r="E195">
            <v>0</v>
          </cell>
          <cell r="F195">
            <v>0</v>
          </cell>
          <cell r="G195">
            <v>3600000</v>
          </cell>
          <cell r="H195">
            <v>0</v>
          </cell>
          <cell r="I195">
            <v>3600000</v>
          </cell>
        </row>
        <row r="196">
          <cell r="A196" t="str">
            <v>ELECTRICAL SALES CORPORATION</v>
          </cell>
          <cell r="B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 t="str">
            <v>ELNOVA LIMITED</v>
          </cell>
          <cell r="B197">
            <v>-3651</v>
          </cell>
          <cell r="D197">
            <v>-3651</v>
          </cell>
          <cell r="E197">
            <v>0</v>
          </cell>
          <cell r="F197">
            <v>0</v>
          </cell>
          <cell r="G197">
            <v>-3651</v>
          </cell>
          <cell r="H197">
            <v>0</v>
          </cell>
          <cell r="I197">
            <v>-3651</v>
          </cell>
        </row>
        <row r="198">
          <cell r="A198" t="str">
            <v>ELOFIC INDUSTRIES LTD</v>
          </cell>
          <cell r="B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A199" t="str">
            <v>EMM KAY LANDSCAPE CONSULTANT</v>
          </cell>
          <cell r="B199">
            <v>-8859</v>
          </cell>
          <cell r="D199">
            <v>-8859</v>
          </cell>
          <cell r="E199">
            <v>0</v>
          </cell>
          <cell r="F199">
            <v>0</v>
          </cell>
          <cell r="G199">
            <v>-8859</v>
          </cell>
          <cell r="H199">
            <v>0</v>
          </cell>
          <cell r="I199">
            <v>-8859</v>
          </cell>
        </row>
        <row r="200">
          <cell r="A200" t="str">
            <v>EMSON STAMPINGS-SSI</v>
          </cell>
          <cell r="B200">
            <v>800.28</v>
          </cell>
          <cell r="D200">
            <v>800.28</v>
          </cell>
          <cell r="E200">
            <v>0</v>
          </cell>
          <cell r="F200">
            <v>0</v>
          </cell>
          <cell r="G200">
            <v>800.28</v>
          </cell>
          <cell r="H200">
            <v>0</v>
          </cell>
          <cell r="I200">
            <v>800.28</v>
          </cell>
        </row>
        <row r="201">
          <cell r="A201" t="str">
            <v>ENGINEERING INNOVATIONS LTD</v>
          </cell>
          <cell r="B201">
            <v>-5296.75</v>
          </cell>
          <cell r="D201">
            <v>-5296.75</v>
          </cell>
          <cell r="E201">
            <v>0</v>
          </cell>
          <cell r="F201">
            <v>0</v>
          </cell>
          <cell r="G201">
            <v>-5296.75</v>
          </cell>
          <cell r="H201">
            <v>0</v>
          </cell>
          <cell r="I201">
            <v>-5296.75</v>
          </cell>
        </row>
        <row r="202">
          <cell r="A202" t="str">
            <v>ERNST &amp; YOUNG PVT LTD</v>
          </cell>
          <cell r="B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ESCORTS CONS. EQUIP. LTD</v>
          </cell>
          <cell r="B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A204" t="str">
            <v>ESCORTS HOSPITAL &amp; RESEARCH CENTRE LTD</v>
          </cell>
          <cell r="B204">
            <v>-62400</v>
          </cell>
          <cell r="D204">
            <v>-62400</v>
          </cell>
          <cell r="E204">
            <v>0</v>
          </cell>
          <cell r="F204">
            <v>0</v>
          </cell>
          <cell r="G204">
            <v>-62400</v>
          </cell>
          <cell r="H204">
            <v>0</v>
          </cell>
          <cell r="I204">
            <v>-62400</v>
          </cell>
        </row>
        <row r="205">
          <cell r="A205" t="str">
            <v>ESCORTS LTD - B.S.P.D. (AGRI MACHINERY DIVISION)</v>
          </cell>
          <cell r="B205">
            <v>-16215459</v>
          </cell>
          <cell r="D205">
            <v>-16215459</v>
          </cell>
          <cell r="E205">
            <v>0</v>
          </cell>
          <cell r="F205">
            <v>0</v>
          </cell>
          <cell r="G205">
            <v>-16215459</v>
          </cell>
          <cell r="H205">
            <v>0</v>
          </cell>
          <cell r="I205">
            <v>-16215459</v>
          </cell>
        </row>
        <row r="206">
          <cell r="A206" t="str">
            <v>ESCORTS LTD (CORPORATE FINANCE)</v>
          </cell>
          <cell r="B206">
            <v>-50848.78</v>
          </cell>
          <cell r="D206">
            <v>-50848.78</v>
          </cell>
          <cell r="E206">
            <v>0</v>
          </cell>
          <cell r="F206">
            <v>0</v>
          </cell>
          <cell r="G206">
            <v>-50848.78</v>
          </cell>
          <cell r="H206">
            <v>0</v>
          </cell>
          <cell r="I206">
            <v>-50848.78</v>
          </cell>
        </row>
        <row r="207">
          <cell r="A207" t="str">
            <v>ESCORTS LTD (EAMD BANGALORE)</v>
          </cell>
          <cell r="B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</row>
        <row r="208">
          <cell r="A208" t="str">
            <v>ESCORTS LTD (ED)</v>
          </cell>
          <cell r="B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A209" t="str">
            <v>ESCORTS LTD (FARMTRAC DIVISION)</v>
          </cell>
          <cell r="B209">
            <v>-84150</v>
          </cell>
          <cell r="D209">
            <v>-84150</v>
          </cell>
          <cell r="E209">
            <v>-64713</v>
          </cell>
          <cell r="F209">
            <v>0</v>
          </cell>
          <cell r="G209">
            <v>-148863</v>
          </cell>
          <cell r="H209">
            <v>0</v>
          </cell>
          <cell r="I209">
            <v>-148863</v>
          </cell>
        </row>
        <row r="210">
          <cell r="A210" t="str">
            <v>ESCORTS LTD (TD)</v>
          </cell>
          <cell r="B210">
            <v>-79506</v>
          </cell>
          <cell r="D210">
            <v>-79506</v>
          </cell>
          <cell r="E210">
            <v>-39830</v>
          </cell>
          <cell r="F210">
            <v>0</v>
          </cell>
          <cell r="G210">
            <v>-119336</v>
          </cell>
          <cell r="H210">
            <v>0</v>
          </cell>
          <cell r="I210">
            <v>-119336</v>
          </cell>
        </row>
        <row r="211">
          <cell r="A211" t="str">
            <v>ESS ESS ENGINEERS-SSI</v>
          </cell>
          <cell r="B211">
            <v>-1040</v>
          </cell>
          <cell r="D211">
            <v>-1040</v>
          </cell>
          <cell r="E211">
            <v>0</v>
          </cell>
          <cell r="F211">
            <v>0</v>
          </cell>
          <cell r="G211">
            <v>-1040</v>
          </cell>
          <cell r="H211">
            <v>0</v>
          </cell>
          <cell r="I211">
            <v>-1040</v>
          </cell>
        </row>
        <row r="212">
          <cell r="A212" t="str">
            <v>EXCEL MARKETING</v>
          </cell>
          <cell r="B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A213" t="str">
            <v>EXCEL MOTORS</v>
          </cell>
          <cell r="B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 t="str">
            <v>EXIDE INDUSTRIES LTD</v>
          </cell>
          <cell r="B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 t="str">
            <v>EXTERIOR INTERIOR</v>
          </cell>
          <cell r="B215">
            <v>-3158.4</v>
          </cell>
          <cell r="D215">
            <v>-3158.4</v>
          </cell>
          <cell r="E215">
            <v>3158.4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A216" t="str">
            <v>FAG BEARINGS INDIA LTD.</v>
          </cell>
          <cell r="B216">
            <v>-49028.07</v>
          </cell>
          <cell r="D216">
            <v>-49028.07</v>
          </cell>
          <cell r="E216">
            <v>0</v>
          </cell>
          <cell r="F216">
            <v>0</v>
          </cell>
          <cell r="G216">
            <v>-49028.07</v>
          </cell>
          <cell r="H216">
            <v>0</v>
          </cell>
          <cell r="I216">
            <v>-49028.07</v>
          </cell>
        </row>
        <row r="217">
          <cell r="A217" t="str">
            <v>FALCON BEARINGS CO.</v>
          </cell>
          <cell r="B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A218" t="str">
            <v>FARIDABAD FORKLIFT TRADERS</v>
          </cell>
          <cell r="B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 t="str">
            <v>FAX EXPRESS TELECOMMUNICATIONS</v>
          </cell>
          <cell r="B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 t="str">
            <v>FDRA LABS INDIA PVT LTD</v>
          </cell>
          <cell r="B220">
            <v>-6886</v>
          </cell>
          <cell r="D220">
            <v>-6886</v>
          </cell>
          <cell r="E220">
            <v>0</v>
          </cell>
          <cell r="F220">
            <v>0</v>
          </cell>
          <cell r="G220">
            <v>-6886</v>
          </cell>
          <cell r="H220">
            <v>0</v>
          </cell>
          <cell r="I220">
            <v>-6886</v>
          </cell>
        </row>
        <row r="221">
          <cell r="A221" t="str">
            <v>FEDRAL MOGUL FRIEDBERG GmbH</v>
          </cell>
          <cell r="B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FORKLIFT SPARES (INDIA) PVT LTD</v>
          </cell>
          <cell r="B222">
            <v>-6754.18</v>
          </cell>
          <cell r="D222">
            <v>-6754.18</v>
          </cell>
          <cell r="E222">
            <v>0</v>
          </cell>
          <cell r="F222">
            <v>0</v>
          </cell>
          <cell r="G222">
            <v>-6754.18</v>
          </cell>
          <cell r="H222">
            <v>0</v>
          </cell>
          <cell r="I222">
            <v>-6754.18</v>
          </cell>
        </row>
        <row r="223">
          <cell r="A223" t="str">
            <v>FREIGHT SYSTEMS (INDIA) PVT LTD</v>
          </cell>
          <cell r="B223">
            <v>-53483</v>
          </cell>
          <cell r="D223">
            <v>-53483</v>
          </cell>
          <cell r="E223">
            <v>0</v>
          </cell>
          <cell r="F223">
            <v>0</v>
          </cell>
          <cell r="G223">
            <v>-53483</v>
          </cell>
          <cell r="H223">
            <v>0</v>
          </cell>
          <cell r="I223">
            <v>-53483</v>
          </cell>
        </row>
        <row r="224">
          <cell r="A224" t="str">
            <v>GAMBHIR TIMBER COMPANY-SSI</v>
          </cell>
          <cell r="B224">
            <v>-1127.3599999999999</v>
          </cell>
          <cell r="D224">
            <v>-1127.3599999999999</v>
          </cell>
          <cell r="E224">
            <v>0</v>
          </cell>
          <cell r="F224">
            <v>0</v>
          </cell>
          <cell r="G224">
            <v>-1127.3599999999999</v>
          </cell>
          <cell r="H224">
            <v>0</v>
          </cell>
          <cell r="I224">
            <v>-1127.3599999999999</v>
          </cell>
        </row>
        <row r="225">
          <cell r="A225" t="str">
            <v>GANSONS HEAT TRANSFER-SSI</v>
          </cell>
          <cell r="B225">
            <v>-256405.68</v>
          </cell>
          <cell r="D225">
            <v>-256405.68</v>
          </cell>
          <cell r="E225">
            <v>0</v>
          </cell>
          <cell r="F225">
            <v>0</v>
          </cell>
          <cell r="G225">
            <v>-256405.68</v>
          </cell>
          <cell r="H225">
            <v>0</v>
          </cell>
          <cell r="I225">
            <v>-256405.68</v>
          </cell>
        </row>
        <row r="226">
          <cell r="A226" t="str">
            <v>GANSONS RADIATORS PVT LTD-SSI</v>
          </cell>
          <cell r="B226">
            <v>-40646</v>
          </cell>
          <cell r="D226">
            <v>-40646</v>
          </cell>
          <cell r="E226">
            <v>0</v>
          </cell>
          <cell r="F226">
            <v>0</v>
          </cell>
          <cell r="G226">
            <v>-40646</v>
          </cell>
          <cell r="H226">
            <v>0</v>
          </cell>
          <cell r="I226">
            <v>-40646</v>
          </cell>
        </row>
        <row r="227">
          <cell r="A227" t="str">
            <v>GARG BROS. &amp; ASSOCIATES</v>
          </cell>
          <cell r="B227">
            <v>-1050</v>
          </cell>
          <cell r="D227">
            <v>-1050</v>
          </cell>
          <cell r="E227">
            <v>0</v>
          </cell>
          <cell r="F227">
            <v>0</v>
          </cell>
          <cell r="G227">
            <v>-1050</v>
          </cell>
          <cell r="H227">
            <v>0</v>
          </cell>
          <cell r="I227">
            <v>-1050</v>
          </cell>
        </row>
        <row r="228">
          <cell r="A228" t="str">
            <v>GENINS INDIA LTD</v>
          </cell>
          <cell r="B228">
            <v>-395</v>
          </cell>
          <cell r="D228">
            <v>-395</v>
          </cell>
          <cell r="E228">
            <v>0</v>
          </cell>
          <cell r="F228">
            <v>0</v>
          </cell>
          <cell r="G228">
            <v>-395</v>
          </cell>
          <cell r="H228">
            <v>0</v>
          </cell>
          <cell r="I228">
            <v>-395</v>
          </cell>
        </row>
        <row r="229">
          <cell r="A229" t="str">
            <v>GE POWER CONTROLS INDIA (P) LTD</v>
          </cell>
          <cell r="B229">
            <v>-4165</v>
          </cell>
          <cell r="D229">
            <v>-4165</v>
          </cell>
          <cell r="E229">
            <v>0</v>
          </cell>
          <cell r="F229">
            <v>0</v>
          </cell>
          <cell r="G229">
            <v>-4165</v>
          </cell>
          <cell r="H229">
            <v>0</v>
          </cell>
          <cell r="I229">
            <v>-4165</v>
          </cell>
        </row>
        <row r="230">
          <cell r="A230" t="str">
            <v>GHATGE PATIL TRANSPORTS LIMITED</v>
          </cell>
          <cell r="B230">
            <v>-32387</v>
          </cell>
          <cell r="D230">
            <v>-32387</v>
          </cell>
          <cell r="E230">
            <v>0</v>
          </cell>
          <cell r="F230">
            <v>0</v>
          </cell>
          <cell r="G230">
            <v>-32387</v>
          </cell>
          <cell r="H230">
            <v>0</v>
          </cell>
          <cell r="I230">
            <v>-32387</v>
          </cell>
        </row>
        <row r="231">
          <cell r="A231" t="str">
            <v>GNL SPA ITALY</v>
          </cell>
          <cell r="B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A232" t="str">
            <v>GOEL ENGINEERS &amp; TRADERS</v>
          </cell>
          <cell r="B232">
            <v>-6587.4</v>
          </cell>
          <cell r="D232">
            <v>-6587.4</v>
          </cell>
          <cell r="E232">
            <v>0</v>
          </cell>
          <cell r="F232">
            <v>0</v>
          </cell>
          <cell r="G232">
            <v>-6587.4</v>
          </cell>
          <cell r="H232">
            <v>0</v>
          </cell>
          <cell r="I232">
            <v>-6587.4</v>
          </cell>
        </row>
        <row r="233">
          <cell r="A233" t="str">
            <v>GOODYEAR INDIA LIMITED</v>
          </cell>
          <cell r="B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A234" t="str">
            <v>GOWELL RUBBER INDUSTRIES-SSI</v>
          </cell>
          <cell r="B234">
            <v>-3482.55</v>
          </cell>
          <cell r="D234">
            <v>-3482.55</v>
          </cell>
          <cell r="E234">
            <v>0</v>
          </cell>
          <cell r="F234">
            <v>0</v>
          </cell>
          <cell r="G234">
            <v>-3482.55</v>
          </cell>
          <cell r="H234">
            <v>0</v>
          </cell>
          <cell r="I234">
            <v>-3482.55</v>
          </cell>
        </row>
        <row r="235">
          <cell r="A235" t="str">
            <v>G.R.D. ENGINEERING WORKS</v>
          </cell>
          <cell r="B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A236" t="str">
            <v>GROUP 4 SECURITAS GUARDING LTD</v>
          </cell>
          <cell r="B236">
            <v>-71056</v>
          </cell>
          <cell r="D236">
            <v>-71056</v>
          </cell>
          <cell r="E236">
            <v>0</v>
          </cell>
          <cell r="F236">
            <v>0</v>
          </cell>
          <cell r="G236">
            <v>-71056</v>
          </cell>
          <cell r="H236">
            <v>0</v>
          </cell>
          <cell r="I236">
            <v>-71056</v>
          </cell>
        </row>
        <row r="237">
          <cell r="A237" t="str">
            <v>GROVER SALES CORPORATION</v>
          </cell>
          <cell r="B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A238" t="str">
            <v>G.S. ENTERPRISES</v>
          </cell>
          <cell r="B238">
            <v>-19724.46</v>
          </cell>
          <cell r="D238">
            <v>-19724.46</v>
          </cell>
          <cell r="E238">
            <v>0</v>
          </cell>
          <cell r="F238">
            <v>0</v>
          </cell>
          <cell r="G238">
            <v>-19724.46</v>
          </cell>
          <cell r="H238">
            <v>0</v>
          </cell>
          <cell r="I238">
            <v>-19724.46</v>
          </cell>
        </row>
        <row r="239">
          <cell r="A239" t="str">
            <v>GULATI ASSOCIATES</v>
          </cell>
          <cell r="B239">
            <v>-10769</v>
          </cell>
          <cell r="D239">
            <v>-10769</v>
          </cell>
          <cell r="E239">
            <v>0</v>
          </cell>
          <cell r="F239">
            <v>0</v>
          </cell>
          <cell r="G239">
            <v>-10769</v>
          </cell>
          <cell r="H239">
            <v>0</v>
          </cell>
          <cell r="I239">
            <v>-10769</v>
          </cell>
        </row>
        <row r="240">
          <cell r="A240" t="str">
            <v>GUPTA INSTRUMENTS WORKS</v>
          </cell>
          <cell r="B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A241" t="str">
            <v>GUPTA SALES CORPORATION</v>
          </cell>
          <cell r="B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 t="str">
            <v>GUPTA TIMBER INDUSTRIES</v>
          </cell>
          <cell r="B242">
            <v>-6864</v>
          </cell>
          <cell r="D242">
            <v>-6864</v>
          </cell>
          <cell r="E242">
            <v>0</v>
          </cell>
          <cell r="F242">
            <v>0</v>
          </cell>
          <cell r="G242">
            <v>-6864</v>
          </cell>
          <cell r="H242">
            <v>0</v>
          </cell>
          <cell r="I242">
            <v>-6864</v>
          </cell>
        </row>
        <row r="243">
          <cell r="A243" t="str">
            <v>HALDIRAM MARKETING LTD</v>
          </cell>
          <cell r="B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A244" t="str">
            <v>HARPREET SINGH</v>
          </cell>
          <cell r="B244">
            <v>-67240.429999999993</v>
          </cell>
          <cell r="D244">
            <v>-67240.429999999993</v>
          </cell>
          <cell r="E244">
            <v>67240.429999999993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A245" t="str">
            <v>HARYANA DELHI FREIGHT CARRIERS</v>
          </cell>
          <cell r="B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A246" t="str">
            <v>HEENA CAR SHINGAR</v>
          </cell>
          <cell r="B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 t="str">
            <v>HI-LUX AUTOMOTIVE PVT LTD</v>
          </cell>
          <cell r="B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A248" t="str">
            <v>HIMACH MFG CO.</v>
          </cell>
          <cell r="B248">
            <v>78.3</v>
          </cell>
          <cell r="D248">
            <v>78.3</v>
          </cell>
          <cell r="E248">
            <v>0</v>
          </cell>
          <cell r="F248">
            <v>0</v>
          </cell>
          <cell r="G248">
            <v>78.3</v>
          </cell>
          <cell r="H248">
            <v>0</v>
          </cell>
          <cell r="I248">
            <v>78.3</v>
          </cell>
        </row>
        <row r="249">
          <cell r="A249" t="str">
            <v>HIMANSU BATTERY REPAIRS</v>
          </cell>
          <cell r="B249">
            <v>-996</v>
          </cell>
          <cell r="D249">
            <v>-996</v>
          </cell>
          <cell r="E249">
            <v>0</v>
          </cell>
          <cell r="F249">
            <v>0</v>
          </cell>
          <cell r="G249">
            <v>-996</v>
          </cell>
          <cell r="H249">
            <v>0</v>
          </cell>
          <cell r="I249">
            <v>-996</v>
          </cell>
        </row>
        <row r="250">
          <cell r="A250" t="str">
            <v>H.K. ENGINEERING-SSI</v>
          </cell>
          <cell r="B250">
            <v>-1134</v>
          </cell>
          <cell r="D250">
            <v>-1134</v>
          </cell>
          <cell r="E250">
            <v>0</v>
          </cell>
          <cell r="F250">
            <v>0</v>
          </cell>
          <cell r="G250">
            <v>-1134</v>
          </cell>
          <cell r="H250">
            <v>0</v>
          </cell>
          <cell r="I250">
            <v>-1134</v>
          </cell>
        </row>
        <row r="251">
          <cell r="A251" t="str">
            <v>H.K. ENGINEERS-SSI</v>
          </cell>
          <cell r="B251">
            <v>-23615.3</v>
          </cell>
          <cell r="D251">
            <v>-23615.3</v>
          </cell>
          <cell r="E251">
            <v>0</v>
          </cell>
          <cell r="F251">
            <v>0</v>
          </cell>
          <cell r="G251">
            <v>-23615.3</v>
          </cell>
          <cell r="H251">
            <v>0</v>
          </cell>
          <cell r="I251">
            <v>-23615.3</v>
          </cell>
        </row>
        <row r="252">
          <cell r="A252" t="str">
            <v>HYDROFLEX EQUIP. LTD-SSI</v>
          </cell>
          <cell r="B252">
            <v>-23707.85</v>
          </cell>
          <cell r="D252">
            <v>-23707.85</v>
          </cell>
          <cell r="E252">
            <v>0</v>
          </cell>
          <cell r="F252">
            <v>0</v>
          </cell>
          <cell r="G252">
            <v>-23707.85</v>
          </cell>
          <cell r="H252">
            <v>0</v>
          </cell>
          <cell r="I252">
            <v>-23707.85</v>
          </cell>
        </row>
        <row r="253">
          <cell r="A253" t="str">
            <v>HYDROLINE PRODUCTS</v>
          </cell>
          <cell r="B253">
            <v>-181.69</v>
          </cell>
          <cell r="D253">
            <v>-181.69</v>
          </cell>
          <cell r="E253">
            <v>0</v>
          </cell>
          <cell r="F253">
            <v>0</v>
          </cell>
          <cell r="G253">
            <v>-181.69</v>
          </cell>
          <cell r="H253">
            <v>0</v>
          </cell>
          <cell r="I253">
            <v>-181.69</v>
          </cell>
        </row>
        <row r="254">
          <cell r="A254" t="str">
            <v>HYDROLINE PRODUCTS PVT LTD</v>
          </cell>
          <cell r="B254">
            <v>-18267</v>
          </cell>
          <cell r="D254">
            <v>-18267</v>
          </cell>
          <cell r="E254">
            <v>0</v>
          </cell>
          <cell r="F254">
            <v>0</v>
          </cell>
          <cell r="G254">
            <v>-18267</v>
          </cell>
          <cell r="H254">
            <v>0</v>
          </cell>
          <cell r="I254">
            <v>-18267</v>
          </cell>
        </row>
        <row r="255">
          <cell r="A255" t="str">
            <v>HY-TECH ENGINEERS PVT LTD-SSI</v>
          </cell>
          <cell r="B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IBM GLOBAL SERVICES INDIA PVT LTD</v>
          </cell>
          <cell r="B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A257" t="str">
            <v>IDEAL AUTOLINE-SSI</v>
          </cell>
          <cell r="B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IMPERIAL AUTO INDUSTRIES LTD</v>
          </cell>
          <cell r="B258">
            <v>-31203.64</v>
          </cell>
          <cell r="D258">
            <v>-31203.64</v>
          </cell>
          <cell r="E258">
            <v>0</v>
          </cell>
          <cell r="F258">
            <v>0</v>
          </cell>
          <cell r="G258">
            <v>-31203.64</v>
          </cell>
          <cell r="H258">
            <v>0</v>
          </cell>
          <cell r="I258">
            <v>-31203.64</v>
          </cell>
        </row>
        <row r="259">
          <cell r="A259" t="str">
            <v>INDCON  PROJECTS &amp; EQUIPMENTS</v>
          </cell>
          <cell r="B259">
            <v>-18687.5</v>
          </cell>
          <cell r="D259">
            <v>-18687.5</v>
          </cell>
          <cell r="E259">
            <v>18687.5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INDIAN FASTNERS-SSI</v>
          </cell>
          <cell r="B260">
            <v>-1732.4</v>
          </cell>
          <cell r="D260">
            <v>-1732.4</v>
          </cell>
          <cell r="E260">
            <v>0</v>
          </cell>
          <cell r="F260">
            <v>0</v>
          </cell>
          <cell r="G260">
            <v>-1732.4</v>
          </cell>
          <cell r="H260">
            <v>0</v>
          </cell>
          <cell r="I260">
            <v>-1732.4</v>
          </cell>
        </row>
        <row r="261">
          <cell r="A261" t="str">
            <v>INDIAN MARKET RESEARCH BUREAU</v>
          </cell>
          <cell r="B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A262" t="str">
            <v>INDIAN OIL CORPORATION LTD</v>
          </cell>
          <cell r="B262">
            <v>-718.31</v>
          </cell>
          <cell r="D262">
            <v>-718.31</v>
          </cell>
          <cell r="E262">
            <v>0</v>
          </cell>
          <cell r="F262">
            <v>0</v>
          </cell>
          <cell r="G262">
            <v>-718.31</v>
          </cell>
          <cell r="H262">
            <v>0</v>
          </cell>
          <cell r="I262">
            <v>-718.31</v>
          </cell>
        </row>
        <row r="263">
          <cell r="A263" t="str">
            <v>INDUS FORMS PVT LTD</v>
          </cell>
          <cell r="B263">
            <v>-3960</v>
          </cell>
          <cell r="D263">
            <v>-3960</v>
          </cell>
          <cell r="E263">
            <v>0</v>
          </cell>
          <cell r="F263">
            <v>0</v>
          </cell>
          <cell r="G263">
            <v>-3960</v>
          </cell>
          <cell r="H263">
            <v>0</v>
          </cell>
          <cell r="I263">
            <v>-3960</v>
          </cell>
        </row>
        <row r="264">
          <cell r="A264" t="str">
            <v>INDUSTRIAL MACHINE TOOLS &amp; ENGINEERS-SSI</v>
          </cell>
          <cell r="B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A265" t="str">
            <v>INDUSTRIAL PERSONNEL NETWORK</v>
          </cell>
          <cell r="B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A266" t="str">
            <v>INDUSTRIAL SAFETYENGINERS</v>
          </cell>
          <cell r="B266">
            <v>-7900</v>
          </cell>
          <cell r="D266">
            <v>-7900</v>
          </cell>
          <cell r="E266">
            <v>0</v>
          </cell>
          <cell r="F266">
            <v>0</v>
          </cell>
          <cell r="G266">
            <v>-7900</v>
          </cell>
          <cell r="H266">
            <v>0</v>
          </cell>
          <cell r="I266">
            <v>-7900</v>
          </cell>
        </row>
        <row r="267">
          <cell r="A267" t="str">
            <v>INDUSTRIAL SALES AGENCY</v>
          </cell>
          <cell r="B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 t="str">
            <v>INDUSTRIAL TOOL &amp; ENGG WORKS-SSI</v>
          </cell>
          <cell r="B268">
            <v>-7295.6</v>
          </cell>
          <cell r="D268">
            <v>-7295.6</v>
          </cell>
          <cell r="E268">
            <v>0</v>
          </cell>
          <cell r="F268">
            <v>0</v>
          </cell>
          <cell r="G268">
            <v>-7295.6</v>
          </cell>
          <cell r="H268">
            <v>0</v>
          </cell>
          <cell r="I268">
            <v>-7295.6</v>
          </cell>
        </row>
        <row r="269">
          <cell r="A269" t="str">
            <v>INDUSTRIAL TRADING CORPORATION</v>
          </cell>
          <cell r="B269">
            <v>624</v>
          </cell>
          <cell r="D269">
            <v>624</v>
          </cell>
          <cell r="E269">
            <v>0</v>
          </cell>
          <cell r="F269">
            <v>0</v>
          </cell>
          <cell r="G269">
            <v>624</v>
          </cell>
          <cell r="H269">
            <v>0</v>
          </cell>
          <cell r="I269">
            <v>624</v>
          </cell>
        </row>
        <row r="270">
          <cell r="A270" t="str">
            <v>INFRES METHODEX LTD</v>
          </cell>
          <cell r="B270">
            <v>-5555</v>
          </cell>
          <cell r="D270">
            <v>-5555</v>
          </cell>
          <cell r="E270">
            <v>0</v>
          </cell>
          <cell r="F270">
            <v>0</v>
          </cell>
          <cell r="G270">
            <v>-5555</v>
          </cell>
          <cell r="H270">
            <v>0</v>
          </cell>
          <cell r="I270">
            <v>-5555</v>
          </cell>
        </row>
        <row r="271">
          <cell r="A271" t="str">
            <v>INNOVATIVE TECHNOCRATS PVT LTD-SSI</v>
          </cell>
          <cell r="B271">
            <v>-7848.58</v>
          </cell>
          <cell r="D271">
            <v>-7848.58</v>
          </cell>
          <cell r="E271">
            <v>0</v>
          </cell>
          <cell r="F271">
            <v>0</v>
          </cell>
          <cell r="G271">
            <v>-7848.58</v>
          </cell>
          <cell r="H271">
            <v>0</v>
          </cell>
          <cell r="I271">
            <v>-7848.58</v>
          </cell>
        </row>
        <row r="272">
          <cell r="A272" t="str">
            <v>INTEGRAL PR SERVICES PVT LTD</v>
          </cell>
          <cell r="B272">
            <v>-15750</v>
          </cell>
          <cell r="D272">
            <v>-15750</v>
          </cell>
          <cell r="E272">
            <v>0</v>
          </cell>
          <cell r="F272">
            <v>0</v>
          </cell>
          <cell r="G272">
            <v>-15750</v>
          </cell>
          <cell r="H272">
            <v>0</v>
          </cell>
          <cell r="I272">
            <v>-15750</v>
          </cell>
        </row>
        <row r="273">
          <cell r="A273" t="str">
            <v>INTEGRATED ENGINEERS &amp; CONTRACTORS</v>
          </cell>
          <cell r="B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A274" t="str">
            <v>INTERFACE MICROSYSTEMS</v>
          </cell>
          <cell r="B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A275" t="str">
            <v>IT WORLD</v>
          </cell>
          <cell r="B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A276" t="str">
            <v>IYER LAW BOOK HOUSE</v>
          </cell>
          <cell r="B276">
            <v>-225</v>
          </cell>
          <cell r="D276">
            <v>-225</v>
          </cell>
          <cell r="E276">
            <v>0</v>
          </cell>
          <cell r="F276">
            <v>0</v>
          </cell>
          <cell r="G276">
            <v>-225</v>
          </cell>
          <cell r="H276">
            <v>0</v>
          </cell>
          <cell r="I276">
            <v>-225</v>
          </cell>
        </row>
        <row r="277">
          <cell r="A277" t="str">
            <v>JAGDISH RAJ VED PRAKASH</v>
          </cell>
          <cell r="B277">
            <v>-1350</v>
          </cell>
          <cell r="D277">
            <v>-1350</v>
          </cell>
          <cell r="E277">
            <v>1350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A278" t="str">
            <v>JANTA ENGINEERS</v>
          </cell>
          <cell r="B278">
            <v>-3990</v>
          </cell>
          <cell r="D278">
            <v>-3990</v>
          </cell>
          <cell r="E278">
            <v>3990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JASH PRECISION TOOLS LTD</v>
          </cell>
          <cell r="B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 t="str">
            <v>JASWAL REFRIGERATION CORP</v>
          </cell>
          <cell r="B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JAYALAKSHMI ENGINEERING CO.</v>
          </cell>
          <cell r="B281">
            <v>-10865</v>
          </cell>
          <cell r="D281">
            <v>-10865</v>
          </cell>
          <cell r="E281">
            <v>0</v>
          </cell>
          <cell r="F281">
            <v>0</v>
          </cell>
          <cell r="G281">
            <v>-10865</v>
          </cell>
          <cell r="H281">
            <v>0</v>
          </cell>
          <cell r="I281">
            <v>-10865</v>
          </cell>
        </row>
        <row r="282">
          <cell r="A282" t="str">
            <v>JAY DISTRIBUTORS</v>
          </cell>
          <cell r="B282">
            <v>-3731</v>
          </cell>
          <cell r="D282">
            <v>-3731</v>
          </cell>
          <cell r="E282">
            <v>3731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A283" t="str">
            <v>JAYEM AUTO INDUSTRIES PVT LTD</v>
          </cell>
          <cell r="B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A284" t="str">
            <v>JAY EMM GASES PVT LTD-SSI</v>
          </cell>
          <cell r="B284">
            <v>-10686.55</v>
          </cell>
          <cell r="D284">
            <v>-10686.55</v>
          </cell>
          <cell r="E284">
            <v>0</v>
          </cell>
          <cell r="F284">
            <v>0</v>
          </cell>
          <cell r="G284">
            <v>-10686.55</v>
          </cell>
          <cell r="H284">
            <v>0</v>
          </cell>
          <cell r="I284">
            <v>-10686.55</v>
          </cell>
        </row>
        <row r="285">
          <cell r="A285" t="str">
            <v>JESSE ENTERPRISES PVT LTD-SSI</v>
          </cell>
          <cell r="B285">
            <v>-11000</v>
          </cell>
          <cell r="D285">
            <v>-11000</v>
          </cell>
          <cell r="E285">
            <v>0</v>
          </cell>
          <cell r="F285">
            <v>0</v>
          </cell>
          <cell r="G285">
            <v>-11000</v>
          </cell>
          <cell r="H285">
            <v>0</v>
          </cell>
          <cell r="I285">
            <v>-11000</v>
          </cell>
        </row>
        <row r="286">
          <cell r="A286" t="str">
            <v>JINDAL ENTERPRISES-SSI</v>
          </cell>
          <cell r="B286">
            <v>-5409</v>
          </cell>
          <cell r="D286">
            <v>-5409</v>
          </cell>
          <cell r="E286">
            <v>0</v>
          </cell>
          <cell r="F286">
            <v>0</v>
          </cell>
          <cell r="G286">
            <v>-5409</v>
          </cell>
          <cell r="H286">
            <v>0</v>
          </cell>
          <cell r="I286">
            <v>-5409</v>
          </cell>
        </row>
        <row r="287">
          <cell r="A287" t="str">
            <v>JITENDRA ENGINEERS-SSI</v>
          </cell>
          <cell r="B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A288" t="str">
            <v>J.K. RAO ASSOCIATES</v>
          </cell>
          <cell r="B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A289" t="str">
            <v>JMD ENTERPRISES</v>
          </cell>
          <cell r="B289">
            <v>-325</v>
          </cell>
          <cell r="D289">
            <v>-325</v>
          </cell>
          <cell r="E289">
            <v>325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A290" t="str">
            <v>JOHN FOWLER (INDIA) LTD</v>
          </cell>
          <cell r="B290">
            <v>-1718.4</v>
          </cell>
          <cell r="D290">
            <v>-1718.4</v>
          </cell>
          <cell r="E290">
            <v>0</v>
          </cell>
          <cell r="F290">
            <v>0</v>
          </cell>
          <cell r="G290">
            <v>-1718.4</v>
          </cell>
          <cell r="H290">
            <v>0</v>
          </cell>
          <cell r="I290">
            <v>-1718.4</v>
          </cell>
        </row>
        <row r="291">
          <cell r="A291" t="str">
            <v>JOST'S ENGINEERING COMPANY LIMITED</v>
          </cell>
          <cell r="B291">
            <v>1742.47</v>
          </cell>
          <cell r="D291">
            <v>1742.47</v>
          </cell>
          <cell r="E291">
            <v>0</v>
          </cell>
          <cell r="F291">
            <v>0</v>
          </cell>
          <cell r="G291">
            <v>1742.47</v>
          </cell>
          <cell r="H291">
            <v>0</v>
          </cell>
          <cell r="I291">
            <v>1742.47</v>
          </cell>
        </row>
        <row r="292">
          <cell r="A292" t="str">
            <v>J.S. MINHAS</v>
          </cell>
          <cell r="B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A293" t="str">
            <v>JUPITER INDUSTRIAL WORKS THANE</v>
          </cell>
          <cell r="B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A294" t="str">
            <v>JYOTECH ENGG. CO. PVT LTD</v>
          </cell>
          <cell r="B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A295" t="str">
            <v>JYOTI SPRING &amp; ENGINEERING WORKS-SSI</v>
          </cell>
          <cell r="B295">
            <v>-26</v>
          </cell>
          <cell r="D295">
            <v>-26</v>
          </cell>
          <cell r="E295">
            <v>0</v>
          </cell>
          <cell r="F295">
            <v>0</v>
          </cell>
          <cell r="G295">
            <v>-26</v>
          </cell>
          <cell r="H295">
            <v>0</v>
          </cell>
          <cell r="I295">
            <v>-26</v>
          </cell>
        </row>
        <row r="296">
          <cell r="A296" t="str">
            <v>KAMBOJ ENTERPRISES</v>
          </cell>
          <cell r="B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KANORIA PETRO PRODUCTS LTD.</v>
          </cell>
          <cell r="B297">
            <v>-4245</v>
          </cell>
          <cell r="D297">
            <v>-4245</v>
          </cell>
          <cell r="E297">
            <v>4245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KARTAR AGRO ENGINEERS PVT LTD</v>
          </cell>
          <cell r="B298">
            <v>-29891.95</v>
          </cell>
          <cell r="D298">
            <v>-29891.95</v>
          </cell>
          <cell r="E298">
            <v>0</v>
          </cell>
          <cell r="F298">
            <v>0</v>
          </cell>
          <cell r="G298">
            <v>-29891.95</v>
          </cell>
          <cell r="H298">
            <v>0</v>
          </cell>
          <cell r="I298">
            <v>-29891.95</v>
          </cell>
        </row>
        <row r="299">
          <cell r="A299" t="str">
            <v>KARTAR BEVEL GEARS</v>
          </cell>
          <cell r="B299">
            <v>-1418</v>
          </cell>
          <cell r="D299">
            <v>-1418</v>
          </cell>
          <cell r="E299">
            <v>0</v>
          </cell>
          <cell r="F299">
            <v>0</v>
          </cell>
          <cell r="G299">
            <v>-1418</v>
          </cell>
          <cell r="H299">
            <v>0</v>
          </cell>
          <cell r="I299">
            <v>-1418</v>
          </cell>
        </row>
        <row r="300">
          <cell r="A300" t="str">
            <v>KARTAR BROS PVT LTD</v>
          </cell>
          <cell r="B300">
            <v>953.12</v>
          </cell>
          <cell r="D300">
            <v>953.12</v>
          </cell>
          <cell r="E300">
            <v>0</v>
          </cell>
          <cell r="F300">
            <v>0</v>
          </cell>
          <cell r="G300">
            <v>953.12</v>
          </cell>
          <cell r="H300">
            <v>0</v>
          </cell>
          <cell r="I300">
            <v>953.12</v>
          </cell>
        </row>
        <row r="301">
          <cell r="A301" t="str">
            <v>KASTUR COMPUTER SERVICES</v>
          </cell>
          <cell r="B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 t="str">
            <v>KAVERI SUPPORT SERVICES PVT LTD</v>
          </cell>
          <cell r="B302">
            <v>-467</v>
          </cell>
          <cell r="D302">
            <v>-467</v>
          </cell>
          <cell r="E302">
            <v>0</v>
          </cell>
          <cell r="F302">
            <v>0</v>
          </cell>
          <cell r="G302">
            <v>-467</v>
          </cell>
          <cell r="H302">
            <v>0</v>
          </cell>
          <cell r="I302">
            <v>-467</v>
          </cell>
        </row>
        <row r="303">
          <cell r="A303" t="str">
            <v>KAY ESS COMPUTERS</v>
          </cell>
          <cell r="B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A304" t="str">
            <v>KAYSONS SALES</v>
          </cell>
          <cell r="B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A305" t="str">
            <v>KEMFIN PAINTS (INDIA) LTD.-SSI</v>
          </cell>
          <cell r="B305">
            <v>-2040</v>
          </cell>
          <cell r="D305">
            <v>-2040</v>
          </cell>
          <cell r="E305">
            <v>0</v>
          </cell>
          <cell r="F305">
            <v>0</v>
          </cell>
          <cell r="G305">
            <v>-2040</v>
          </cell>
          <cell r="H305">
            <v>0</v>
          </cell>
          <cell r="I305">
            <v>-2040</v>
          </cell>
        </row>
        <row r="306">
          <cell r="A306" t="str">
            <v>KESHAV ENTERPRISES</v>
          </cell>
          <cell r="B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</row>
        <row r="307">
          <cell r="A307" t="str">
            <v>KEYS &amp; DOWELS (INDIA) PVT LTD-SSI</v>
          </cell>
          <cell r="B307">
            <v>-4305.6000000000004</v>
          </cell>
          <cell r="D307">
            <v>-4305.6000000000004</v>
          </cell>
          <cell r="E307">
            <v>0</v>
          </cell>
          <cell r="F307">
            <v>0</v>
          </cell>
          <cell r="G307">
            <v>-4305.6000000000004</v>
          </cell>
          <cell r="H307">
            <v>0</v>
          </cell>
          <cell r="I307">
            <v>-4305.6000000000004</v>
          </cell>
        </row>
        <row r="308">
          <cell r="A308" t="str">
            <v>KHADI GRAMUDYUG VIKAS SAMITI</v>
          </cell>
          <cell r="B308">
            <v>-17820</v>
          </cell>
          <cell r="D308">
            <v>-17820</v>
          </cell>
          <cell r="E308">
            <v>0</v>
          </cell>
          <cell r="F308">
            <v>0</v>
          </cell>
          <cell r="G308">
            <v>-17820</v>
          </cell>
          <cell r="H308">
            <v>0</v>
          </cell>
          <cell r="I308">
            <v>-17820</v>
          </cell>
        </row>
        <row r="309">
          <cell r="A309" t="str">
            <v>KIRAN AUTO ELECTRICAL WORKS &amp; CAR SHINGAR</v>
          </cell>
          <cell r="B309">
            <v>-1660</v>
          </cell>
          <cell r="D309">
            <v>-1660</v>
          </cell>
          <cell r="E309">
            <v>0</v>
          </cell>
          <cell r="F309">
            <v>0</v>
          </cell>
          <cell r="G309">
            <v>-1660</v>
          </cell>
          <cell r="H309">
            <v>0</v>
          </cell>
          <cell r="I309">
            <v>-1660</v>
          </cell>
        </row>
        <row r="310">
          <cell r="A310" t="str">
            <v>KIRAN AUTO ELECTRIC WORKS</v>
          </cell>
          <cell r="B310">
            <v>-410</v>
          </cell>
          <cell r="D310">
            <v>-410</v>
          </cell>
          <cell r="E310">
            <v>0</v>
          </cell>
          <cell r="F310">
            <v>0</v>
          </cell>
          <cell r="G310">
            <v>-410</v>
          </cell>
          <cell r="H310">
            <v>0</v>
          </cell>
          <cell r="I310">
            <v>-410</v>
          </cell>
        </row>
        <row r="311">
          <cell r="A311" t="str">
            <v>KIRITI INKS TRADERS</v>
          </cell>
          <cell r="B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 t="str">
            <v>KISHAN ENGINEERS-SSI</v>
          </cell>
          <cell r="B312">
            <v>24739.52</v>
          </cell>
          <cell r="D312">
            <v>24739.52</v>
          </cell>
          <cell r="E312">
            <v>0</v>
          </cell>
          <cell r="F312">
            <v>0</v>
          </cell>
          <cell r="G312">
            <v>24739.52</v>
          </cell>
          <cell r="H312">
            <v>0</v>
          </cell>
          <cell r="I312">
            <v>24739.52</v>
          </cell>
        </row>
        <row r="313">
          <cell r="A313" t="str">
            <v>K.K. CHEMICALS</v>
          </cell>
          <cell r="B313">
            <v>-567</v>
          </cell>
          <cell r="D313">
            <v>-567</v>
          </cell>
          <cell r="E313">
            <v>0</v>
          </cell>
          <cell r="F313">
            <v>0</v>
          </cell>
          <cell r="G313">
            <v>-567</v>
          </cell>
          <cell r="H313">
            <v>0</v>
          </cell>
          <cell r="I313">
            <v>-567</v>
          </cell>
        </row>
        <row r="314">
          <cell r="A314" t="str">
            <v>K.K. MOTORS-SSI</v>
          </cell>
          <cell r="B314">
            <v>-905</v>
          </cell>
          <cell r="D314">
            <v>-905</v>
          </cell>
          <cell r="E314">
            <v>0</v>
          </cell>
          <cell r="F314">
            <v>0</v>
          </cell>
          <cell r="G314">
            <v>-905</v>
          </cell>
          <cell r="H314">
            <v>0</v>
          </cell>
          <cell r="I314">
            <v>-905</v>
          </cell>
        </row>
        <row r="315">
          <cell r="A315" t="str">
            <v>K.N. KALRA</v>
          </cell>
          <cell r="B315">
            <v>-37164.17</v>
          </cell>
          <cell r="D315">
            <v>-37164.17</v>
          </cell>
          <cell r="E315">
            <v>0</v>
          </cell>
          <cell r="F315">
            <v>0</v>
          </cell>
          <cell r="G315">
            <v>-37164.17</v>
          </cell>
          <cell r="H315">
            <v>0</v>
          </cell>
          <cell r="I315">
            <v>-37164.17</v>
          </cell>
        </row>
        <row r="316">
          <cell r="A316" t="str">
            <v>K.N.V. ENGINEERS-SSI</v>
          </cell>
          <cell r="B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 t="str">
            <v>K.P. TOOLS PVT LTD-SSI</v>
          </cell>
          <cell r="B317">
            <v>-64605</v>
          </cell>
          <cell r="D317">
            <v>-64605</v>
          </cell>
          <cell r="E317">
            <v>0</v>
          </cell>
          <cell r="F317">
            <v>0</v>
          </cell>
          <cell r="G317">
            <v>-64605</v>
          </cell>
          <cell r="H317">
            <v>0</v>
          </cell>
          <cell r="I317">
            <v>-64605</v>
          </cell>
        </row>
        <row r="318">
          <cell r="A318" t="str">
            <v>K.R. ENTERPRISES</v>
          </cell>
          <cell r="B318">
            <v>-13607.12</v>
          </cell>
          <cell r="D318">
            <v>-13607.12</v>
          </cell>
          <cell r="E318">
            <v>0</v>
          </cell>
          <cell r="F318">
            <v>0</v>
          </cell>
          <cell r="G318">
            <v>-13607.12</v>
          </cell>
          <cell r="H318">
            <v>0</v>
          </cell>
          <cell r="I318">
            <v>-13607.12</v>
          </cell>
        </row>
        <row r="319">
          <cell r="A319" t="str">
            <v>KRISHAN ENGINEERS-SSI</v>
          </cell>
          <cell r="B319">
            <v>-3073.99</v>
          </cell>
          <cell r="D319">
            <v>-3073.99</v>
          </cell>
          <cell r="E319">
            <v>0</v>
          </cell>
          <cell r="F319">
            <v>0</v>
          </cell>
          <cell r="G319">
            <v>-3073.99</v>
          </cell>
          <cell r="H319">
            <v>0</v>
          </cell>
          <cell r="I319">
            <v>-3073.99</v>
          </cell>
        </row>
        <row r="320">
          <cell r="A320" t="str">
            <v>KRISHAN KUMAR GUPTA</v>
          </cell>
          <cell r="B320">
            <v>-9000</v>
          </cell>
          <cell r="D320">
            <v>-9000</v>
          </cell>
          <cell r="E320">
            <v>0</v>
          </cell>
          <cell r="F320">
            <v>0</v>
          </cell>
          <cell r="G320">
            <v>-9000</v>
          </cell>
          <cell r="H320">
            <v>0</v>
          </cell>
          <cell r="I320">
            <v>-9000</v>
          </cell>
        </row>
        <row r="321">
          <cell r="A321" t="str">
            <v>KRIYA MANAGEMENT CONSULTANTS PVT LTD</v>
          </cell>
          <cell r="B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A322" t="str">
            <v>KUEHNE &amp; NAGEL PVT LTD</v>
          </cell>
          <cell r="B322">
            <v>-47923.75</v>
          </cell>
          <cell r="D322">
            <v>-47923.75</v>
          </cell>
          <cell r="E322">
            <v>0</v>
          </cell>
          <cell r="F322">
            <v>0</v>
          </cell>
          <cell r="G322">
            <v>-47923.75</v>
          </cell>
          <cell r="H322">
            <v>0</v>
          </cell>
          <cell r="I322">
            <v>-47923.75</v>
          </cell>
        </row>
        <row r="323">
          <cell r="A323" t="str">
            <v>KUKREJA GLASS &amp; ALUMINIUM WORKS</v>
          </cell>
          <cell r="B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</row>
        <row r="324">
          <cell r="A324" t="str">
            <v>KUKREJA MARKETINGS</v>
          </cell>
          <cell r="B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</row>
        <row r="325">
          <cell r="A325" t="str">
            <v>KUMAR &amp; COMPANY</v>
          </cell>
          <cell r="B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 t="str">
            <v>KUMAR SALES ENTERPRISES</v>
          </cell>
          <cell r="B326">
            <v>-98.48</v>
          </cell>
          <cell r="D326">
            <v>-98.48</v>
          </cell>
          <cell r="E326">
            <v>0</v>
          </cell>
          <cell r="F326">
            <v>0</v>
          </cell>
          <cell r="G326">
            <v>-98.48</v>
          </cell>
          <cell r="H326">
            <v>0</v>
          </cell>
          <cell r="I326">
            <v>-98.48</v>
          </cell>
        </row>
        <row r="327">
          <cell r="A327" t="str">
            <v>LAKSHMI ELECTRICALS</v>
          </cell>
          <cell r="B327">
            <v>-2552</v>
          </cell>
          <cell r="D327">
            <v>-2552</v>
          </cell>
          <cell r="E327">
            <v>2552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 t="str">
            <v>LAULS LIMITED</v>
          </cell>
          <cell r="B328">
            <v>-200</v>
          </cell>
          <cell r="D328">
            <v>-200</v>
          </cell>
          <cell r="E328">
            <v>0</v>
          </cell>
          <cell r="F328">
            <v>0</v>
          </cell>
          <cell r="G328">
            <v>-200</v>
          </cell>
          <cell r="H328">
            <v>0</v>
          </cell>
          <cell r="I328">
            <v>-200</v>
          </cell>
        </row>
        <row r="329">
          <cell r="A329" t="str">
            <v>LAXMI ELECTRICLAS</v>
          </cell>
          <cell r="B329">
            <v>-3210.5</v>
          </cell>
          <cell r="D329">
            <v>-3210.5</v>
          </cell>
          <cell r="E329">
            <v>3210.5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 t="str">
            <v>L.D. KALRA</v>
          </cell>
          <cell r="B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 t="str">
            <v>LEGRIS INDIA PVT LTD</v>
          </cell>
          <cell r="B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 t="str">
            <v>L G ELECTRONICS INDIA PVT LTD</v>
          </cell>
          <cell r="B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 t="str">
            <v>LIBERTY ENTERPRISES</v>
          </cell>
          <cell r="B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 t="str">
            <v>LINK ENTERPRISES-SSI</v>
          </cell>
          <cell r="B334">
            <v>-3711.5</v>
          </cell>
          <cell r="D334">
            <v>-3711.5</v>
          </cell>
          <cell r="E334">
            <v>0</v>
          </cell>
          <cell r="F334">
            <v>0</v>
          </cell>
          <cell r="G334">
            <v>-3711.5</v>
          </cell>
          <cell r="H334">
            <v>0</v>
          </cell>
          <cell r="I334">
            <v>-3711.5</v>
          </cell>
        </row>
        <row r="335">
          <cell r="A335" t="str">
            <v>LMR INTERNATIONAL</v>
          </cell>
          <cell r="B335">
            <v>-1000</v>
          </cell>
          <cell r="D335">
            <v>-1000</v>
          </cell>
          <cell r="E335">
            <v>1000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 t="str">
            <v>LUCAS INDIAN SERVICE LIMITED</v>
          </cell>
          <cell r="B336">
            <v>378.56</v>
          </cell>
          <cell r="D336">
            <v>378.56</v>
          </cell>
          <cell r="E336">
            <v>0</v>
          </cell>
          <cell r="F336">
            <v>0</v>
          </cell>
          <cell r="G336">
            <v>378.56</v>
          </cell>
          <cell r="H336">
            <v>0</v>
          </cell>
          <cell r="I336">
            <v>378.56</v>
          </cell>
        </row>
        <row r="337">
          <cell r="A337" t="str">
            <v>LUMAX INDUSTRIES LTD.</v>
          </cell>
          <cell r="B337">
            <v>-322.87</v>
          </cell>
          <cell r="D337">
            <v>-322.87</v>
          </cell>
          <cell r="E337">
            <v>0</v>
          </cell>
          <cell r="F337">
            <v>0</v>
          </cell>
          <cell r="G337">
            <v>-322.87</v>
          </cell>
          <cell r="H337">
            <v>0</v>
          </cell>
          <cell r="I337">
            <v>-322.87</v>
          </cell>
        </row>
        <row r="338">
          <cell r="A338" t="str">
            <v>MACH-MILL &amp; HARDWARES</v>
          </cell>
          <cell r="B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 t="str">
            <v>MADRAS ELASTOMERS LIMITED</v>
          </cell>
          <cell r="B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 t="str">
            <v>MAHALAXMI TRADING CORPORATION-SSI</v>
          </cell>
          <cell r="B340">
            <v>-563.20000000000005</v>
          </cell>
          <cell r="D340">
            <v>-563.20000000000005</v>
          </cell>
          <cell r="E340">
            <v>0</v>
          </cell>
          <cell r="F340">
            <v>0</v>
          </cell>
          <cell r="G340">
            <v>-563.20000000000005</v>
          </cell>
          <cell r="H340">
            <v>0</v>
          </cell>
          <cell r="I340">
            <v>-563.20000000000005</v>
          </cell>
        </row>
        <row r="341">
          <cell r="A341" t="str">
            <v>MAHARAJA AIRCONDITIONERS</v>
          </cell>
          <cell r="B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 t="str">
            <v>MAHAVIR SALES CORPORATION-SSI</v>
          </cell>
          <cell r="B342">
            <v>-491.71</v>
          </cell>
          <cell r="D342">
            <v>-491.71</v>
          </cell>
          <cell r="E342">
            <v>0</v>
          </cell>
          <cell r="F342">
            <v>0</v>
          </cell>
          <cell r="G342">
            <v>-491.71</v>
          </cell>
          <cell r="H342">
            <v>0</v>
          </cell>
          <cell r="I342">
            <v>-491.71</v>
          </cell>
        </row>
        <row r="343">
          <cell r="A343" t="str">
            <v>MAHESH AGENCIES</v>
          </cell>
          <cell r="B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 t="str">
            <v>MAHINDRA SONA LIMITED</v>
          </cell>
          <cell r="B344">
            <v>-17644</v>
          </cell>
          <cell r="D344">
            <v>-17644</v>
          </cell>
          <cell r="E344">
            <v>0</v>
          </cell>
          <cell r="F344">
            <v>0</v>
          </cell>
          <cell r="G344">
            <v>-17644</v>
          </cell>
          <cell r="H344">
            <v>0</v>
          </cell>
          <cell r="I344">
            <v>-17644</v>
          </cell>
        </row>
        <row r="345">
          <cell r="A345" t="str">
            <v>MAHINDRA TOURS &amp; TRAVELS</v>
          </cell>
          <cell r="B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 t="str">
            <v>MAJESTIC SEATS (INDIA)-SSI</v>
          </cell>
          <cell r="B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 t="str">
            <v>MAJESTIC SEATS (INDIA)  UNIT - II-SSI</v>
          </cell>
          <cell r="B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A348" t="str">
            <v>MALIK ENTERPRISES</v>
          </cell>
          <cell r="B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A349" t="str">
            <v>MANTRG SYSTEMS INDIA</v>
          </cell>
          <cell r="B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</row>
        <row r="350">
          <cell r="A350" t="str">
            <v>MARKK-LAMB COLOR PLUS LTD</v>
          </cell>
          <cell r="B350">
            <v>-62982.75</v>
          </cell>
          <cell r="D350">
            <v>-62982.75</v>
          </cell>
          <cell r="E350">
            <v>0</v>
          </cell>
          <cell r="F350">
            <v>0</v>
          </cell>
          <cell r="G350">
            <v>-62982.75</v>
          </cell>
          <cell r="H350">
            <v>0</v>
          </cell>
          <cell r="I350">
            <v>-62982.75</v>
          </cell>
        </row>
        <row r="351">
          <cell r="A351" t="str">
            <v>MAX-E PRODUCTS PVT LTD</v>
          </cell>
          <cell r="B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</row>
        <row r="352">
          <cell r="A352" t="str">
            <v>MAYUR AIR CONDITIONING ENGG.</v>
          </cell>
          <cell r="B352">
            <v>-245</v>
          </cell>
          <cell r="D352">
            <v>-245</v>
          </cell>
          <cell r="E352">
            <v>245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</row>
        <row r="353">
          <cell r="A353" t="str">
            <v>MEHEK INDUSTRIES</v>
          </cell>
          <cell r="B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</row>
        <row r="354">
          <cell r="A354" t="str">
            <v>MEHRA,SINGH &amp; VISHWANATH</v>
          </cell>
          <cell r="B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</row>
        <row r="355">
          <cell r="A355" t="str">
            <v>MERCURY SCIENTIFIC EQUIPMENTS &amp; CHEMICALS</v>
          </cell>
          <cell r="B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</row>
        <row r="356">
          <cell r="A356" t="str">
            <v>MERCURY TRAVELS LTD</v>
          </cell>
          <cell r="B356">
            <v>-6800</v>
          </cell>
          <cell r="D356">
            <v>-6800</v>
          </cell>
          <cell r="E356">
            <v>0</v>
          </cell>
          <cell r="F356">
            <v>0</v>
          </cell>
          <cell r="G356">
            <v>-6800</v>
          </cell>
          <cell r="H356">
            <v>0</v>
          </cell>
          <cell r="I356">
            <v>-6800</v>
          </cell>
        </row>
        <row r="357">
          <cell r="A357" t="str">
            <v>METHODEX INFRES LTD</v>
          </cell>
          <cell r="B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</row>
        <row r="358">
          <cell r="A358" t="str">
            <v>M.G. SACHDEVA &amp; SONS</v>
          </cell>
          <cell r="B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</row>
        <row r="359">
          <cell r="A359" t="str">
            <v>MICRO CLINIC INDIA PVT LTD</v>
          </cell>
          <cell r="B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A360" t="str">
            <v>MICRO-TECH ENGINEERS-SSI</v>
          </cell>
          <cell r="B360">
            <v>-6067.45</v>
          </cell>
          <cell r="D360">
            <v>-6067.45</v>
          </cell>
          <cell r="E360">
            <v>0</v>
          </cell>
          <cell r="F360">
            <v>0</v>
          </cell>
          <cell r="G360">
            <v>-6067.45</v>
          </cell>
          <cell r="H360">
            <v>0</v>
          </cell>
          <cell r="I360">
            <v>-6067.45</v>
          </cell>
        </row>
        <row r="361">
          <cell r="A361" t="str">
            <v>MICRO TOOL</v>
          </cell>
          <cell r="B361">
            <v>-11211.94</v>
          </cell>
          <cell r="D361">
            <v>-11211.94</v>
          </cell>
          <cell r="E361">
            <v>11211.94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 t="str">
            <v>MITSUI &amp; CO. LTD</v>
          </cell>
          <cell r="B362">
            <v>-1101377.6000000001</v>
          </cell>
          <cell r="D362">
            <v>-1101377.6000000001</v>
          </cell>
          <cell r="E362">
            <v>-349310.4</v>
          </cell>
          <cell r="F362">
            <v>0</v>
          </cell>
          <cell r="G362">
            <v>-1450688</v>
          </cell>
          <cell r="H362">
            <v>0</v>
          </cell>
          <cell r="I362">
            <v>-1450688</v>
          </cell>
        </row>
        <row r="363">
          <cell r="A363" t="str">
            <v>MITUTOYO SOUTH ASIA PVT LTD</v>
          </cell>
          <cell r="B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</row>
        <row r="364">
          <cell r="A364" t="str">
            <v>M.K. TRANSPORT &amp; CO.</v>
          </cell>
          <cell r="B364">
            <v>-950</v>
          </cell>
          <cell r="D364">
            <v>-950</v>
          </cell>
          <cell r="E364">
            <v>0</v>
          </cell>
          <cell r="F364">
            <v>0</v>
          </cell>
          <cell r="G364">
            <v>-950</v>
          </cell>
          <cell r="H364">
            <v>0</v>
          </cell>
          <cell r="I364">
            <v>-950</v>
          </cell>
        </row>
        <row r="365">
          <cell r="A365" t="str">
            <v>MODERN CROCKERY</v>
          </cell>
          <cell r="B365">
            <v>-100</v>
          </cell>
          <cell r="D365">
            <v>-100</v>
          </cell>
          <cell r="E365">
            <v>0</v>
          </cell>
          <cell r="F365">
            <v>0</v>
          </cell>
          <cell r="G365">
            <v>-100</v>
          </cell>
          <cell r="H365">
            <v>0</v>
          </cell>
          <cell r="I365">
            <v>-100</v>
          </cell>
        </row>
        <row r="366">
          <cell r="A366" t="str">
            <v>MODERN TECHNOLOGIES</v>
          </cell>
          <cell r="B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 t="str">
            <v>MODERN TRADING COMPANY</v>
          </cell>
          <cell r="B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 t="str">
            <v>MODI XEROX LTD.</v>
          </cell>
          <cell r="B368">
            <v>-11021.6</v>
          </cell>
          <cell r="D368">
            <v>-11021.6</v>
          </cell>
          <cell r="E368">
            <v>0</v>
          </cell>
          <cell r="F368">
            <v>0</v>
          </cell>
          <cell r="G368">
            <v>-11021.6</v>
          </cell>
          <cell r="H368">
            <v>0</v>
          </cell>
          <cell r="I368">
            <v>-11021.6</v>
          </cell>
        </row>
        <row r="369">
          <cell r="A369" t="str">
            <v>MOHAN TRADING CORPORATION</v>
          </cell>
          <cell r="B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0">
          <cell r="A370" t="str">
            <v>MOHIT SALES AGENCIES</v>
          </cell>
          <cell r="B370">
            <v>-5673.39</v>
          </cell>
          <cell r="D370">
            <v>-5673.39</v>
          </cell>
          <cell r="E370">
            <v>0</v>
          </cell>
          <cell r="F370">
            <v>0</v>
          </cell>
          <cell r="G370">
            <v>-5673.39</v>
          </cell>
          <cell r="H370">
            <v>0</v>
          </cell>
          <cell r="I370">
            <v>-5673.39</v>
          </cell>
        </row>
        <row r="371">
          <cell r="A371" t="str">
            <v>MOONDROP CHEMINEERS PVT LTD</v>
          </cell>
          <cell r="B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</row>
        <row r="372">
          <cell r="A372" t="str">
            <v>MOTHERSON SUMI SYSTEMS LTD</v>
          </cell>
          <cell r="B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</row>
        <row r="373">
          <cell r="A373" t="str">
            <v>MUKUL LABELS</v>
          </cell>
          <cell r="B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</row>
        <row r="374">
          <cell r="A374" t="str">
            <v>MUNCHUR INDUSTRIES PVT LTD</v>
          </cell>
          <cell r="B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</row>
        <row r="375">
          <cell r="A375" t="str">
            <v>MUNDHRA BROTHERS</v>
          </cell>
          <cell r="B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</row>
        <row r="376">
          <cell r="A376" t="str">
            <v>NAHAR PRASHAD &amp; CO.</v>
          </cell>
          <cell r="B376">
            <v>-3366.3</v>
          </cell>
          <cell r="D376">
            <v>-3366.3</v>
          </cell>
          <cell r="E376">
            <v>0</v>
          </cell>
          <cell r="F376">
            <v>0</v>
          </cell>
          <cell r="G376">
            <v>-3366.3</v>
          </cell>
          <cell r="H376">
            <v>0</v>
          </cell>
          <cell r="I376">
            <v>-3366.3</v>
          </cell>
        </row>
        <row r="377">
          <cell r="A377" t="str">
            <v>NAPCO BEVEL GEAR OF INDIA LTD</v>
          </cell>
          <cell r="B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</row>
        <row r="378">
          <cell r="A378" t="str">
            <v>NATIONAL BLOCK SERVICE</v>
          </cell>
          <cell r="B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</row>
        <row r="379">
          <cell r="A379" t="str">
            <v>NATIONAL INSURANCE CO. LTD</v>
          </cell>
          <cell r="B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</row>
        <row r="380">
          <cell r="A380" t="str">
            <v>NAVRANG AUDIO VIDEO (P) LTD</v>
          </cell>
          <cell r="B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</row>
        <row r="381">
          <cell r="A381" t="str">
            <v>NEEL ENGINEERING SOLUTIONS</v>
          </cell>
          <cell r="B381">
            <v>-5875</v>
          </cell>
          <cell r="D381">
            <v>-5875</v>
          </cell>
          <cell r="E381">
            <v>0</v>
          </cell>
          <cell r="F381">
            <v>0</v>
          </cell>
          <cell r="G381">
            <v>-5875</v>
          </cell>
          <cell r="H381">
            <v>0</v>
          </cell>
          <cell r="I381">
            <v>-5875</v>
          </cell>
        </row>
        <row r="382">
          <cell r="A382" t="str">
            <v>NEERAJ AGENCIES</v>
          </cell>
          <cell r="B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</row>
        <row r="383">
          <cell r="A383" t="str">
            <v>NEW AGE CHEMICALS</v>
          </cell>
          <cell r="B383">
            <v>-1649.55</v>
          </cell>
          <cell r="D383">
            <v>-1649.55</v>
          </cell>
          <cell r="E383">
            <v>0</v>
          </cell>
          <cell r="F383">
            <v>0</v>
          </cell>
          <cell r="G383">
            <v>-1649.55</v>
          </cell>
          <cell r="H383">
            <v>0</v>
          </cell>
          <cell r="I383">
            <v>-1649.55</v>
          </cell>
        </row>
        <row r="384">
          <cell r="A384" t="str">
            <v>NEW NATIONAL AUTOMOTIVE INDUSTRIES</v>
          </cell>
          <cell r="B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</row>
        <row r="385">
          <cell r="A385" t="str">
            <v>NEW NAYYAR MACHINE TOOLS-SSI</v>
          </cell>
          <cell r="B385">
            <v>-1511.94</v>
          </cell>
          <cell r="D385">
            <v>-1511.94</v>
          </cell>
          <cell r="E385">
            <v>0</v>
          </cell>
          <cell r="F385">
            <v>0</v>
          </cell>
          <cell r="G385">
            <v>-1511.94</v>
          </cell>
          <cell r="H385">
            <v>0</v>
          </cell>
          <cell r="I385">
            <v>-1511.94</v>
          </cell>
        </row>
        <row r="386">
          <cell r="A386" t="str">
            <v>NEW SUPREET ENTERPRISES-SSI</v>
          </cell>
          <cell r="B386">
            <v>2449.9299999999998</v>
          </cell>
          <cell r="D386">
            <v>2449.9299999999998</v>
          </cell>
          <cell r="E386">
            <v>0</v>
          </cell>
          <cell r="F386">
            <v>0</v>
          </cell>
          <cell r="G386">
            <v>2449.9299999999998</v>
          </cell>
          <cell r="H386">
            <v>0</v>
          </cell>
          <cell r="I386">
            <v>2449.9299999999998</v>
          </cell>
        </row>
        <row r="387">
          <cell r="A387" t="str">
            <v>NEXO INDUSTRIES PVT LTD</v>
          </cell>
          <cell r="B387">
            <v>-7371</v>
          </cell>
          <cell r="D387">
            <v>-7371</v>
          </cell>
          <cell r="E387">
            <v>0</v>
          </cell>
          <cell r="F387">
            <v>0</v>
          </cell>
          <cell r="G387">
            <v>-7371</v>
          </cell>
          <cell r="H387">
            <v>0</v>
          </cell>
          <cell r="I387">
            <v>-7371</v>
          </cell>
        </row>
        <row r="388">
          <cell r="A388" t="str">
            <v>NITYA ENTERPRISES</v>
          </cell>
          <cell r="B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</row>
        <row r="389">
          <cell r="A389" t="str">
            <v>NRB BEARINGS LIMITED</v>
          </cell>
          <cell r="B389">
            <v>-8885</v>
          </cell>
          <cell r="D389">
            <v>-8885</v>
          </cell>
          <cell r="E389">
            <v>0</v>
          </cell>
          <cell r="F389">
            <v>0</v>
          </cell>
          <cell r="G389">
            <v>-8885</v>
          </cell>
          <cell r="H389">
            <v>0</v>
          </cell>
          <cell r="I389">
            <v>-8885</v>
          </cell>
        </row>
        <row r="390">
          <cell r="A390" t="str">
            <v>NRB TORINGTON LIMITED</v>
          </cell>
          <cell r="B390">
            <v>-1080</v>
          </cell>
          <cell r="D390">
            <v>-1080</v>
          </cell>
          <cell r="E390">
            <v>0</v>
          </cell>
          <cell r="F390">
            <v>0</v>
          </cell>
          <cell r="G390">
            <v>-1080</v>
          </cell>
          <cell r="H390">
            <v>0</v>
          </cell>
          <cell r="I390">
            <v>-1080</v>
          </cell>
        </row>
        <row r="391">
          <cell r="A391" t="str">
            <v>NRV CONSULTANTS-SSI</v>
          </cell>
          <cell r="B391">
            <v>-6350</v>
          </cell>
          <cell r="D391">
            <v>-6350</v>
          </cell>
          <cell r="E391">
            <v>0</v>
          </cell>
          <cell r="F391">
            <v>0</v>
          </cell>
          <cell r="G391">
            <v>-6350</v>
          </cell>
          <cell r="H391">
            <v>0</v>
          </cell>
          <cell r="I391">
            <v>-6350</v>
          </cell>
        </row>
        <row r="392">
          <cell r="A392" t="str">
            <v>NUCHEM LTD.</v>
          </cell>
          <cell r="B392">
            <v>-914</v>
          </cell>
          <cell r="D392">
            <v>-914</v>
          </cell>
          <cell r="E392">
            <v>0</v>
          </cell>
          <cell r="F392">
            <v>0</v>
          </cell>
          <cell r="G392">
            <v>-914</v>
          </cell>
          <cell r="H392">
            <v>0</v>
          </cell>
          <cell r="I392">
            <v>-914</v>
          </cell>
        </row>
        <row r="393">
          <cell r="A393" t="str">
            <v>NUCHEM MACHINE TOOLS LIMITED</v>
          </cell>
          <cell r="B393">
            <v>-784</v>
          </cell>
          <cell r="D393">
            <v>-784</v>
          </cell>
          <cell r="E393">
            <v>0</v>
          </cell>
          <cell r="F393">
            <v>0</v>
          </cell>
          <cell r="G393">
            <v>-784</v>
          </cell>
          <cell r="H393">
            <v>0</v>
          </cell>
          <cell r="I393">
            <v>-784</v>
          </cell>
        </row>
        <row r="394">
          <cell r="A394" t="str">
            <v>OA COMPSERVE PVT LTD</v>
          </cell>
          <cell r="B394">
            <v>-398</v>
          </cell>
          <cell r="D394">
            <v>-398</v>
          </cell>
          <cell r="E394">
            <v>0</v>
          </cell>
          <cell r="F394">
            <v>0</v>
          </cell>
          <cell r="G394">
            <v>-398</v>
          </cell>
          <cell r="H394">
            <v>0</v>
          </cell>
          <cell r="I394">
            <v>-398</v>
          </cell>
        </row>
        <row r="395">
          <cell r="A395" t="str">
            <v>OKHLA SERVICE CENTRE</v>
          </cell>
          <cell r="B395">
            <v>-1823</v>
          </cell>
          <cell r="D395">
            <v>-1823</v>
          </cell>
          <cell r="E395">
            <v>0</v>
          </cell>
          <cell r="F395">
            <v>0</v>
          </cell>
          <cell r="G395">
            <v>-1823</v>
          </cell>
          <cell r="H395">
            <v>0</v>
          </cell>
          <cell r="I395">
            <v>-1823</v>
          </cell>
        </row>
        <row r="396">
          <cell r="A396" t="str">
            <v>OMEGA ENTERPRISES-SSI</v>
          </cell>
          <cell r="B396">
            <v>-7787.55</v>
          </cell>
          <cell r="D396">
            <v>-7787.55</v>
          </cell>
          <cell r="E396">
            <v>0</v>
          </cell>
          <cell r="F396">
            <v>0</v>
          </cell>
          <cell r="G396">
            <v>-7787.55</v>
          </cell>
          <cell r="H396">
            <v>0</v>
          </cell>
          <cell r="I396">
            <v>-7787.55</v>
          </cell>
        </row>
        <row r="397">
          <cell r="A397" t="str">
            <v>OM LOGISTICS LTD</v>
          </cell>
          <cell r="B397">
            <v>-6117</v>
          </cell>
          <cell r="D397">
            <v>-6117</v>
          </cell>
          <cell r="E397">
            <v>0</v>
          </cell>
          <cell r="F397">
            <v>0</v>
          </cell>
          <cell r="G397">
            <v>-6117</v>
          </cell>
          <cell r="H397">
            <v>0</v>
          </cell>
          <cell r="I397">
            <v>-6117</v>
          </cell>
        </row>
        <row r="398">
          <cell r="A398" t="str">
            <v>ORIENT SHIP AGENCY (P) LTD</v>
          </cell>
          <cell r="B398">
            <v>-2016.8</v>
          </cell>
          <cell r="D398">
            <v>-2016.8</v>
          </cell>
          <cell r="E398">
            <v>0</v>
          </cell>
          <cell r="F398">
            <v>0</v>
          </cell>
          <cell r="G398">
            <v>-2016.8</v>
          </cell>
          <cell r="H398">
            <v>0</v>
          </cell>
          <cell r="I398">
            <v>-2016.8</v>
          </cell>
        </row>
        <row r="399">
          <cell r="A399" t="str">
            <v>PARAMJEET KAUR SETHI</v>
          </cell>
          <cell r="B399">
            <v>-67240.44</v>
          </cell>
          <cell r="D399">
            <v>-67240.44</v>
          </cell>
          <cell r="E399">
            <v>67240.44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</row>
        <row r="400">
          <cell r="A400" t="str">
            <v>PARKASH CONTRACTORS PVT LTD</v>
          </cell>
          <cell r="B400">
            <v>-18074</v>
          </cell>
          <cell r="D400">
            <v>-18074</v>
          </cell>
          <cell r="E400">
            <v>0</v>
          </cell>
          <cell r="F400">
            <v>0</v>
          </cell>
          <cell r="G400">
            <v>-18074</v>
          </cell>
          <cell r="H400">
            <v>0</v>
          </cell>
          <cell r="I400">
            <v>-18074</v>
          </cell>
        </row>
        <row r="401">
          <cell r="A401" t="str">
            <v>PARMAR ELECTRICALS</v>
          </cell>
          <cell r="B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</row>
        <row r="402">
          <cell r="A402" t="str">
            <v>PARNAMI ENGINEERS PVT LTD</v>
          </cell>
          <cell r="B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</row>
        <row r="403">
          <cell r="A403" t="str">
            <v>PEARL PRINTERS-SSI</v>
          </cell>
          <cell r="B403">
            <v>-35588.6</v>
          </cell>
          <cell r="D403">
            <v>-35588.6</v>
          </cell>
          <cell r="E403">
            <v>0</v>
          </cell>
          <cell r="F403">
            <v>0</v>
          </cell>
          <cell r="G403">
            <v>-35588.6</v>
          </cell>
          <cell r="H403">
            <v>0</v>
          </cell>
          <cell r="I403">
            <v>-35588.6</v>
          </cell>
        </row>
        <row r="404">
          <cell r="A404" t="str">
            <v>PEE JAY ENTERPRISES</v>
          </cell>
          <cell r="B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</row>
        <row r="405">
          <cell r="A405" t="str">
            <v>PEFCO FOUNDRY,A DIVISION OF KORES INDIA LTD</v>
          </cell>
          <cell r="B405">
            <v>-271044.59999999998</v>
          </cell>
          <cell r="D405">
            <v>-271044.59999999998</v>
          </cell>
          <cell r="E405">
            <v>0</v>
          </cell>
          <cell r="F405">
            <v>0</v>
          </cell>
          <cell r="G405">
            <v>-271044.59999999998</v>
          </cell>
          <cell r="H405">
            <v>0</v>
          </cell>
          <cell r="I405">
            <v>-271044.59999999998</v>
          </cell>
        </row>
        <row r="406">
          <cell r="A406" t="str">
            <v>PERFECT ENGINEERING WORKS</v>
          </cell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</row>
        <row r="407">
          <cell r="A407" t="str">
            <v>PERFECT GLOVES &amp; WORKWEARS PVT LTD</v>
          </cell>
          <cell r="B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</row>
        <row r="408">
          <cell r="A408" t="str">
            <v>PIONEER INDIA</v>
          </cell>
          <cell r="B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</row>
        <row r="409">
          <cell r="A409" t="str">
            <v>PIX TRANSMISSIONS LTD</v>
          </cell>
          <cell r="B409">
            <v>-131752.20000000001</v>
          </cell>
          <cell r="D409">
            <v>-131752.20000000001</v>
          </cell>
          <cell r="E409">
            <v>0</v>
          </cell>
          <cell r="F409">
            <v>0</v>
          </cell>
          <cell r="G409">
            <v>-131752.20000000001</v>
          </cell>
          <cell r="H409">
            <v>0</v>
          </cell>
          <cell r="I409">
            <v>-131752.20000000001</v>
          </cell>
        </row>
        <row r="410">
          <cell r="A410" t="str">
            <v>POLYMER PAPERS LTD</v>
          </cell>
          <cell r="B410">
            <v>-510</v>
          </cell>
          <cell r="D410">
            <v>-510</v>
          </cell>
          <cell r="E410">
            <v>0</v>
          </cell>
          <cell r="F410">
            <v>0</v>
          </cell>
          <cell r="G410">
            <v>-510</v>
          </cell>
          <cell r="H410">
            <v>0</v>
          </cell>
          <cell r="I410">
            <v>-510</v>
          </cell>
        </row>
        <row r="411">
          <cell r="A411" t="str">
            <v>P.P. GOSAIN</v>
          </cell>
          <cell r="B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</row>
        <row r="412">
          <cell r="A412" t="str">
            <v>PRADEEP CROCKERY HOUSE</v>
          </cell>
          <cell r="B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</row>
        <row r="413">
          <cell r="A413" t="str">
            <v>PRAKASH AIR FREIGHT PVT LTD</v>
          </cell>
          <cell r="B413">
            <v>-3226</v>
          </cell>
          <cell r="D413">
            <v>-3226</v>
          </cell>
          <cell r="E413">
            <v>0</v>
          </cell>
          <cell r="F413">
            <v>0</v>
          </cell>
          <cell r="G413">
            <v>-3226</v>
          </cell>
          <cell r="H413">
            <v>0</v>
          </cell>
          <cell r="I413">
            <v>-3226</v>
          </cell>
        </row>
        <row r="414">
          <cell r="A414" t="str">
            <v>PREMIER  INTRUMENTS &amp; CONTROLS LIMITED</v>
          </cell>
          <cell r="B414">
            <v>1270.3499999999999</v>
          </cell>
          <cell r="D414">
            <v>1270.3499999999999</v>
          </cell>
          <cell r="E414">
            <v>0</v>
          </cell>
          <cell r="F414">
            <v>0</v>
          </cell>
          <cell r="G414">
            <v>1270.3499999999999</v>
          </cell>
          <cell r="H414">
            <v>0</v>
          </cell>
          <cell r="I414">
            <v>1270.3499999999999</v>
          </cell>
        </row>
        <row r="415">
          <cell r="A415" t="str">
            <v>P.R.J. AUTOMOBILES</v>
          </cell>
          <cell r="B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</row>
        <row r="416">
          <cell r="A416" t="str">
            <v>PUMPWELL DRILLERS PVT LTD</v>
          </cell>
          <cell r="B416">
            <v>-26562.400000000001</v>
          </cell>
          <cell r="D416">
            <v>-26562.400000000001</v>
          </cell>
          <cell r="E416">
            <v>0</v>
          </cell>
          <cell r="F416">
            <v>0</v>
          </cell>
          <cell r="G416">
            <v>-26562.400000000001</v>
          </cell>
          <cell r="H416">
            <v>0</v>
          </cell>
          <cell r="I416">
            <v>-26562.400000000001</v>
          </cell>
        </row>
        <row r="417">
          <cell r="A417" t="str">
            <v>PUNJAB ELECTRICAL WORKS</v>
          </cell>
          <cell r="B417">
            <v>-1468</v>
          </cell>
          <cell r="D417">
            <v>-1468</v>
          </cell>
          <cell r="E417">
            <v>0</v>
          </cell>
          <cell r="F417">
            <v>0</v>
          </cell>
          <cell r="G417">
            <v>-1468</v>
          </cell>
          <cell r="H417">
            <v>0</v>
          </cell>
          <cell r="I417">
            <v>-1468</v>
          </cell>
        </row>
        <row r="418">
          <cell r="A418" t="str">
            <v>PUNJAB TRACTORS LIMITED</v>
          </cell>
          <cell r="B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</row>
        <row r="419">
          <cell r="A419" t="str">
            <v>PUSHPA INDUSTRIES</v>
          </cell>
          <cell r="B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</row>
        <row r="420">
          <cell r="A420" t="str">
            <v>PUSHPA SUPPLIERS</v>
          </cell>
          <cell r="B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</row>
        <row r="421">
          <cell r="A421" t="str">
            <v>Q.H. TALBROS LTD</v>
          </cell>
          <cell r="B421">
            <v>123.05</v>
          </cell>
          <cell r="D421">
            <v>123.05</v>
          </cell>
          <cell r="E421">
            <v>0</v>
          </cell>
          <cell r="F421">
            <v>0</v>
          </cell>
          <cell r="G421">
            <v>123.05</v>
          </cell>
          <cell r="H421">
            <v>0</v>
          </cell>
          <cell r="I421">
            <v>123.05</v>
          </cell>
        </row>
        <row r="422">
          <cell r="A422" t="str">
            <v>QUADRANT EPP SURLON INDIA LTD</v>
          </cell>
          <cell r="B422">
            <v>-25872.29</v>
          </cell>
          <cell r="D422">
            <v>-25872.29</v>
          </cell>
          <cell r="E422">
            <v>0</v>
          </cell>
          <cell r="F422">
            <v>0</v>
          </cell>
          <cell r="G422">
            <v>-25872.29</v>
          </cell>
          <cell r="H422">
            <v>0</v>
          </cell>
          <cell r="I422">
            <v>-25872.29</v>
          </cell>
        </row>
        <row r="423">
          <cell r="A423" t="str">
            <v>QUALITY AUTO ELECTRIC CO.</v>
          </cell>
          <cell r="B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</row>
        <row r="424">
          <cell r="A424" t="str">
            <v>QUALITY INDUSTRIES</v>
          </cell>
          <cell r="B424">
            <v>2800.41</v>
          </cell>
          <cell r="D424">
            <v>2800.41</v>
          </cell>
          <cell r="E424">
            <v>0</v>
          </cell>
          <cell r="F424">
            <v>0</v>
          </cell>
          <cell r="G424">
            <v>2800.41</v>
          </cell>
          <cell r="H424">
            <v>0</v>
          </cell>
          <cell r="I424">
            <v>2800.41</v>
          </cell>
        </row>
        <row r="425">
          <cell r="A425" t="str">
            <v>RADHIKA ENGINEERING</v>
          </cell>
          <cell r="B425">
            <v>-1918</v>
          </cell>
          <cell r="D425">
            <v>-1918</v>
          </cell>
          <cell r="E425">
            <v>0</v>
          </cell>
          <cell r="F425">
            <v>0</v>
          </cell>
          <cell r="G425">
            <v>-1918</v>
          </cell>
          <cell r="H425">
            <v>0</v>
          </cell>
          <cell r="I425">
            <v>-1918</v>
          </cell>
        </row>
        <row r="426">
          <cell r="A426" t="str">
            <v>RAINBOW AQUA EQUIPMENTS</v>
          </cell>
          <cell r="B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</row>
        <row r="427">
          <cell r="A427" t="str">
            <v>RAJESH DIESELS &amp; EARTHMOVERS PVT LTD</v>
          </cell>
          <cell r="B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</row>
        <row r="428">
          <cell r="A428" t="str">
            <v>RAMESH ENTERPRISES</v>
          </cell>
          <cell r="B428">
            <v>-5428</v>
          </cell>
          <cell r="D428">
            <v>-5428</v>
          </cell>
          <cell r="E428">
            <v>0</v>
          </cell>
          <cell r="F428">
            <v>0</v>
          </cell>
          <cell r="G428">
            <v>-5428</v>
          </cell>
          <cell r="H428">
            <v>0</v>
          </cell>
          <cell r="I428">
            <v>-5428</v>
          </cell>
        </row>
        <row r="429">
          <cell r="A429" t="str">
            <v>RAM PARSHAD</v>
          </cell>
          <cell r="B429">
            <v>-13</v>
          </cell>
          <cell r="D429">
            <v>-13</v>
          </cell>
          <cell r="E429">
            <v>0</v>
          </cell>
          <cell r="F429">
            <v>0</v>
          </cell>
          <cell r="G429">
            <v>-13</v>
          </cell>
          <cell r="H429">
            <v>0</v>
          </cell>
          <cell r="I429">
            <v>-13</v>
          </cell>
        </row>
        <row r="430">
          <cell r="A430" t="str">
            <v>RAPA RELAYS LTD</v>
          </cell>
          <cell r="B430">
            <v>271.10000000000002</v>
          </cell>
          <cell r="D430">
            <v>271.10000000000002</v>
          </cell>
          <cell r="E430">
            <v>0</v>
          </cell>
          <cell r="F430">
            <v>0</v>
          </cell>
          <cell r="G430">
            <v>271.10000000000002</v>
          </cell>
          <cell r="H430">
            <v>0</v>
          </cell>
          <cell r="I430">
            <v>271.10000000000002</v>
          </cell>
        </row>
        <row r="431">
          <cell r="A431" t="str">
            <v>RASHY TOOLS (INDIA)-SSI</v>
          </cell>
          <cell r="B431">
            <v>-30108</v>
          </cell>
          <cell r="D431">
            <v>-30108</v>
          </cell>
          <cell r="E431">
            <v>0</v>
          </cell>
          <cell r="F431">
            <v>0</v>
          </cell>
          <cell r="G431">
            <v>-30108</v>
          </cell>
          <cell r="H431">
            <v>0</v>
          </cell>
          <cell r="I431">
            <v>-30108</v>
          </cell>
        </row>
        <row r="432">
          <cell r="A432" t="str">
            <v>R.B.. INDUSTRIAL FABRICATORS PVT LTD-SSI</v>
          </cell>
          <cell r="B432">
            <v>-110801.76</v>
          </cell>
          <cell r="D432">
            <v>-110801.76</v>
          </cell>
          <cell r="E432">
            <v>0</v>
          </cell>
          <cell r="F432">
            <v>0</v>
          </cell>
          <cell r="G432">
            <v>-110801.76</v>
          </cell>
          <cell r="H432">
            <v>0</v>
          </cell>
          <cell r="I432">
            <v>-110801.76</v>
          </cell>
        </row>
        <row r="433">
          <cell r="A433" t="str">
            <v>R.C. ENTERPRISES</v>
          </cell>
          <cell r="B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</row>
        <row r="434">
          <cell r="A434" t="str">
            <v>REGGIANA RIDUTORI</v>
          </cell>
          <cell r="B434">
            <v>105109</v>
          </cell>
          <cell r="D434">
            <v>105109</v>
          </cell>
          <cell r="E434">
            <v>0</v>
          </cell>
          <cell r="F434">
            <v>0</v>
          </cell>
          <cell r="G434">
            <v>105109</v>
          </cell>
          <cell r="H434">
            <v>0</v>
          </cell>
          <cell r="I434">
            <v>105109</v>
          </cell>
        </row>
        <row r="435">
          <cell r="A435" t="str">
            <v>REINOL OBSTFELD INDIA</v>
          </cell>
          <cell r="B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</row>
        <row r="436">
          <cell r="A436" t="str">
            <v>RELIANCE INDUSTRIES LTD</v>
          </cell>
          <cell r="B436">
            <v>-67.5</v>
          </cell>
          <cell r="D436">
            <v>-67.5</v>
          </cell>
          <cell r="E436">
            <v>0</v>
          </cell>
          <cell r="F436">
            <v>0</v>
          </cell>
          <cell r="G436">
            <v>-67.5</v>
          </cell>
          <cell r="H436">
            <v>0</v>
          </cell>
          <cell r="I436">
            <v>-67.5</v>
          </cell>
        </row>
        <row r="437">
          <cell r="A437" t="str">
            <v>RESISTOFLEX (P) LTD</v>
          </cell>
          <cell r="B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</row>
        <row r="438">
          <cell r="A438" t="str">
            <v>R J Trade Wings (Pvt) Ltd</v>
          </cell>
          <cell r="B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</row>
        <row r="439">
          <cell r="A439" t="str">
            <v>R.K. DHALL</v>
          </cell>
          <cell r="B439">
            <v>-11246.95</v>
          </cell>
          <cell r="D439">
            <v>-11246.95</v>
          </cell>
          <cell r="E439">
            <v>0</v>
          </cell>
          <cell r="F439">
            <v>0</v>
          </cell>
          <cell r="G439">
            <v>-11246.95</v>
          </cell>
          <cell r="H439">
            <v>0</v>
          </cell>
          <cell r="I439">
            <v>-11246.95</v>
          </cell>
        </row>
        <row r="440">
          <cell r="A440" t="str">
            <v>R.K. ELECTRICAL WORKS</v>
          </cell>
          <cell r="B440">
            <v>-422</v>
          </cell>
          <cell r="D440">
            <v>-422</v>
          </cell>
          <cell r="E440">
            <v>0</v>
          </cell>
          <cell r="F440">
            <v>0</v>
          </cell>
          <cell r="G440">
            <v>-422</v>
          </cell>
          <cell r="H440">
            <v>0</v>
          </cell>
          <cell r="I440">
            <v>-422</v>
          </cell>
        </row>
        <row r="441">
          <cell r="A441" t="str">
            <v>R.K. FIRE PROTECTION</v>
          </cell>
          <cell r="B441">
            <v>-5301</v>
          </cell>
          <cell r="D441">
            <v>-5301</v>
          </cell>
          <cell r="E441">
            <v>0</v>
          </cell>
          <cell r="F441">
            <v>0</v>
          </cell>
          <cell r="G441">
            <v>-5301</v>
          </cell>
          <cell r="H441">
            <v>0</v>
          </cell>
          <cell r="I441">
            <v>-5301</v>
          </cell>
        </row>
        <row r="442">
          <cell r="A442" t="str">
            <v>R. KHATTAR &amp; ASSOCIATES</v>
          </cell>
          <cell r="B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</row>
        <row r="443">
          <cell r="A443" t="str">
            <v>R.N.R. &amp; SONS</v>
          </cell>
          <cell r="B443">
            <v>-43705</v>
          </cell>
          <cell r="D443">
            <v>-43705</v>
          </cell>
          <cell r="E443">
            <v>0</v>
          </cell>
          <cell r="F443">
            <v>0</v>
          </cell>
          <cell r="G443">
            <v>-43705</v>
          </cell>
          <cell r="H443">
            <v>0</v>
          </cell>
          <cell r="I443">
            <v>-43705</v>
          </cell>
        </row>
        <row r="444">
          <cell r="A444" t="str">
            <v>RUBY AUTO INDUSTRIES</v>
          </cell>
          <cell r="B444">
            <v>-13307.64</v>
          </cell>
          <cell r="D444">
            <v>-13307.64</v>
          </cell>
          <cell r="E444">
            <v>0</v>
          </cell>
          <cell r="F444">
            <v>0</v>
          </cell>
          <cell r="G444">
            <v>-13307.64</v>
          </cell>
          <cell r="H444">
            <v>0</v>
          </cell>
          <cell r="I444">
            <v>-13307.64</v>
          </cell>
        </row>
        <row r="445">
          <cell r="A445" t="str">
            <v>R.V.ENTERPRISES</v>
          </cell>
          <cell r="B445">
            <v>-49900</v>
          </cell>
          <cell r="D445">
            <v>-49900</v>
          </cell>
          <cell r="E445">
            <v>0</v>
          </cell>
          <cell r="F445">
            <v>0</v>
          </cell>
          <cell r="G445">
            <v>-49900</v>
          </cell>
          <cell r="H445">
            <v>0</v>
          </cell>
          <cell r="I445">
            <v>-49900</v>
          </cell>
        </row>
        <row r="446">
          <cell r="A446" t="str">
            <v>SABHARWAL INDUSTRIAL CORP.</v>
          </cell>
          <cell r="B446">
            <v>-3000</v>
          </cell>
          <cell r="D446">
            <v>-3000</v>
          </cell>
          <cell r="E446">
            <v>3000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</row>
        <row r="447">
          <cell r="A447" t="str">
            <v>SAHARA PNEUMATICS</v>
          </cell>
          <cell r="B447">
            <v>-1860</v>
          </cell>
          <cell r="D447">
            <v>-1860</v>
          </cell>
          <cell r="E447">
            <v>0</v>
          </cell>
          <cell r="F447">
            <v>0</v>
          </cell>
          <cell r="G447">
            <v>-1860</v>
          </cell>
          <cell r="H447">
            <v>0</v>
          </cell>
          <cell r="I447">
            <v>-1860</v>
          </cell>
        </row>
        <row r="448">
          <cell r="A448" t="str">
            <v>SAINIK MACHINE TOOLS</v>
          </cell>
          <cell r="B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</row>
        <row r="449">
          <cell r="A449" t="str">
            <v>SAMIT SALES PVT LTD</v>
          </cell>
          <cell r="B449">
            <v>-392.1</v>
          </cell>
          <cell r="D449">
            <v>-392.1</v>
          </cell>
          <cell r="E449">
            <v>0</v>
          </cell>
          <cell r="F449">
            <v>0</v>
          </cell>
          <cell r="G449">
            <v>-392.1</v>
          </cell>
          <cell r="H449">
            <v>0</v>
          </cell>
          <cell r="I449">
            <v>-392.1</v>
          </cell>
        </row>
        <row r="450">
          <cell r="A450" t="str">
            <v>SANJIV SINGH RAO (ADVOCATE)</v>
          </cell>
          <cell r="B450">
            <v>-8850</v>
          </cell>
          <cell r="D450">
            <v>-8850</v>
          </cell>
          <cell r="E450">
            <v>0</v>
          </cell>
          <cell r="F450">
            <v>0</v>
          </cell>
          <cell r="G450">
            <v>-8850</v>
          </cell>
          <cell r="H450">
            <v>0</v>
          </cell>
          <cell r="I450">
            <v>-8850</v>
          </cell>
        </row>
        <row r="451">
          <cell r="A451" t="str">
            <v>SARAL SALES PVT LTD</v>
          </cell>
          <cell r="B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</row>
        <row r="452">
          <cell r="A452" t="str">
            <v>SARASWATI CHEMICAL INDUSTRIES</v>
          </cell>
          <cell r="B452">
            <v>-2259.96</v>
          </cell>
          <cell r="D452">
            <v>-2259.96</v>
          </cell>
          <cell r="E452">
            <v>2259.96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</row>
        <row r="453">
          <cell r="A453" t="str">
            <v>SAUER DANFOSS INDIA PVT LTD</v>
          </cell>
          <cell r="B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</row>
        <row r="454">
          <cell r="A454" t="str">
            <v>SCIENTIFIC &amp; INDUSTRIAL ENTERPRISES</v>
          </cell>
          <cell r="B454">
            <v>-475</v>
          </cell>
          <cell r="D454">
            <v>-475</v>
          </cell>
          <cell r="E454">
            <v>0</v>
          </cell>
          <cell r="F454">
            <v>0</v>
          </cell>
          <cell r="G454">
            <v>-475</v>
          </cell>
          <cell r="H454">
            <v>0</v>
          </cell>
          <cell r="I454">
            <v>-475</v>
          </cell>
        </row>
        <row r="455">
          <cell r="A455" t="str">
            <v>SHAH CONCABS (P) LTD</v>
          </cell>
          <cell r="B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</row>
        <row r="456">
          <cell r="A456" t="str">
            <v>SHARMA COMMUNICATION</v>
          </cell>
          <cell r="B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</row>
        <row r="457">
          <cell r="A457" t="str">
            <v>SHARP INDUSTRIES</v>
          </cell>
          <cell r="B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</row>
        <row r="458">
          <cell r="A458" t="str">
            <v>SHARP TELECOMMUNICATIONS</v>
          </cell>
          <cell r="B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</row>
        <row r="459">
          <cell r="A459" t="str">
            <v>SHICAGO TOOLS &amp; COMPONENTS-SSI</v>
          </cell>
          <cell r="B459">
            <v>-77153.570000000007</v>
          </cell>
          <cell r="D459">
            <v>-77153.570000000007</v>
          </cell>
          <cell r="E459">
            <v>0</v>
          </cell>
          <cell r="F459">
            <v>0</v>
          </cell>
          <cell r="G459">
            <v>-77153.570000000007</v>
          </cell>
          <cell r="H459">
            <v>0</v>
          </cell>
          <cell r="I459">
            <v>-77153.570000000007</v>
          </cell>
        </row>
        <row r="460">
          <cell r="A460" t="str">
            <v>SHINEGUARD (INDIA) LTD.</v>
          </cell>
          <cell r="B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</row>
        <row r="461">
          <cell r="A461" t="str">
            <v>SHIPM SHILA ENGINEERS PVT LTD</v>
          </cell>
          <cell r="B461">
            <v>-44974.8</v>
          </cell>
          <cell r="D461">
            <v>-44974.8</v>
          </cell>
          <cell r="E461">
            <v>0</v>
          </cell>
          <cell r="F461">
            <v>0</v>
          </cell>
          <cell r="G461">
            <v>-44974.8</v>
          </cell>
          <cell r="H461">
            <v>0</v>
          </cell>
          <cell r="I461">
            <v>-44974.8</v>
          </cell>
        </row>
        <row r="462">
          <cell r="A462" t="str">
            <v>SHIVAM DEPARTMENTAL STORE</v>
          </cell>
          <cell r="B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</row>
        <row r="463">
          <cell r="A463" t="str">
            <v>SHIVAM FABRICATION &amp; ENGG WORKS</v>
          </cell>
          <cell r="B463">
            <v>-600</v>
          </cell>
          <cell r="D463">
            <v>-600</v>
          </cell>
          <cell r="E463">
            <v>0</v>
          </cell>
          <cell r="F463">
            <v>0</v>
          </cell>
          <cell r="G463">
            <v>-600</v>
          </cell>
          <cell r="H463">
            <v>0</v>
          </cell>
          <cell r="I463">
            <v>-600</v>
          </cell>
        </row>
        <row r="464">
          <cell r="A464" t="str">
            <v>SHIVAM MEDICOS</v>
          </cell>
          <cell r="B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</row>
        <row r="465">
          <cell r="A465" t="str">
            <v>SHIVIKA ENTERPRISES</v>
          </cell>
          <cell r="B465">
            <v>-5789.15</v>
          </cell>
          <cell r="D465">
            <v>-5789.15</v>
          </cell>
          <cell r="E465">
            <v>0</v>
          </cell>
          <cell r="F465">
            <v>0</v>
          </cell>
          <cell r="G465">
            <v>-5789.15</v>
          </cell>
          <cell r="H465">
            <v>0</v>
          </cell>
          <cell r="I465">
            <v>-5789.15</v>
          </cell>
        </row>
        <row r="466">
          <cell r="A466" t="str">
            <v>SHREE NATH ENTERPRISES</v>
          </cell>
          <cell r="B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</row>
        <row r="467">
          <cell r="A467" t="str">
            <v>SHRI LAXMI TUBE CO.</v>
          </cell>
          <cell r="B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</row>
        <row r="468">
          <cell r="A468" t="str">
            <v>SHRI RADHEY TRADERS</v>
          </cell>
          <cell r="B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</row>
        <row r="469">
          <cell r="A469" t="str">
            <v>SHRI RAM GRAPHICS</v>
          </cell>
          <cell r="B469">
            <v>-3900</v>
          </cell>
          <cell r="D469">
            <v>-3900</v>
          </cell>
          <cell r="E469">
            <v>0</v>
          </cell>
          <cell r="F469">
            <v>0</v>
          </cell>
          <cell r="G469">
            <v>-3900</v>
          </cell>
          <cell r="H469">
            <v>0</v>
          </cell>
          <cell r="I469">
            <v>-3900</v>
          </cell>
        </row>
        <row r="470">
          <cell r="A470" t="str">
            <v>SHRIRAM HARIRAM JEWELLERS</v>
          </cell>
          <cell r="B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</row>
        <row r="471">
          <cell r="A471" t="str">
            <v>SHRI RAM INSTITUTE OF IND. RESEARCH</v>
          </cell>
          <cell r="B471">
            <v>-7051.5</v>
          </cell>
          <cell r="D471">
            <v>-7051.5</v>
          </cell>
          <cell r="E471">
            <v>0</v>
          </cell>
          <cell r="F471">
            <v>0</v>
          </cell>
          <cell r="G471">
            <v>-7051.5</v>
          </cell>
          <cell r="H471">
            <v>0</v>
          </cell>
          <cell r="I471">
            <v>-7051.5</v>
          </cell>
        </row>
        <row r="472">
          <cell r="A472" t="str">
            <v>SHRI RAM PRINTERS-SSI</v>
          </cell>
          <cell r="B472">
            <v>-5252.52</v>
          </cell>
          <cell r="D472">
            <v>-5252.52</v>
          </cell>
          <cell r="E472">
            <v>0</v>
          </cell>
          <cell r="F472">
            <v>0</v>
          </cell>
          <cell r="G472">
            <v>-5252.52</v>
          </cell>
          <cell r="H472">
            <v>0</v>
          </cell>
          <cell r="I472">
            <v>-5252.52</v>
          </cell>
        </row>
        <row r="473">
          <cell r="A473" t="str">
            <v>SHUBH ENGINEERS-SSI</v>
          </cell>
          <cell r="B473">
            <v>-5491.36</v>
          </cell>
          <cell r="D473">
            <v>-5491.36</v>
          </cell>
          <cell r="E473">
            <v>0</v>
          </cell>
          <cell r="F473">
            <v>0</v>
          </cell>
          <cell r="G473">
            <v>-5491.36</v>
          </cell>
          <cell r="H473">
            <v>0</v>
          </cell>
          <cell r="I473">
            <v>-5491.36</v>
          </cell>
        </row>
        <row r="474">
          <cell r="A474" t="str">
            <v>SIDHU TOURIST TAXI SERVICE</v>
          </cell>
          <cell r="B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</row>
        <row r="475">
          <cell r="A475" t="str">
            <v>SIMPSON &amp; CO. LTD</v>
          </cell>
          <cell r="B475">
            <v>203021.49</v>
          </cell>
          <cell r="D475">
            <v>203021.49</v>
          </cell>
          <cell r="E475">
            <v>0</v>
          </cell>
          <cell r="F475">
            <v>0</v>
          </cell>
          <cell r="G475">
            <v>203021.49</v>
          </cell>
          <cell r="H475">
            <v>0</v>
          </cell>
          <cell r="I475">
            <v>203021.49</v>
          </cell>
        </row>
        <row r="476">
          <cell r="A476" t="str">
            <v>SINDHU CAB</v>
          </cell>
          <cell r="B476">
            <v>-4333</v>
          </cell>
          <cell r="D476">
            <v>-4333</v>
          </cell>
          <cell r="E476">
            <v>0</v>
          </cell>
          <cell r="F476">
            <v>0</v>
          </cell>
          <cell r="G476">
            <v>-4333</v>
          </cell>
          <cell r="H476">
            <v>0</v>
          </cell>
          <cell r="I476">
            <v>-4333</v>
          </cell>
        </row>
        <row r="477">
          <cell r="A477" t="str">
            <v>SISODIA ENGINEERING-SSI</v>
          </cell>
          <cell r="B477">
            <v>2025.08</v>
          </cell>
          <cell r="D477">
            <v>2025.08</v>
          </cell>
          <cell r="E477">
            <v>0</v>
          </cell>
          <cell r="F477">
            <v>0</v>
          </cell>
          <cell r="G477">
            <v>2025.08</v>
          </cell>
          <cell r="H477">
            <v>0</v>
          </cell>
          <cell r="I477">
            <v>2025.08</v>
          </cell>
        </row>
        <row r="478">
          <cell r="A478" t="str">
            <v>S. MAHESH BABU &amp; S. SURYANARAYANA</v>
          </cell>
          <cell r="B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</row>
        <row r="479">
          <cell r="A479" t="str">
            <v>SMK TRADERS &amp; ENGINEERS</v>
          </cell>
          <cell r="B479">
            <v>-1995</v>
          </cell>
          <cell r="D479">
            <v>-1995</v>
          </cell>
          <cell r="E479">
            <v>0</v>
          </cell>
          <cell r="F479">
            <v>0</v>
          </cell>
          <cell r="G479">
            <v>-1995</v>
          </cell>
          <cell r="H479">
            <v>0</v>
          </cell>
          <cell r="I479">
            <v>-1995</v>
          </cell>
        </row>
        <row r="480">
          <cell r="A480" t="str">
            <v>S M R ELECTRONICS PVT LTD</v>
          </cell>
          <cell r="B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</row>
        <row r="481">
          <cell r="A481" t="str">
            <v>SONI TECH (INDIA)</v>
          </cell>
          <cell r="B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</row>
        <row r="482">
          <cell r="A482" t="str">
            <v>SONU POLYMERS PVT LTD-SSI</v>
          </cell>
          <cell r="B482">
            <v>-9554.01</v>
          </cell>
          <cell r="D482">
            <v>-9554.01</v>
          </cell>
          <cell r="E482">
            <v>0</v>
          </cell>
          <cell r="F482">
            <v>0</v>
          </cell>
          <cell r="G482">
            <v>-9554.01</v>
          </cell>
          <cell r="H482">
            <v>0</v>
          </cell>
          <cell r="I482">
            <v>-9554.01</v>
          </cell>
        </row>
        <row r="483">
          <cell r="A483" t="str">
            <v>SORABH AUTOLIFT SERVICE</v>
          </cell>
          <cell r="B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</row>
        <row r="484">
          <cell r="A484" t="str">
            <v>SPIRE INDIA-SSI</v>
          </cell>
          <cell r="B484">
            <v>-6967.36</v>
          </cell>
          <cell r="D484">
            <v>-6967.36</v>
          </cell>
          <cell r="E484">
            <v>0</v>
          </cell>
          <cell r="F484">
            <v>0</v>
          </cell>
          <cell r="G484">
            <v>-6967.36</v>
          </cell>
          <cell r="H484">
            <v>0</v>
          </cell>
          <cell r="I484">
            <v>-6967.36</v>
          </cell>
        </row>
        <row r="485">
          <cell r="A485" t="str">
            <v>SQUARE TECH ENGINEERS</v>
          </cell>
          <cell r="B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</row>
        <row r="486">
          <cell r="A486" t="str">
            <v>SRASWATI COMPUTERS</v>
          </cell>
          <cell r="B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</row>
        <row r="487">
          <cell r="A487" t="str">
            <v>S.R. DINODIA &amp; CO.</v>
          </cell>
          <cell r="B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</row>
        <row r="488">
          <cell r="A488" t="str">
            <v>S.S. CONSTRUCTIONS</v>
          </cell>
          <cell r="B488">
            <v>-4190</v>
          </cell>
          <cell r="D488">
            <v>-4190</v>
          </cell>
          <cell r="E488">
            <v>0</v>
          </cell>
          <cell r="F488">
            <v>0</v>
          </cell>
          <cell r="G488">
            <v>-4190</v>
          </cell>
          <cell r="H488">
            <v>0</v>
          </cell>
          <cell r="I488">
            <v>-4190</v>
          </cell>
        </row>
        <row r="489">
          <cell r="A489" t="str">
            <v>STANDARD ELECTRICAL &amp; REFRIGERATION WORKS</v>
          </cell>
          <cell r="B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</row>
        <row r="490">
          <cell r="A490" t="str">
            <v>STANDARD ELECTRIC CO</v>
          </cell>
          <cell r="B490">
            <v>-2295</v>
          </cell>
          <cell r="D490">
            <v>-2295</v>
          </cell>
          <cell r="E490">
            <v>0</v>
          </cell>
          <cell r="F490">
            <v>0</v>
          </cell>
          <cell r="G490">
            <v>-2295</v>
          </cell>
          <cell r="H490">
            <v>0</v>
          </cell>
          <cell r="I490">
            <v>-2295</v>
          </cell>
        </row>
        <row r="491">
          <cell r="A491" t="str">
            <v>STAR WIRE (INDIA) LTD</v>
          </cell>
          <cell r="B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</row>
        <row r="492">
          <cell r="A492" t="str">
            <v>STATIONERS 2000</v>
          </cell>
          <cell r="B492">
            <v>-209.26</v>
          </cell>
          <cell r="D492">
            <v>-209.26</v>
          </cell>
          <cell r="E492">
            <v>0</v>
          </cell>
          <cell r="F492">
            <v>0</v>
          </cell>
          <cell r="G492">
            <v>-209.26</v>
          </cell>
          <cell r="H492">
            <v>0</v>
          </cell>
          <cell r="I492">
            <v>-209.26</v>
          </cell>
        </row>
        <row r="493">
          <cell r="A493" t="str">
            <v>STERLING BULB INDUSTRIES</v>
          </cell>
          <cell r="B493">
            <v>-1107.05</v>
          </cell>
          <cell r="D493">
            <v>-1107.05</v>
          </cell>
          <cell r="E493">
            <v>1107.05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</row>
        <row r="494">
          <cell r="A494" t="str">
            <v>STJ ELECTRONIC PVT LTD</v>
          </cell>
          <cell r="B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</row>
        <row r="495">
          <cell r="A495" t="str">
            <v>STRIPCO SPRINGS PVT LTD</v>
          </cell>
          <cell r="B495">
            <v>-7150</v>
          </cell>
          <cell r="D495">
            <v>-7150</v>
          </cell>
          <cell r="E495">
            <v>0</v>
          </cell>
          <cell r="F495">
            <v>0</v>
          </cell>
          <cell r="G495">
            <v>-7150</v>
          </cell>
          <cell r="H495">
            <v>0</v>
          </cell>
          <cell r="I495">
            <v>-7150</v>
          </cell>
        </row>
        <row r="496">
          <cell r="A496" t="str">
            <v>SUBHRAJ ENGINEERS</v>
          </cell>
          <cell r="B496">
            <v>-1790.95</v>
          </cell>
          <cell r="D496">
            <v>-1790.95</v>
          </cell>
          <cell r="E496">
            <v>0</v>
          </cell>
          <cell r="F496">
            <v>0</v>
          </cell>
          <cell r="G496">
            <v>-1790.95</v>
          </cell>
          <cell r="H496">
            <v>0</v>
          </cell>
          <cell r="I496">
            <v>-1790.95</v>
          </cell>
        </row>
        <row r="497">
          <cell r="A497" t="str">
            <v>SUMESH ENGG WORKS-SSI</v>
          </cell>
          <cell r="B497">
            <v>1817.12</v>
          </cell>
          <cell r="D497">
            <v>1817.12</v>
          </cell>
          <cell r="E497">
            <v>0</v>
          </cell>
          <cell r="F497">
            <v>0</v>
          </cell>
          <cell r="G497">
            <v>1817.12</v>
          </cell>
          <cell r="H497">
            <v>0</v>
          </cell>
          <cell r="I497">
            <v>1817.12</v>
          </cell>
        </row>
        <row r="498">
          <cell r="A498" t="str">
            <v>SUNDARAM INDUSTRIES LIMITED</v>
          </cell>
          <cell r="B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</row>
        <row r="499">
          <cell r="A499" t="str">
            <v>SUN DWEEP ENGINEERS (P) LTD-SSI</v>
          </cell>
          <cell r="B499">
            <v>-37955.269999999997</v>
          </cell>
          <cell r="D499">
            <v>-37955.269999999997</v>
          </cell>
          <cell r="E499">
            <v>0</v>
          </cell>
          <cell r="F499">
            <v>0</v>
          </cell>
          <cell r="G499">
            <v>-37955.269999999997</v>
          </cell>
          <cell r="H499">
            <v>0</v>
          </cell>
          <cell r="I499">
            <v>-37955.269999999997</v>
          </cell>
        </row>
        <row r="500">
          <cell r="A500" t="str">
            <v>SUNIKA BEE PARKASH</v>
          </cell>
          <cell r="B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</row>
        <row r="501">
          <cell r="A501" t="str">
            <v>SUN TRADERS</v>
          </cell>
          <cell r="B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</row>
        <row r="502">
          <cell r="A502" t="str">
            <v>SUPER ELECTRICAL CO.</v>
          </cell>
          <cell r="B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</row>
        <row r="503">
          <cell r="A503" t="str">
            <v>SUPER PARTS LIMITED-SSI</v>
          </cell>
          <cell r="B503">
            <v>-1171</v>
          </cell>
          <cell r="D503">
            <v>-1171</v>
          </cell>
          <cell r="E503">
            <v>0</v>
          </cell>
          <cell r="F503">
            <v>0</v>
          </cell>
          <cell r="G503">
            <v>-1171</v>
          </cell>
          <cell r="H503">
            <v>0</v>
          </cell>
          <cell r="I503">
            <v>-1171</v>
          </cell>
        </row>
        <row r="504">
          <cell r="A504" t="str">
            <v>SUPER SALES CORP.</v>
          </cell>
          <cell r="B504">
            <v>-4596</v>
          </cell>
          <cell r="D504">
            <v>-4596</v>
          </cell>
          <cell r="E504">
            <v>4596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</row>
        <row r="505">
          <cell r="A505" t="str">
            <v>SURAJ PLASTIC INDUSTRIES</v>
          </cell>
          <cell r="B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</row>
        <row r="506">
          <cell r="A506" t="str">
            <v>SVAM POWER PLANTS (P) LTD</v>
          </cell>
          <cell r="B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</row>
        <row r="507">
          <cell r="A507" t="str">
            <v>TABSONS INDUSTRIES</v>
          </cell>
          <cell r="B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</row>
        <row r="508">
          <cell r="A508" t="str">
            <v>TALLY SOLUTIONS PVT LTD</v>
          </cell>
          <cell r="B508">
            <v>53460</v>
          </cell>
          <cell r="D508">
            <v>53460</v>
          </cell>
          <cell r="E508">
            <v>-53460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</row>
        <row r="509">
          <cell r="A509" t="str">
            <v>TARUN AUTOMOBILES</v>
          </cell>
          <cell r="B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</row>
        <row r="510">
          <cell r="A510" t="str">
            <v>TATA ENGINEERING &amp; LOCOMOTIVE CO. LTD.</v>
          </cell>
          <cell r="B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</row>
        <row r="511">
          <cell r="A511" t="str">
            <v>TAYAL INDIA MOTORS PVT LTD</v>
          </cell>
          <cell r="B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</row>
        <row r="512">
          <cell r="A512" t="str">
            <v>TECHNICAL TOOLS INDUSTRIES</v>
          </cell>
          <cell r="B512">
            <v>-68853.78</v>
          </cell>
          <cell r="D512">
            <v>-68853.78</v>
          </cell>
          <cell r="E512">
            <v>68853.78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</row>
        <row r="513">
          <cell r="A513" t="str">
            <v>TECHNO COMMERCIAL CONSULTANCY SERVICES</v>
          </cell>
          <cell r="B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</row>
        <row r="514">
          <cell r="A514" t="str">
            <v>TECHNOLINKS ENGINEERS &amp; FABRICATORS-SSI</v>
          </cell>
          <cell r="B514">
            <v>-10857.6</v>
          </cell>
          <cell r="D514">
            <v>-10857.6</v>
          </cell>
          <cell r="E514">
            <v>0</v>
          </cell>
          <cell r="F514">
            <v>0</v>
          </cell>
          <cell r="G514">
            <v>-10857.6</v>
          </cell>
          <cell r="H514">
            <v>0</v>
          </cell>
          <cell r="I514">
            <v>-10857.6</v>
          </cell>
        </row>
        <row r="515">
          <cell r="A515" t="str">
            <v>TERA ATTO APPLIANCES (P) LTD-SSI</v>
          </cell>
          <cell r="B515">
            <v>-453.5</v>
          </cell>
          <cell r="D515">
            <v>-453.5</v>
          </cell>
          <cell r="E515">
            <v>0</v>
          </cell>
          <cell r="F515">
            <v>0</v>
          </cell>
          <cell r="G515">
            <v>-453.5</v>
          </cell>
          <cell r="H515">
            <v>0</v>
          </cell>
          <cell r="I515">
            <v>-453.5</v>
          </cell>
        </row>
        <row r="516">
          <cell r="A516" t="str">
            <v>TEST LINE SERVICES</v>
          </cell>
          <cell r="B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</row>
        <row r="517">
          <cell r="A517" t="str">
            <v>TEST MACSERVICES</v>
          </cell>
          <cell r="B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</row>
        <row r="518">
          <cell r="A518" t="str">
            <v>THAKURAL ELECTRIC WORKS</v>
          </cell>
          <cell r="B518">
            <v>-935.68</v>
          </cell>
          <cell r="D518">
            <v>-935.68</v>
          </cell>
          <cell r="E518">
            <v>935.68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</row>
        <row r="519">
          <cell r="A519" t="str">
            <v>THE BLESSINGS</v>
          </cell>
          <cell r="B519">
            <v>-21000</v>
          </cell>
          <cell r="D519">
            <v>-21000</v>
          </cell>
          <cell r="E519">
            <v>0</v>
          </cell>
          <cell r="F519">
            <v>0</v>
          </cell>
          <cell r="G519">
            <v>-21000</v>
          </cell>
          <cell r="H519">
            <v>0</v>
          </cell>
          <cell r="I519">
            <v>-21000</v>
          </cell>
        </row>
        <row r="520">
          <cell r="A520" t="str">
            <v>THE NEW INDIA ASSURANCE CO. LTD</v>
          </cell>
          <cell r="B520">
            <v>-161</v>
          </cell>
          <cell r="D520">
            <v>-161</v>
          </cell>
          <cell r="E520">
            <v>0</v>
          </cell>
          <cell r="F520">
            <v>0</v>
          </cell>
          <cell r="G520">
            <v>-161</v>
          </cell>
          <cell r="H520">
            <v>0</v>
          </cell>
          <cell r="I520">
            <v>-161</v>
          </cell>
        </row>
        <row r="521">
          <cell r="A521" t="str">
            <v>THE OBEROI,NEW DELHI</v>
          </cell>
          <cell r="B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</row>
        <row r="522">
          <cell r="A522" t="str">
            <v>THE PROFESSIONAL COURIER</v>
          </cell>
          <cell r="B522">
            <v>-1890.35</v>
          </cell>
          <cell r="D522">
            <v>-1890.35</v>
          </cell>
          <cell r="E522">
            <v>0</v>
          </cell>
          <cell r="F522">
            <v>0</v>
          </cell>
          <cell r="G522">
            <v>-1890.35</v>
          </cell>
          <cell r="H522">
            <v>0</v>
          </cell>
          <cell r="I522">
            <v>-1890.35</v>
          </cell>
        </row>
        <row r="523">
          <cell r="A523" t="str">
            <v>THE SHELTERS-SSI</v>
          </cell>
          <cell r="B523">
            <v>-460</v>
          </cell>
          <cell r="D523">
            <v>-460</v>
          </cell>
          <cell r="E523">
            <v>0</v>
          </cell>
          <cell r="F523">
            <v>0</v>
          </cell>
          <cell r="G523">
            <v>-460</v>
          </cell>
          <cell r="H523">
            <v>0</v>
          </cell>
          <cell r="I523">
            <v>-460</v>
          </cell>
        </row>
        <row r="524">
          <cell r="A524" t="str">
            <v>THE WELFAIR SHOP</v>
          </cell>
          <cell r="B524">
            <v>624</v>
          </cell>
          <cell r="D524">
            <v>624</v>
          </cell>
          <cell r="E524">
            <v>0</v>
          </cell>
          <cell r="F524">
            <v>0</v>
          </cell>
          <cell r="G524">
            <v>624</v>
          </cell>
          <cell r="H524">
            <v>0</v>
          </cell>
          <cell r="I524">
            <v>624</v>
          </cell>
        </row>
        <row r="525">
          <cell r="A525" t="str">
            <v>THOMAS COOK (INDIA) LTD</v>
          </cell>
          <cell r="B525">
            <v>-150</v>
          </cell>
          <cell r="D525">
            <v>-150</v>
          </cell>
          <cell r="E525">
            <v>0</v>
          </cell>
          <cell r="F525">
            <v>0</v>
          </cell>
          <cell r="G525">
            <v>-150</v>
          </cell>
          <cell r="H525">
            <v>0</v>
          </cell>
          <cell r="I525">
            <v>-150</v>
          </cell>
        </row>
        <row r="526">
          <cell r="A526" t="str">
            <v>T I DIAMOND CHAIN LTD</v>
          </cell>
          <cell r="B526">
            <v>-36811.82</v>
          </cell>
          <cell r="D526">
            <v>-36811.82</v>
          </cell>
          <cell r="E526">
            <v>0</v>
          </cell>
          <cell r="F526">
            <v>0</v>
          </cell>
          <cell r="G526">
            <v>-36811.82</v>
          </cell>
          <cell r="H526">
            <v>0</v>
          </cell>
          <cell r="I526">
            <v>-36811.82</v>
          </cell>
        </row>
        <row r="527">
          <cell r="A527" t="str">
            <v>TIMES MARKETING PVT LTD</v>
          </cell>
          <cell r="B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</row>
        <row r="528">
          <cell r="A528" t="str">
            <v>TIRUPATI OIL CO.</v>
          </cell>
          <cell r="B528">
            <v>-650</v>
          </cell>
          <cell r="D528">
            <v>-650</v>
          </cell>
          <cell r="E528">
            <v>0</v>
          </cell>
          <cell r="F528">
            <v>0</v>
          </cell>
          <cell r="G528">
            <v>-650</v>
          </cell>
          <cell r="H528">
            <v>0</v>
          </cell>
          <cell r="I528">
            <v>-650</v>
          </cell>
        </row>
        <row r="529">
          <cell r="A529" t="str">
            <v>TOSHI AUTO INDUSTRIES PVT LTD</v>
          </cell>
          <cell r="B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</row>
        <row r="530">
          <cell r="A530" t="str">
            <v>TQM INTERNATIONAL PVT LTD</v>
          </cell>
          <cell r="B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</row>
        <row r="531">
          <cell r="A531" t="str">
            <v>TRANSAIR PNEUMATICS PVT LTD</v>
          </cell>
          <cell r="B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</row>
        <row r="532">
          <cell r="A532" t="str">
            <v>TRIG ENGINEERS &amp; CONSTRUCTORS</v>
          </cell>
          <cell r="B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</row>
        <row r="533">
          <cell r="A533" t="str">
            <v>TUBEWELL ENGG. WORKS</v>
          </cell>
          <cell r="B533">
            <v>-6214</v>
          </cell>
          <cell r="D533">
            <v>-6214</v>
          </cell>
          <cell r="E533">
            <v>0</v>
          </cell>
          <cell r="F533">
            <v>0</v>
          </cell>
          <cell r="G533">
            <v>-6214</v>
          </cell>
          <cell r="H533">
            <v>0</v>
          </cell>
          <cell r="I533">
            <v>-6214</v>
          </cell>
        </row>
        <row r="534">
          <cell r="A534" t="str">
            <v>TUSTHI EXECUTIVE ACCESS AND CONSULTANTS</v>
          </cell>
          <cell r="B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</row>
        <row r="535">
          <cell r="A535" t="str">
            <v>TUV SUDDEUTSCHLAND INDIA PVT LTD</v>
          </cell>
          <cell r="B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</row>
        <row r="536">
          <cell r="A536" t="str">
            <v>Ultra Ferro Met P Ltd</v>
          </cell>
          <cell r="B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</row>
        <row r="537">
          <cell r="A537" t="str">
            <v>UMA SHANKAR KHANDELWAL &amp; CO.</v>
          </cell>
          <cell r="B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</row>
        <row r="538">
          <cell r="A538" t="str">
            <v>UNICORP INDUSTRIES</v>
          </cell>
          <cell r="B538">
            <v>-5475.6</v>
          </cell>
          <cell r="D538">
            <v>-5475.6</v>
          </cell>
          <cell r="E538">
            <v>5475.6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</row>
        <row r="539">
          <cell r="A539" t="str">
            <v>UNI FAX SYSTEM INC.</v>
          </cell>
          <cell r="B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</row>
        <row r="540">
          <cell r="A540" t="str">
            <v>UNIQUE FILTER SERVICE</v>
          </cell>
          <cell r="B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</row>
        <row r="541">
          <cell r="A541" t="str">
            <v>UNITED INDIA INSURANCE CO LTD</v>
          </cell>
          <cell r="B541">
            <v>6333</v>
          </cell>
          <cell r="D541">
            <v>6333</v>
          </cell>
          <cell r="E541">
            <v>0</v>
          </cell>
          <cell r="F541">
            <v>0</v>
          </cell>
          <cell r="G541">
            <v>6333</v>
          </cell>
          <cell r="H541">
            <v>0</v>
          </cell>
          <cell r="I541">
            <v>6333</v>
          </cell>
        </row>
        <row r="542">
          <cell r="A542" t="str">
            <v>UNITED TRADERS &amp; ENGINEERS-SSI</v>
          </cell>
          <cell r="B542">
            <v>-1357.2</v>
          </cell>
          <cell r="D542">
            <v>-1357.2</v>
          </cell>
          <cell r="E542">
            <v>0</v>
          </cell>
          <cell r="F542">
            <v>0</v>
          </cell>
          <cell r="G542">
            <v>-1357.2</v>
          </cell>
          <cell r="H542">
            <v>0</v>
          </cell>
          <cell r="I542">
            <v>-1357.2</v>
          </cell>
        </row>
        <row r="543">
          <cell r="A543" t="str">
            <v>UNITED TRADING COMPANY</v>
          </cell>
          <cell r="B543">
            <v>-8239</v>
          </cell>
          <cell r="D543">
            <v>-8239</v>
          </cell>
          <cell r="E543">
            <v>0</v>
          </cell>
          <cell r="F543">
            <v>0</v>
          </cell>
          <cell r="G543">
            <v>-8239</v>
          </cell>
          <cell r="H543">
            <v>0</v>
          </cell>
          <cell r="I543">
            <v>-8239</v>
          </cell>
        </row>
        <row r="544">
          <cell r="A544" t="str">
            <v>UNITY CHAINS</v>
          </cell>
          <cell r="B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</row>
        <row r="545">
          <cell r="A545" t="str">
            <v>UNIVERSAL LAW LINKERS</v>
          </cell>
          <cell r="B545">
            <v>-1870</v>
          </cell>
          <cell r="D545">
            <v>-1870</v>
          </cell>
          <cell r="E545">
            <v>0</v>
          </cell>
          <cell r="F545">
            <v>0</v>
          </cell>
          <cell r="G545">
            <v>-1870</v>
          </cell>
          <cell r="H545">
            <v>0</v>
          </cell>
          <cell r="I545">
            <v>-1870</v>
          </cell>
        </row>
        <row r="546">
          <cell r="A546" t="str">
            <v>UPADHAYAY TECHNICAL SERVICES</v>
          </cell>
          <cell r="B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</row>
        <row r="547">
          <cell r="A547" t="str">
            <v>UPDAHAYAY INSTRUMENT WORKS</v>
          </cell>
          <cell r="B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</row>
        <row r="548">
          <cell r="A548" t="str">
            <v>UVS ENGINEERS</v>
          </cell>
          <cell r="B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</row>
        <row r="549">
          <cell r="A549" t="str">
            <v>VEENA VENETIAN BLINDS</v>
          </cell>
          <cell r="B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</row>
        <row r="550">
          <cell r="A550" t="str">
            <v>VEEN TACK INTERIORS</v>
          </cell>
          <cell r="B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</row>
        <row r="551">
          <cell r="A551" t="str">
            <v>VERMA SALES &amp; PRODUCTS-SSI</v>
          </cell>
          <cell r="B551">
            <v>-375</v>
          </cell>
          <cell r="D551">
            <v>-375</v>
          </cell>
          <cell r="E551">
            <v>0</v>
          </cell>
          <cell r="F551">
            <v>0</v>
          </cell>
          <cell r="G551">
            <v>-375</v>
          </cell>
          <cell r="H551">
            <v>0</v>
          </cell>
          <cell r="I551">
            <v>-375</v>
          </cell>
        </row>
        <row r="552">
          <cell r="A552" t="str">
            <v>VIBGYOR INTERNATIONAL PVT LTD</v>
          </cell>
          <cell r="B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</row>
        <row r="553">
          <cell r="A553" t="str">
            <v>VIJAY METAL FORGING PVT LTD-SSI</v>
          </cell>
          <cell r="B553">
            <v>-1914</v>
          </cell>
          <cell r="D553">
            <v>-1914</v>
          </cell>
          <cell r="E553">
            <v>0</v>
          </cell>
          <cell r="F553">
            <v>0</v>
          </cell>
          <cell r="G553">
            <v>-1914</v>
          </cell>
          <cell r="H553">
            <v>0</v>
          </cell>
          <cell r="I553">
            <v>-1914</v>
          </cell>
        </row>
        <row r="554">
          <cell r="A554" t="str">
            <v>VIJAY SHANKAR</v>
          </cell>
          <cell r="B554">
            <v>-7592</v>
          </cell>
          <cell r="D554">
            <v>-7592</v>
          </cell>
          <cell r="E554">
            <v>0</v>
          </cell>
          <cell r="F554">
            <v>0</v>
          </cell>
          <cell r="G554">
            <v>-7592</v>
          </cell>
          <cell r="H554">
            <v>0</v>
          </cell>
          <cell r="I554">
            <v>-7592</v>
          </cell>
        </row>
        <row r="555">
          <cell r="A555" t="str">
            <v>VIKAS FORGINGS PVT LTD</v>
          </cell>
          <cell r="B555">
            <v>30000</v>
          </cell>
          <cell r="D555">
            <v>30000</v>
          </cell>
          <cell r="E555">
            <v>0</v>
          </cell>
          <cell r="F555">
            <v>0</v>
          </cell>
          <cell r="G555">
            <v>30000</v>
          </cell>
          <cell r="H555">
            <v>0</v>
          </cell>
          <cell r="I555">
            <v>30000</v>
          </cell>
        </row>
        <row r="556">
          <cell r="A556" t="str">
            <v>VIKAS INDUSTRIES</v>
          </cell>
          <cell r="B556">
            <v>860.85</v>
          </cell>
          <cell r="D556">
            <v>860.85</v>
          </cell>
          <cell r="E556">
            <v>0</v>
          </cell>
          <cell r="F556">
            <v>0</v>
          </cell>
          <cell r="G556">
            <v>860.85</v>
          </cell>
          <cell r="H556">
            <v>0</v>
          </cell>
          <cell r="I556">
            <v>860.85</v>
          </cell>
        </row>
        <row r="557">
          <cell r="A557" t="str">
            <v>VIKRAM MACHINE TOOLS</v>
          </cell>
          <cell r="B557">
            <v>-800</v>
          </cell>
          <cell r="D557">
            <v>-800</v>
          </cell>
          <cell r="E557">
            <v>0</v>
          </cell>
          <cell r="F557">
            <v>0</v>
          </cell>
          <cell r="G557">
            <v>-800</v>
          </cell>
          <cell r="H557">
            <v>0</v>
          </cell>
          <cell r="I557">
            <v>-800</v>
          </cell>
        </row>
        <row r="558">
          <cell r="A558" t="str">
            <v>VINAY ENTERPRISES</v>
          </cell>
          <cell r="B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</row>
        <row r="559">
          <cell r="A559" t="str">
            <v>VINAY TRADING CORP.-SSI</v>
          </cell>
          <cell r="B559">
            <v>-7231</v>
          </cell>
          <cell r="D559">
            <v>-7231</v>
          </cell>
          <cell r="E559">
            <v>0</v>
          </cell>
          <cell r="F559">
            <v>0</v>
          </cell>
          <cell r="G559">
            <v>-7231</v>
          </cell>
          <cell r="H559">
            <v>0</v>
          </cell>
          <cell r="I559">
            <v>-7231</v>
          </cell>
        </row>
        <row r="560">
          <cell r="A560" t="str">
            <v>VIPIN KUMAR SOOD (VIPIN PROPERTIES)</v>
          </cell>
          <cell r="B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</row>
        <row r="561">
          <cell r="A561" t="str">
            <v>VISHAL ENGINEERS-SSI</v>
          </cell>
          <cell r="B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</row>
        <row r="562">
          <cell r="A562" t="str">
            <v>VISHWANATH,SINGH &amp; ASSOCIATES</v>
          </cell>
          <cell r="B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</row>
        <row r="563">
          <cell r="A563" t="str">
            <v>V.K. PALIWAL</v>
          </cell>
          <cell r="B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</row>
        <row r="564">
          <cell r="A564" t="str">
            <v>V.N. INDUSTRIES-SSI</v>
          </cell>
          <cell r="B564">
            <v>-1799.17</v>
          </cell>
          <cell r="D564">
            <v>-1799.17</v>
          </cell>
          <cell r="E564">
            <v>0</v>
          </cell>
          <cell r="F564">
            <v>0</v>
          </cell>
          <cell r="G564">
            <v>-1799.17</v>
          </cell>
          <cell r="H564">
            <v>0</v>
          </cell>
          <cell r="I564">
            <v>-1799.17</v>
          </cell>
        </row>
        <row r="565">
          <cell r="A565" t="str">
            <v>V.S. COMPUTERS &amp; COMMUNICATION</v>
          </cell>
          <cell r="B565">
            <v>-3553</v>
          </cell>
          <cell r="D565">
            <v>-3553</v>
          </cell>
          <cell r="E565">
            <v>0</v>
          </cell>
          <cell r="F565">
            <v>0</v>
          </cell>
          <cell r="G565">
            <v>-3553</v>
          </cell>
          <cell r="H565">
            <v>0</v>
          </cell>
          <cell r="I565">
            <v>-3553</v>
          </cell>
        </row>
        <row r="566">
          <cell r="A566" t="str">
            <v>WALVOIL (ITALY)</v>
          </cell>
          <cell r="B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</row>
        <row r="567">
          <cell r="A567" t="str">
            <v>WEB LINK INDIA</v>
          </cell>
          <cell r="B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</row>
        <row r="568">
          <cell r="A568" t="str">
            <v>WELDARC PRODUCTS INDUSTRIES</v>
          </cell>
          <cell r="B568">
            <v>-10589</v>
          </cell>
          <cell r="D568">
            <v>-10589</v>
          </cell>
          <cell r="E568">
            <v>0</v>
          </cell>
          <cell r="F568">
            <v>0</v>
          </cell>
          <cell r="G568">
            <v>-10589</v>
          </cell>
          <cell r="H568">
            <v>0</v>
          </cell>
          <cell r="I568">
            <v>-10589</v>
          </cell>
        </row>
        <row r="569">
          <cell r="A569" t="str">
            <v>WELDING SYSTEMS</v>
          </cell>
          <cell r="B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</row>
        <row r="570">
          <cell r="A570" t="str">
            <v>WESCO AUTO PRODUCTS (I) PVT LTD</v>
          </cell>
          <cell r="B570">
            <v>69.36</v>
          </cell>
          <cell r="D570">
            <v>69.36</v>
          </cell>
          <cell r="E570">
            <v>0</v>
          </cell>
          <cell r="F570">
            <v>0</v>
          </cell>
          <cell r="G570">
            <v>69.36</v>
          </cell>
          <cell r="H570">
            <v>0</v>
          </cell>
          <cell r="I570">
            <v>69.36</v>
          </cell>
        </row>
        <row r="571">
          <cell r="A571" t="str">
            <v>WHIRLPOOL OF INDIA LIMITED</v>
          </cell>
          <cell r="B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</row>
        <row r="572">
          <cell r="A572" t="str">
            <v>WIPRO FLUID POWER LTD</v>
          </cell>
          <cell r="B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</row>
        <row r="573">
          <cell r="A573" t="str">
            <v>WIPRO LTD.</v>
          </cell>
          <cell r="B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</row>
        <row r="574">
          <cell r="A574" t="str">
            <v>XEROX MODICORP LIMITED</v>
          </cell>
          <cell r="B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</row>
        <row r="575">
          <cell r="A575" t="str">
            <v>YUKEN INDIA LIMITED</v>
          </cell>
          <cell r="B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</row>
        <row r="576">
          <cell r="A576" t="str">
            <v>YUVA ENGINEERS-SSI</v>
          </cell>
          <cell r="B576">
            <v>-14839.72</v>
          </cell>
          <cell r="D576">
            <v>-14839.72</v>
          </cell>
          <cell r="E576">
            <v>0</v>
          </cell>
          <cell r="F576">
            <v>0</v>
          </cell>
          <cell r="G576">
            <v>-14839.72</v>
          </cell>
          <cell r="H576">
            <v>0</v>
          </cell>
          <cell r="I576">
            <v>-14839.72</v>
          </cell>
        </row>
        <row r="577">
          <cell r="A577" t="str">
            <v>EXHIBITION EXP. (TAF-60)</v>
          </cell>
          <cell r="B577">
            <v>1171926</v>
          </cell>
          <cell r="D577">
            <v>1171926</v>
          </cell>
          <cell r="E577">
            <v>0</v>
          </cell>
          <cell r="F577">
            <v>0</v>
          </cell>
          <cell r="G577">
            <v>1171926</v>
          </cell>
          <cell r="H577">
            <v>0</v>
          </cell>
          <cell r="I577">
            <v>1171926</v>
          </cell>
        </row>
        <row r="578">
          <cell r="A578" t="str">
            <v>Legal &amp; Professional -TAF 60</v>
          </cell>
          <cell r="B578">
            <v>0</v>
          </cell>
          <cell r="D578">
            <v>0</v>
          </cell>
          <cell r="E578">
            <v>822180</v>
          </cell>
          <cell r="F578">
            <v>0</v>
          </cell>
          <cell r="G578">
            <v>822180</v>
          </cell>
          <cell r="H578">
            <v>0</v>
          </cell>
          <cell r="I578">
            <v>822180</v>
          </cell>
        </row>
        <row r="579">
          <cell r="A579" t="str">
            <v>Personal Exp-Taf 60</v>
          </cell>
          <cell r="B579">
            <v>0</v>
          </cell>
          <cell r="D579">
            <v>0</v>
          </cell>
          <cell r="E579">
            <v>1661072</v>
          </cell>
          <cell r="G579">
            <v>1661072</v>
          </cell>
          <cell r="H579">
            <v>0</v>
          </cell>
          <cell r="I579">
            <v>1661072</v>
          </cell>
        </row>
        <row r="580">
          <cell r="A580" t="str">
            <v>FREIGHT - TAF 60</v>
          </cell>
          <cell r="B580">
            <v>481409</v>
          </cell>
          <cell r="D580">
            <v>481409</v>
          </cell>
          <cell r="E580">
            <v>0</v>
          </cell>
          <cell r="F580">
            <v>0</v>
          </cell>
          <cell r="G580">
            <v>481409</v>
          </cell>
          <cell r="H580">
            <v>0</v>
          </cell>
          <cell r="I580">
            <v>481409</v>
          </cell>
        </row>
        <row r="581">
          <cell r="A581" t="str">
            <v>MISC. EXPENSES - (TAF - 60)</v>
          </cell>
          <cell r="B581">
            <v>650</v>
          </cell>
          <cell r="D581">
            <v>650</v>
          </cell>
          <cell r="E581">
            <v>0</v>
          </cell>
          <cell r="F581">
            <v>0</v>
          </cell>
          <cell r="G581">
            <v>650</v>
          </cell>
          <cell r="H581">
            <v>0</v>
          </cell>
          <cell r="I581">
            <v>650</v>
          </cell>
        </row>
        <row r="582">
          <cell r="A582" t="str">
            <v>PLANT &amp; MACH. - TAF 60</v>
          </cell>
          <cell r="B582">
            <v>38000</v>
          </cell>
          <cell r="D582">
            <v>38000</v>
          </cell>
          <cell r="E582">
            <v>0</v>
          </cell>
          <cell r="F582">
            <v>0</v>
          </cell>
          <cell r="G582">
            <v>38000</v>
          </cell>
          <cell r="H582">
            <v>0</v>
          </cell>
          <cell r="I582">
            <v>38000</v>
          </cell>
        </row>
        <row r="583">
          <cell r="A583" t="str">
            <v>TRAVELLING EXP (TAF 60)</v>
          </cell>
          <cell r="B583">
            <v>663327.85</v>
          </cell>
          <cell r="D583">
            <v>663327.85</v>
          </cell>
          <cell r="E583">
            <v>0</v>
          </cell>
          <cell r="F583">
            <v>0</v>
          </cell>
          <cell r="G583">
            <v>663327.85</v>
          </cell>
          <cell r="H583">
            <v>0</v>
          </cell>
          <cell r="I583">
            <v>663327.85</v>
          </cell>
        </row>
        <row r="584">
          <cell r="A584" t="str">
            <v>CAPITAL WORK IN PROGRESS</v>
          </cell>
          <cell r="B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</row>
        <row r="585">
          <cell r="A585" t="str">
            <v>COMPUTER (CATIA FOR PROD. ENGG)</v>
          </cell>
          <cell r="B585">
            <v>833040</v>
          </cell>
          <cell r="D585">
            <v>833040</v>
          </cell>
          <cell r="E585">
            <v>0</v>
          </cell>
          <cell r="F585">
            <v>0</v>
          </cell>
          <cell r="G585">
            <v>833040</v>
          </cell>
          <cell r="H585">
            <v>0</v>
          </cell>
          <cell r="I585">
            <v>833040</v>
          </cell>
        </row>
        <row r="586">
          <cell r="A586" t="str">
            <v>COMPUTER (NETWORKING)</v>
          </cell>
          <cell r="B586">
            <v>19552</v>
          </cell>
          <cell r="D586">
            <v>19552</v>
          </cell>
          <cell r="E586">
            <v>0</v>
          </cell>
          <cell r="F586">
            <v>0</v>
          </cell>
          <cell r="G586">
            <v>19552</v>
          </cell>
          <cell r="H586">
            <v>0</v>
          </cell>
          <cell r="I586">
            <v>19552</v>
          </cell>
        </row>
        <row r="587">
          <cell r="A587" t="str">
            <v>COMPUTER (PC'S &amp; PRINTERS)</v>
          </cell>
          <cell r="B587">
            <v>9072087.9299999997</v>
          </cell>
          <cell r="D587">
            <v>9072087.9299999997</v>
          </cell>
          <cell r="E587">
            <v>0</v>
          </cell>
          <cell r="F587">
            <v>0</v>
          </cell>
          <cell r="G587">
            <v>9072087.9299999997</v>
          </cell>
          <cell r="H587">
            <v>0</v>
          </cell>
          <cell r="I587">
            <v>9072087.9299999997</v>
          </cell>
        </row>
        <row r="588">
          <cell r="A588" t="str">
            <v>COMPUTER(SYSTEM UPGRADTIONS)</v>
          </cell>
          <cell r="B588">
            <v>1765720</v>
          </cell>
          <cell r="D588">
            <v>1765720</v>
          </cell>
          <cell r="E588">
            <v>0</v>
          </cell>
          <cell r="F588">
            <v>0</v>
          </cell>
          <cell r="G588">
            <v>1765720</v>
          </cell>
          <cell r="H588">
            <v>0</v>
          </cell>
          <cell r="I588">
            <v>1765720</v>
          </cell>
        </row>
        <row r="589">
          <cell r="A589" t="str">
            <v>PLANT &amp; MACHINERY</v>
          </cell>
          <cell r="B589">
            <v>55573696.939999998</v>
          </cell>
          <cell r="D589">
            <v>55573696.939999998</v>
          </cell>
          <cell r="E589">
            <v>0</v>
          </cell>
          <cell r="F589">
            <v>0</v>
          </cell>
          <cell r="G589">
            <v>55573696.939999998</v>
          </cell>
          <cell r="H589">
            <v>0</v>
          </cell>
          <cell r="I589">
            <v>55573696.939999998</v>
          </cell>
        </row>
        <row r="590">
          <cell r="A590" t="str">
            <v>BUILDING - FACTORY</v>
          </cell>
          <cell r="B590">
            <v>47933979.829999998</v>
          </cell>
          <cell r="D590">
            <v>47933979.829999998</v>
          </cell>
          <cell r="E590">
            <v>0</v>
          </cell>
          <cell r="F590">
            <v>0</v>
          </cell>
          <cell r="G590">
            <v>47933979.829999998</v>
          </cell>
          <cell r="H590">
            <v>0</v>
          </cell>
          <cell r="I590">
            <v>47933979.829999998</v>
          </cell>
        </row>
        <row r="591">
          <cell r="A591" t="str">
            <v>FACTORY LAND</v>
          </cell>
          <cell r="B591">
            <v>26344619</v>
          </cell>
          <cell r="D591">
            <v>26344619</v>
          </cell>
          <cell r="E591">
            <v>0</v>
          </cell>
          <cell r="F591">
            <v>0</v>
          </cell>
          <cell r="G591">
            <v>26344619</v>
          </cell>
          <cell r="H591">
            <v>0</v>
          </cell>
          <cell r="I591">
            <v>26344619</v>
          </cell>
        </row>
        <row r="592">
          <cell r="A592" t="str">
            <v>FURNITURE &amp; FIXTURES</v>
          </cell>
          <cell r="B592">
            <v>10291848.689999999</v>
          </cell>
          <cell r="D592">
            <v>10291848.689999999</v>
          </cell>
          <cell r="E592">
            <v>33300</v>
          </cell>
          <cell r="F592">
            <v>0</v>
          </cell>
          <cell r="G592">
            <v>10325148.689999999</v>
          </cell>
          <cell r="H592">
            <v>0</v>
          </cell>
          <cell r="I592">
            <v>10325148.689999999</v>
          </cell>
        </row>
        <row r="593">
          <cell r="A593" t="str">
            <v>OFFICE &amp; OTHER EQUIPMENTS</v>
          </cell>
          <cell r="B593">
            <v>3939932.99</v>
          </cell>
          <cell r="D593">
            <v>3939932.99</v>
          </cell>
          <cell r="E593">
            <v>-33300</v>
          </cell>
          <cell r="F593">
            <v>0</v>
          </cell>
          <cell r="G593">
            <v>3906632.99</v>
          </cell>
          <cell r="H593">
            <v>0</v>
          </cell>
          <cell r="I593">
            <v>3906632.99</v>
          </cell>
        </row>
        <row r="594">
          <cell r="A594" t="str">
            <v>VEHICLES (CAR)</v>
          </cell>
          <cell r="B594">
            <v>4093621.79</v>
          </cell>
          <cell r="D594">
            <v>4093621.79</v>
          </cell>
          <cell r="E594">
            <v>0</v>
          </cell>
          <cell r="F594">
            <v>0</v>
          </cell>
          <cell r="G594">
            <v>4093621.79</v>
          </cell>
          <cell r="H594">
            <v>0</v>
          </cell>
          <cell r="I594">
            <v>4093621.79</v>
          </cell>
        </row>
        <row r="595">
          <cell r="A595" t="str">
            <v>ESCORTS INCOME PLUS(MUTUAL FUND)</v>
          </cell>
          <cell r="B595">
            <v>187218</v>
          </cell>
          <cell r="D595">
            <v>187218</v>
          </cell>
          <cell r="E595">
            <v>0</v>
          </cell>
          <cell r="F595">
            <v>0</v>
          </cell>
          <cell r="G595">
            <v>187218</v>
          </cell>
          <cell r="H595">
            <v>0</v>
          </cell>
          <cell r="I595">
            <v>187218</v>
          </cell>
        </row>
        <row r="596">
          <cell r="A596" t="str">
            <v>A.K.Saxeena</v>
          </cell>
          <cell r="B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</row>
        <row r="597">
          <cell r="A597" t="str">
            <v>AMIT AGARWAL - 182 -IMP</v>
          </cell>
          <cell r="B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</row>
        <row r="598">
          <cell r="A598" t="str">
            <v>ANSHUMAN GANERIWALA 181-IMP</v>
          </cell>
          <cell r="B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</row>
        <row r="599">
          <cell r="A599" t="str">
            <v>A.P.Gandhi - Imp.</v>
          </cell>
          <cell r="B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</row>
        <row r="600">
          <cell r="A600" t="str">
            <v>ARUN KUMAR -08- MEDICAL</v>
          </cell>
          <cell r="B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</row>
        <row r="601">
          <cell r="A601" t="str">
            <v>ARUN MATHUR -IMP.</v>
          </cell>
          <cell r="B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</row>
        <row r="602">
          <cell r="A602" t="str">
            <v>ASHISH GARG -141-IMP</v>
          </cell>
          <cell r="B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</row>
        <row r="603">
          <cell r="A603" t="str">
            <v>ASHISH GARG - 167 (MEDICAL)</v>
          </cell>
          <cell r="B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</row>
        <row r="604">
          <cell r="A604" t="str">
            <v>ASHISH LOMESH -178- IMPREST</v>
          </cell>
          <cell r="B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</row>
        <row r="605">
          <cell r="A605" t="str">
            <v>ASHISH MATHUR  -162 -IMP</v>
          </cell>
          <cell r="B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</row>
        <row r="606">
          <cell r="A606" t="str">
            <v>ASHISH MATTA - IMPREST</v>
          </cell>
          <cell r="B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</row>
        <row r="607">
          <cell r="A607" t="str">
            <v>ASHWANI MITTAL - IMP</v>
          </cell>
          <cell r="B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</row>
        <row r="608">
          <cell r="A608" t="str">
            <v>AVTAR SINGH - IMP</v>
          </cell>
          <cell r="B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</row>
        <row r="609">
          <cell r="A609" t="str">
            <v>BAHADUR SINGH (074)</v>
          </cell>
          <cell r="B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</row>
        <row r="610">
          <cell r="A610" t="str">
            <v>BALKAR SINGH- IMP</v>
          </cell>
          <cell r="B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</row>
        <row r="611">
          <cell r="A611" t="str">
            <v>BHARAT BHUSHAN - 168 - IMP</v>
          </cell>
          <cell r="B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</row>
        <row r="612">
          <cell r="A612" t="str">
            <v>CHETAN DHINGRA</v>
          </cell>
          <cell r="B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</row>
        <row r="613">
          <cell r="A613" t="str">
            <v>D.C. LALA-00918-IMP</v>
          </cell>
          <cell r="B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</row>
        <row r="614">
          <cell r="A614" t="str">
            <v>DEVASHEESH MUKERJI -130</v>
          </cell>
          <cell r="B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</row>
        <row r="615">
          <cell r="A615" t="str">
            <v>DEVENDER BUDHIRAJA - IMP</v>
          </cell>
          <cell r="B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</row>
        <row r="616">
          <cell r="A616" t="str">
            <v>DEVRISHI- 159 - IMPREST</v>
          </cell>
          <cell r="B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</row>
        <row r="617">
          <cell r="A617" t="str">
            <v>GAURAV SOOD - IMP- EIN 164</v>
          </cell>
          <cell r="B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</row>
        <row r="618">
          <cell r="A618" t="str">
            <v>GEEVARUGHESE T.B. (EIN 107)</v>
          </cell>
          <cell r="B618">
            <v>18763</v>
          </cell>
          <cell r="D618">
            <v>18763</v>
          </cell>
          <cell r="E618">
            <v>0</v>
          </cell>
          <cell r="F618">
            <v>0</v>
          </cell>
          <cell r="G618">
            <v>18763</v>
          </cell>
          <cell r="H618">
            <v>0</v>
          </cell>
          <cell r="I618">
            <v>18763</v>
          </cell>
        </row>
        <row r="619">
          <cell r="A619" t="str">
            <v>GIRDHARI LAL - 033</v>
          </cell>
          <cell r="B619">
            <v>1640</v>
          </cell>
          <cell r="D619">
            <v>1640</v>
          </cell>
          <cell r="E619">
            <v>0</v>
          </cell>
          <cell r="F619">
            <v>0</v>
          </cell>
          <cell r="G619">
            <v>1640</v>
          </cell>
          <cell r="H619">
            <v>0</v>
          </cell>
          <cell r="I619">
            <v>1640</v>
          </cell>
        </row>
        <row r="620">
          <cell r="A620" t="str">
            <v>GURVINDER SINGH - IMP(EIN 150)</v>
          </cell>
          <cell r="B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</row>
        <row r="621">
          <cell r="A621" t="str">
            <v>H.K. BEDI - IMP</v>
          </cell>
          <cell r="B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</row>
        <row r="622">
          <cell r="A622" t="str">
            <v>H.S. KEENA - IMPREST</v>
          </cell>
          <cell r="B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</row>
        <row r="623">
          <cell r="A623" t="str">
            <v>INDER SINGH -IMPREST</v>
          </cell>
          <cell r="B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</row>
        <row r="624">
          <cell r="A624" t="str">
            <v>JAGJEET SINGH (EIN 111)</v>
          </cell>
          <cell r="B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</row>
        <row r="625">
          <cell r="A625" t="str">
            <v>K.A. RAVI KUMAR</v>
          </cell>
          <cell r="B625">
            <v>0</v>
          </cell>
          <cell r="C625">
            <v>-3793.5</v>
          </cell>
          <cell r="D625">
            <v>-3793.5</v>
          </cell>
          <cell r="E625">
            <v>0</v>
          </cell>
          <cell r="F625">
            <v>0</v>
          </cell>
          <cell r="G625">
            <v>0</v>
          </cell>
          <cell r="H625">
            <v>-3793.5</v>
          </cell>
          <cell r="I625">
            <v>-3793.5</v>
          </cell>
        </row>
        <row r="626">
          <cell r="A626" t="str">
            <v>N.J.VYASARAJA RAO</v>
          </cell>
          <cell r="C626">
            <v>-6945</v>
          </cell>
          <cell r="D626">
            <v>-6945</v>
          </cell>
          <cell r="E626">
            <v>0</v>
          </cell>
          <cell r="F626">
            <v>0</v>
          </cell>
          <cell r="G626">
            <v>0</v>
          </cell>
          <cell r="H626">
            <v>-6945</v>
          </cell>
          <cell r="I626">
            <v>-6945</v>
          </cell>
        </row>
        <row r="627">
          <cell r="A627" t="str">
            <v>K.D. PARASHAR</v>
          </cell>
          <cell r="B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</row>
        <row r="628">
          <cell r="A628" t="str">
            <v>Krishan Dev Sharma</v>
          </cell>
          <cell r="B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</row>
        <row r="629">
          <cell r="A629" t="str">
            <v>KRISHAN KUMAR - 032 -IMP</v>
          </cell>
          <cell r="B629">
            <v>12957</v>
          </cell>
          <cell r="D629">
            <v>12957</v>
          </cell>
          <cell r="E629">
            <v>0</v>
          </cell>
          <cell r="F629">
            <v>0</v>
          </cell>
          <cell r="G629">
            <v>12957</v>
          </cell>
          <cell r="H629">
            <v>0</v>
          </cell>
          <cell r="I629">
            <v>12957</v>
          </cell>
        </row>
        <row r="630">
          <cell r="A630" t="str">
            <v>K. SURESH BABU</v>
          </cell>
          <cell r="B630">
            <v>-0.27</v>
          </cell>
          <cell r="D630">
            <v>-0.27</v>
          </cell>
          <cell r="E630">
            <v>0</v>
          </cell>
          <cell r="F630">
            <v>0</v>
          </cell>
          <cell r="G630">
            <v>-0.27</v>
          </cell>
          <cell r="H630">
            <v>0</v>
          </cell>
          <cell r="I630">
            <v>-0.27</v>
          </cell>
        </row>
        <row r="631">
          <cell r="A631" t="str">
            <v>LUNA RAM IMP</v>
          </cell>
          <cell r="B631">
            <v>10001</v>
          </cell>
          <cell r="D631">
            <v>10001</v>
          </cell>
          <cell r="E631">
            <v>0</v>
          </cell>
          <cell r="F631">
            <v>0</v>
          </cell>
          <cell r="G631">
            <v>10001</v>
          </cell>
          <cell r="H631">
            <v>0</v>
          </cell>
          <cell r="I631">
            <v>10001</v>
          </cell>
        </row>
        <row r="632">
          <cell r="A632" t="str">
            <v>MAHENDRA SHARMA - 094 - IMP</v>
          </cell>
          <cell r="B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</row>
        <row r="633">
          <cell r="A633" t="str">
            <v>Manish  Pradhan Imp</v>
          </cell>
          <cell r="B633">
            <v>13298</v>
          </cell>
          <cell r="D633">
            <v>13298</v>
          </cell>
          <cell r="E633">
            <v>0</v>
          </cell>
          <cell r="F633">
            <v>0</v>
          </cell>
          <cell r="G633">
            <v>13298</v>
          </cell>
          <cell r="H633">
            <v>0</v>
          </cell>
          <cell r="I633">
            <v>13298</v>
          </cell>
        </row>
        <row r="634">
          <cell r="A634" t="str">
            <v>MONIKA SACHDEVA-IMP</v>
          </cell>
          <cell r="B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</row>
        <row r="635">
          <cell r="A635" t="str">
            <v>NARENDER KUMAR (EIN 039)</v>
          </cell>
          <cell r="B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</row>
        <row r="636">
          <cell r="A636" t="str">
            <v>NARESH KUMAR-IMP (31611)</v>
          </cell>
          <cell r="B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</row>
        <row r="637">
          <cell r="A637" t="str">
            <v>NARESH KUMAR - IMP (EIN 004)</v>
          </cell>
          <cell r="B637">
            <v>10921</v>
          </cell>
          <cell r="D637">
            <v>10921</v>
          </cell>
          <cell r="E637">
            <v>0</v>
          </cell>
          <cell r="F637">
            <v>0</v>
          </cell>
          <cell r="G637">
            <v>10921</v>
          </cell>
          <cell r="H637">
            <v>0</v>
          </cell>
          <cell r="I637">
            <v>10921</v>
          </cell>
        </row>
        <row r="638">
          <cell r="A638" t="str">
            <v>N.J. VYASARAJU RAO</v>
          </cell>
          <cell r="B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</row>
        <row r="639">
          <cell r="A639" t="str">
            <v>N.K. CHATURVEDI - IMPREST</v>
          </cell>
          <cell r="B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</row>
        <row r="640">
          <cell r="A640" t="str">
            <v>P.C. PAHUJA - IMPREST</v>
          </cell>
          <cell r="B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</row>
        <row r="641">
          <cell r="A641" t="str">
            <v>P.K. Gupta</v>
          </cell>
          <cell r="B641">
            <v>38000</v>
          </cell>
          <cell r="D641">
            <v>38000</v>
          </cell>
          <cell r="E641">
            <v>0</v>
          </cell>
          <cell r="F641">
            <v>0</v>
          </cell>
          <cell r="G641">
            <v>38000</v>
          </cell>
          <cell r="H641">
            <v>0</v>
          </cell>
          <cell r="I641">
            <v>38000</v>
          </cell>
        </row>
        <row r="642">
          <cell r="A642" t="str">
            <v>P.K. MALIK - IMPREST</v>
          </cell>
          <cell r="B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</row>
        <row r="643">
          <cell r="A643" t="str">
            <v>P. RAJAVEL</v>
          </cell>
          <cell r="B643">
            <v>0</v>
          </cell>
          <cell r="C643">
            <v>1297.68</v>
          </cell>
          <cell r="D643">
            <v>1297.68</v>
          </cell>
          <cell r="E643">
            <v>0</v>
          </cell>
          <cell r="F643">
            <v>0</v>
          </cell>
          <cell r="G643">
            <v>0</v>
          </cell>
          <cell r="H643">
            <v>1297.68</v>
          </cell>
          <cell r="I643">
            <v>1297.68</v>
          </cell>
        </row>
        <row r="644">
          <cell r="A644" t="str">
            <v>PRAMOD KUMAR GUPTA</v>
          </cell>
          <cell r="B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</row>
        <row r="645">
          <cell r="A645" t="str">
            <v>PURAN CHAND - 054</v>
          </cell>
          <cell r="B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</row>
        <row r="646">
          <cell r="A646" t="str">
            <v>RAJ KUMAR (EIN 101)</v>
          </cell>
          <cell r="B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</row>
        <row r="647">
          <cell r="A647" t="str">
            <v>RAJPAL (EIN 096)</v>
          </cell>
          <cell r="B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</row>
        <row r="648">
          <cell r="A648" t="str">
            <v>RAJ SINGH 005 - IMP</v>
          </cell>
          <cell r="B648">
            <v>14598</v>
          </cell>
          <cell r="D648">
            <v>14598</v>
          </cell>
          <cell r="E648">
            <v>0</v>
          </cell>
          <cell r="F648">
            <v>0</v>
          </cell>
          <cell r="G648">
            <v>14598</v>
          </cell>
          <cell r="H648">
            <v>0</v>
          </cell>
          <cell r="I648">
            <v>14598</v>
          </cell>
        </row>
        <row r="649">
          <cell r="A649" t="str">
            <v>RAMESH KUMAR V.R.</v>
          </cell>
          <cell r="B649">
            <v>0</v>
          </cell>
          <cell r="C649">
            <v>17838</v>
          </cell>
          <cell r="D649">
            <v>17838</v>
          </cell>
          <cell r="E649">
            <v>0</v>
          </cell>
          <cell r="F649">
            <v>0</v>
          </cell>
          <cell r="G649">
            <v>0</v>
          </cell>
          <cell r="H649">
            <v>17838</v>
          </cell>
          <cell r="I649">
            <v>17838</v>
          </cell>
        </row>
        <row r="650">
          <cell r="A650" t="str">
            <v>RATTAN LAL - IMP</v>
          </cell>
          <cell r="B650">
            <v>7860</v>
          </cell>
          <cell r="D650">
            <v>7860</v>
          </cell>
          <cell r="E650">
            <v>0</v>
          </cell>
          <cell r="F650">
            <v>0</v>
          </cell>
          <cell r="G650">
            <v>7860</v>
          </cell>
          <cell r="H650">
            <v>0</v>
          </cell>
          <cell r="I650">
            <v>7860</v>
          </cell>
        </row>
        <row r="651">
          <cell r="A651" t="str">
            <v>REENU WADHWA - IMP</v>
          </cell>
          <cell r="B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</row>
        <row r="652">
          <cell r="A652" t="str">
            <v>R.K. GULATI - IMPREST</v>
          </cell>
          <cell r="B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</row>
        <row r="653">
          <cell r="A653" t="str">
            <v>SANDEEP HOODA - IMPREST</v>
          </cell>
          <cell r="B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</row>
        <row r="654">
          <cell r="A654" t="str">
            <v>SANDEEP YADAV -180 - IMPREST</v>
          </cell>
          <cell r="B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</row>
        <row r="655">
          <cell r="A655" t="str">
            <v>SANGEETA MATHUR(EIN 037)</v>
          </cell>
          <cell r="B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</row>
        <row r="656">
          <cell r="A656" t="str">
            <v>SANJAY MEHNDIRATTA - 110</v>
          </cell>
          <cell r="B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</row>
        <row r="657">
          <cell r="A657" t="str">
            <v>SANJEEV KUMAR JAIN - IMP -EIN 155</v>
          </cell>
          <cell r="B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</row>
        <row r="658">
          <cell r="A658" t="str">
            <v>SANTOSH PAUL</v>
          </cell>
          <cell r="B658">
            <v>0</v>
          </cell>
          <cell r="C658">
            <v>-15185.75</v>
          </cell>
          <cell r="D658">
            <v>-15185.75</v>
          </cell>
          <cell r="E658">
            <v>0</v>
          </cell>
          <cell r="F658">
            <v>0</v>
          </cell>
          <cell r="G658">
            <v>0</v>
          </cell>
          <cell r="H658">
            <v>-15185.75</v>
          </cell>
          <cell r="I658">
            <v>-15185.75</v>
          </cell>
        </row>
        <row r="659">
          <cell r="A659" t="str">
            <v>SHALLY AGARWAL(EIN 148)</v>
          </cell>
          <cell r="B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</row>
        <row r="660">
          <cell r="A660" t="str">
            <v>S.K. CHAUDHARY - IMPREST</v>
          </cell>
          <cell r="B660">
            <v>320591</v>
          </cell>
          <cell r="D660">
            <v>320591</v>
          </cell>
          <cell r="E660">
            <v>0</v>
          </cell>
          <cell r="F660">
            <v>0</v>
          </cell>
          <cell r="G660">
            <v>320591</v>
          </cell>
          <cell r="H660">
            <v>0</v>
          </cell>
          <cell r="I660">
            <v>320591</v>
          </cell>
        </row>
        <row r="661">
          <cell r="A661" t="str">
            <v>S.K. Ghosh - Imp(Ein 31648)</v>
          </cell>
          <cell r="B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</row>
        <row r="662">
          <cell r="A662" t="str">
            <v>SONIA NIRANJAN - IMPREST</v>
          </cell>
          <cell r="B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</row>
        <row r="663">
          <cell r="A663" t="str">
            <v>S. PRABHU</v>
          </cell>
          <cell r="B663">
            <v>0</v>
          </cell>
          <cell r="C663">
            <v>-7690</v>
          </cell>
          <cell r="D663">
            <v>-7690</v>
          </cell>
          <cell r="E663">
            <v>0</v>
          </cell>
          <cell r="F663">
            <v>0</v>
          </cell>
          <cell r="G663">
            <v>0</v>
          </cell>
          <cell r="H663">
            <v>-7690</v>
          </cell>
          <cell r="I663">
            <v>-7690</v>
          </cell>
        </row>
        <row r="664">
          <cell r="A664" t="str">
            <v>SUBASH SINGH - 031 IMP (MEDICAL)</v>
          </cell>
          <cell r="B664">
            <v>10402</v>
          </cell>
          <cell r="D664">
            <v>10402</v>
          </cell>
          <cell r="E664">
            <v>0</v>
          </cell>
          <cell r="F664">
            <v>0</v>
          </cell>
          <cell r="G664">
            <v>10402</v>
          </cell>
          <cell r="H664">
            <v>0</v>
          </cell>
          <cell r="I664">
            <v>10402</v>
          </cell>
        </row>
        <row r="665">
          <cell r="A665" t="str">
            <v>SUCHARITA CHAKRABARTI (EIN 05138)</v>
          </cell>
          <cell r="B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</row>
        <row r="666">
          <cell r="A666" t="str">
            <v>SUDEEP SINGH - IMP -153</v>
          </cell>
          <cell r="B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</row>
        <row r="667">
          <cell r="A667" t="str">
            <v>SURESH KUMAR (061)</v>
          </cell>
          <cell r="B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</row>
        <row r="668">
          <cell r="A668" t="str">
            <v>TARUN DORA - IMP</v>
          </cell>
          <cell r="B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</row>
        <row r="669">
          <cell r="A669" t="str">
            <v>TEJ PAL (097_)</v>
          </cell>
          <cell r="B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</row>
        <row r="670">
          <cell r="A670" t="str">
            <v>VEENU MATHUR</v>
          </cell>
          <cell r="B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</row>
        <row r="671">
          <cell r="A671" t="str">
            <v>VIJAY ARORA -IMP  027</v>
          </cell>
          <cell r="B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</row>
        <row r="672">
          <cell r="A672" t="str">
            <v>VIJAY KALRA -144 - IMP</v>
          </cell>
          <cell r="B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</row>
        <row r="673">
          <cell r="A673" t="str">
            <v>VIJAY KUMAR-EIN 121</v>
          </cell>
          <cell r="B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</row>
        <row r="674">
          <cell r="A674" t="str">
            <v>VINEET SHARMA - 112 - IMP</v>
          </cell>
          <cell r="B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</row>
        <row r="675">
          <cell r="A675" t="str">
            <v>Vinod Rohila 098</v>
          </cell>
          <cell r="B675">
            <v>15000</v>
          </cell>
          <cell r="D675">
            <v>15000</v>
          </cell>
          <cell r="E675">
            <v>0</v>
          </cell>
          <cell r="F675">
            <v>0</v>
          </cell>
          <cell r="G675">
            <v>15000</v>
          </cell>
          <cell r="H675">
            <v>0</v>
          </cell>
          <cell r="I675">
            <v>15000</v>
          </cell>
        </row>
        <row r="676">
          <cell r="A676" t="str">
            <v>Vivek Mathur - Imp</v>
          </cell>
          <cell r="B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</row>
        <row r="677">
          <cell r="A677" t="str">
            <v>V.K. ANAND - IMP</v>
          </cell>
          <cell r="B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</row>
        <row r="678">
          <cell r="A678" t="str">
            <v>YATINDER KR RUSTOGI -131-IMP</v>
          </cell>
          <cell r="B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</row>
        <row r="679">
          <cell r="A679" t="str">
            <v>YOGESG ARORA - 143</v>
          </cell>
          <cell r="B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</row>
        <row r="680">
          <cell r="A680" t="str">
            <v>DHARAM PAL - 063 (MEDICAL)</v>
          </cell>
          <cell r="B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</row>
        <row r="681">
          <cell r="A681" t="str">
            <v>GAJENDER SINGH - IMP (MEDICAL)</v>
          </cell>
          <cell r="B681">
            <v>765</v>
          </cell>
          <cell r="D681">
            <v>765</v>
          </cell>
          <cell r="E681">
            <v>0</v>
          </cell>
          <cell r="F681">
            <v>0</v>
          </cell>
          <cell r="G681">
            <v>765</v>
          </cell>
          <cell r="H681">
            <v>0</v>
          </cell>
          <cell r="I681">
            <v>765</v>
          </cell>
        </row>
        <row r="682">
          <cell r="A682" t="str">
            <v>JAI SINGH - EIN 064 (MEDICAL)</v>
          </cell>
          <cell r="B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</row>
        <row r="683">
          <cell r="A683" t="str">
            <v>JOGINDER SINGH - IMP (MEDICAL)</v>
          </cell>
          <cell r="B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</row>
        <row r="684">
          <cell r="A684" t="str">
            <v>Kamal Dev Sharma  Med</v>
          </cell>
          <cell r="B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</row>
        <row r="685">
          <cell r="A685" t="str">
            <v>KOUSHLESH PANDIT -075 (MEDICAL)</v>
          </cell>
          <cell r="B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</row>
        <row r="686">
          <cell r="A686" t="str">
            <v>LAXMAN KUMAR - 108 (MEDICAL)</v>
          </cell>
          <cell r="B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</row>
        <row r="687">
          <cell r="A687" t="str">
            <v>MAHENDRA SHARMA - EIN 094 (MEDICAL)</v>
          </cell>
          <cell r="B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</row>
        <row r="688">
          <cell r="A688" t="str">
            <v>MUKESH KUMAR - 125 -MEDICAL</v>
          </cell>
          <cell r="B688">
            <v>15000</v>
          </cell>
          <cell r="D688">
            <v>15000</v>
          </cell>
          <cell r="E688">
            <v>0</v>
          </cell>
          <cell r="F688">
            <v>0</v>
          </cell>
          <cell r="G688">
            <v>15000</v>
          </cell>
          <cell r="H688">
            <v>0</v>
          </cell>
          <cell r="I688">
            <v>15000</v>
          </cell>
        </row>
        <row r="689">
          <cell r="A689" t="str">
            <v>NARESH KUMAR -076 - MEDICAL</v>
          </cell>
          <cell r="B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</row>
        <row r="690">
          <cell r="A690" t="str">
            <v>PANNA LAL - EIN 056 (MEDICAL)</v>
          </cell>
          <cell r="B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</row>
        <row r="691">
          <cell r="A691" t="str">
            <v>PREM ARORA - IMP (MEDICAL)</v>
          </cell>
          <cell r="B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</row>
        <row r="692">
          <cell r="A692" t="str">
            <v>PREM SINGH - 083 (MEDICAL)</v>
          </cell>
          <cell r="B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</row>
        <row r="693">
          <cell r="A693" t="str">
            <v>RAKESH SHARMA -IMP EIN-019(MEDICAL)</v>
          </cell>
          <cell r="B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</row>
        <row r="694">
          <cell r="A694" t="str">
            <v>RAM DHAN - 091 (MEDICAL)</v>
          </cell>
          <cell r="B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</row>
        <row r="695">
          <cell r="A695" t="str">
            <v>RAM NIWAS - 120 IMP (MEDICAL)</v>
          </cell>
          <cell r="B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</row>
        <row r="696">
          <cell r="A696" t="str">
            <v>RATTAN LAL - IMP (MEDICAL)</v>
          </cell>
          <cell r="B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</row>
        <row r="697">
          <cell r="A697" t="str">
            <v>SAMAY SINGH - IMP (MEDICAL)</v>
          </cell>
          <cell r="B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</row>
        <row r="698">
          <cell r="A698" t="str">
            <v>SATYAPAL - 058 (MEDICAL)</v>
          </cell>
          <cell r="B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</row>
        <row r="699">
          <cell r="A699" t="str">
            <v>SOMNATH - 89- (MEDICAL)</v>
          </cell>
          <cell r="B699">
            <v>-100</v>
          </cell>
          <cell r="D699">
            <v>-100</v>
          </cell>
          <cell r="E699">
            <v>0</v>
          </cell>
          <cell r="F699">
            <v>0</v>
          </cell>
          <cell r="G699">
            <v>-100</v>
          </cell>
          <cell r="H699">
            <v>0</v>
          </cell>
          <cell r="I699">
            <v>-100</v>
          </cell>
        </row>
        <row r="700">
          <cell r="A700" t="str">
            <v>S.P. SHARMA - IMP(MEDICAL)</v>
          </cell>
          <cell r="B700">
            <v>1652</v>
          </cell>
          <cell r="D700">
            <v>1652</v>
          </cell>
          <cell r="E700">
            <v>0</v>
          </cell>
          <cell r="F700">
            <v>0</v>
          </cell>
          <cell r="G700">
            <v>1652</v>
          </cell>
          <cell r="H700">
            <v>0</v>
          </cell>
          <cell r="I700">
            <v>1652</v>
          </cell>
        </row>
        <row r="701">
          <cell r="A701" t="str">
            <v>Subash Chand Med.Tno 62</v>
          </cell>
          <cell r="B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</row>
        <row r="702">
          <cell r="A702" t="str">
            <v>SUDHIR KUMAR VARSHNEY - 093 (MEDICAL)</v>
          </cell>
          <cell r="B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</row>
        <row r="703">
          <cell r="A703" t="str">
            <v>Sunam Rai (Medical)</v>
          </cell>
          <cell r="B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</row>
        <row r="704">
          <cell r="A704" t="str">
            <v>V.K. Pandey-Imprest(Medical)</v>
          </cell>
          <cell r="B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</row>
        <row r="705">
          <cell r="A705" t="str">
            <v>YOGESH ARORA (EIN 143) MEDICAL</v>
          </cell>
          <cell r="B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</row>
        <row r="706">
          <cell r="A706" t="str">
            <v>DALVIR SINGH - 103 (STAFF ADVANCE)</v>
          </cell>
          <cell r="B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</row>
        <row r="707">
          <cell r="A707" t="str">
            <v>HOUSING LOAN</v>
          </cell>
          <cell r="B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</row>
        <row r="708">
          <cell r="A708" t="str">
            <v>K.N. KALRA (LOAN)</v>
          </cell>
          <cell r="B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</row>
        <row r="709">
          <cell r="A709" t="str">
            <v>LIC LOAN</v>
          </cell>
          <cell r="B709">
            <v>175699</v>
          </cell>
          <cell r="D709">
            <v>175699</v>
          </cell>
          <cell r="E709">
            <v>0</v>
          </cell>
          <cell r="F709">
            <v>0</v>
          </cell>
          <cell r="G709">
            <v>175699</v>
          </cell>
          <cell r="H709">
            <v>0</v>
          </cell>
          <cell r="I709">
            <v>175699</v>
          </cell>
        </row>
        <row r="710">
          <cell r="A710" t="str">
            <v>S.K. CHAUDHARY STOCK OPTION ADVANCE</v>
          </cell>
          <cell r="B710">
            <v>90237</v>
          </cell>
          <cell r="D710">
            <v>90237</v>
          </cell>
          <cell r="E710">
            <v>0</v>
          </cell>
          <cell r="F710">
            <v>0</v>
          </cell>
          <cell r="G710">
            <v>90237</v>
          </cell>
          <cell r="H710">
            <v>0</v>
          </cell>
          <cell r="I710">
            <v>90237</v>
          </cell>
        </row>
        <row r="711">
          <cell r="A711" t="str">
            <v>STAFF ADVANCE AGAINST SALARY</v>
          </cell>
          <cell r="B711">
            <v>0</v>
          </cell>
          <cell r="D711">
            <v>0</v>
          </cell>
          <cell r="E711">
            <v>5949</v>
          </cell>
          <cell r="F711">
            <v>0</v>
          </cell>
          <cell r="G711">
            <v>5949</v>
          </cell>
          <cell r="H711">
            <v>0</v>
          </cell>
          <cell r="I711">
            <v>5949</v>
          </cell>
        </row>
        <row r="712">
          <cell r="A712" t="str">
            <v>SURENDER 010 - STAFF ADVNACE</v>
          </cell>
          <cell r="B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</row>
        <row r="713">
          <cell r="A713" t="str">
            <v>VINOD WADHWA (053)</v>
          </cell>
          <cell r="B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</row>
        <row r="714">
          <cell r="A714" t="str">
            <v>VIVEK SINGH RATHORE (2208)</v>
          </cell>
          <cell r="B714">
            <v>89</v>
          </cell>
          <cell r="D714">
            <v>89</v>
          </cell>
          <cell r="E714">
            <v>0</v>
          </cell>
          <cell r="F714">
            <v>0</v>
          </cell>
          <cell r="G714">
            <v>89</v>
          </cell>
          <cell r="H714">
            <v>0</v>
          </cell>
          <cell r="I714">
            <v>89</v>
          </cell>
        </row>
        <row r="715">
          <cell r="A715" t="str">
            <v>VIJAY SACHDEVA -IMP</v>
          </cell>
          <cell r="B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</row>
        <row r="716">
          <cell r="A716" t="str">
            <v>YOGESH BAWEJA - IMP.</v>
          </cell>
          <cell r="B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</row>
        <row r="717">
          <cell r="A717" t="str">
            <v>STOCK-GOODS IN TRANSIT</v>
          </cell>
          <cell r="B717">
            <v>0</v>
          </cell>
          <cell r="C717">
            <v>0</v>
          </cell>
          <cell r="D717">
            <v>0</v>
          </cell>
          <cell r="E717">
            <v>101796.46</v>
          </cell>
          <cell r="F717">
            <v>0</v>
          </cell>
          <cell r="G717">
            <v>101796.46</v>
          </cell>
          <cell r="H717">
            <v>0</v>
          </cell>
          <cell r="I717">
            <v>101796.46</v>
          </cell>
        </row>
        <row r="718">
          <cell r="A718" t="str">
            <v>STOCK ON HAND - FINISHED GOODS</v>
          </cell>
          <cell r="B718">
            <v>42795822.890000001</v>
          </cell>
          <cell r="D718">
            <v>42795822.890000001</v>
          </cell>
          <cell r="E718">
            <v>31081966.109999999</v>
          </cell>
          <cell r="F718">
            <v>0</v>
          </cell>
          <cell r="G718">
            <v>73877789</v>
          </cell>
          <cell r="H718">
            <v>0</v>
          </cell>
          <cell r="I718">
            <v>73877789</v>
          </cell>
        </row>
        <row r="719">
          <cell r="A719" t="str">
            <v>STOCK ON HAND - RAW MATERIALS</v>
          </cell>
          <cell r="B719">
            <v>22102319.5</v>
          </cell>
          <cell r="D719">
            <v>22102319.5</v>
          </cell>
          <cell r="E719">
            <v>1684319.18</v>
          </cell>
          <cell r="F719">
            <v>0</v>
          </cell>
          <cell r="G719">
            <v>23786638.68</v>
          </cell>
          <cell r="H719">
            <v>0</v>
          </cell>
          <cell r="I719">
            <v>23786638.68</v>
          </cell>
        </row>
        <row r="720">
          <cell r="A720" t="str">
            <v>STOCK ON HAND  - SPARES</v>
          </cell>
          <cell r="D720">
            <v>0</v>
          </cell>
          <cell r="E720">
            <v>17241868</v>
          </cell>
          <cell r="F720">
            <v>0</v>
          </cell>
          <cell r="G720">
            <v>17241868</v>
          </cell>
          <cell r="H720">
            <v>0</v>
          </cell>
          <cell r="I720">
            <v>17241868</v>
          </cell>
        </row>
        <row r="721">
          <cell r="A721" t="str">
            <v>STOCK ON HAND - WORK IN PROGRESS</v>
          </cell>
          <cell r="B721">
            <v>18685387</v>
          </cell>
          <cell r="D721">
            <v>18685387</v>
          </cell>
          <cell r="E721">
            <v>-4511350</v>
          </cell>
          <cell r="F721">
            <v>0</v>
          </cell>
          <cell r="G721">
            <v>14174037</v>
          </cell>
          <cell r="H721">
            <v>0</v>
          </cell>
          <cell r="I721">
            <v>14174037</v>
          </cell>
        </row>
        <row r="722">
          <cell r="A722" t="str">
            <v>STOCK WITH OUTSIDE PROCESSORS</v>
          </cell>
          <cell r="B722">
            <v>435478.67</v>
          </cell>
          <cell r="C722">
            <v>0</v>
          </cell>
          <cell r="D722">
            <v>435478.67</v>
          </cell>
          <cell r="E722">
            <v>-57127.67</v>
          </cell>
          <cell r="F722">
            <v>0</v>
          </cell>
          <cell r="G722">
            <v>378351</v>
          </cell>
          <cell r="H722">
            <v>0</v>
          </cell>
          <cell r="I722">
            <v>378351</v>
          </cell>
        </row>
        <row r="723">
          <cell r="A723" t="str">
            <v>ADVANCE TAX PAID</v>
          </cell>
          <cell r="B723">
            <v>65543431</v>
          </cell>
          <cell r="D723">
            <v>65543431</v>
          </cell>
          <cell r="E723">
            <v>0</v>
          </cell>
          <cell r="F723">
            <v>0</v>
          </cell>
          <cell r="G723">
            <v>65543431</v>
          </cell>
          <cell r="H723">
            <v>0</v>
          </cell>
          <cell r="I723">
            <v>65543431</v>
          </cell>
        </row>
        <row r="724">
          <cell r="A724" t="str">
            <v>DEUTSCHE BANK FIXED DEPOSIT A/C</v>
          </cell>
          <cell r="B724">
            <v>58481</v>
          </cell>
          <cell r="D724">
            <v>58481</v>
          </cell>
          <cell r="E724">
            <v>0</v>
          </cell>
          <cell r="F724">
            <v>0</v>
          </cell>
          <cell r="G724">
            <v>58481</v>
          </cell>
          <cell r="H724">
            <v>0</v>
          </cell>
          <cell r="I724">
            <v>58481</v>
          </cell>
        </row>
        <row r="725">
          <cell r="A725" t="str">
            <v>SECURITY DEPOSIT</v>
          </cell>
          <cell r="B725">
            <v>1139281</v>
          </cell>
          <cell r="D725">
            <v>1139281</v>
          </cell>
          <cell r="E725">
            <v>0</v>
          </cell>
          <cell r="F725">
            <v>0</v>
          </cell>
          <cell r="G725">
            <v>1139281</v>
          </cell>
          <cell r="H725">
            <v>0</v>
          </cell>
          <cell r="I725">
            <v>1139281</v>
          </cell>
        </row>
        <row r="726">
          <cell r="A726" t="str">
            <v>TAX PAID (DEDUCTED AT SOURCE)</v>
          </cell>
          <cell r="B726">
            <v>3496715.37</v>
          </cell>
          <cell r="D726">
            <v>3496715.37</v>
          </cell>
          <cell r="E726">
            <v>0</v>
          </cell>
          <cell r="F726">
            <v>0</v>
          </cell>
          <cell r="G726">
            <v>3496715.37</v>
          </cell>
          <cell r="H726">
            <v>0</v>
          </cell>
          <cell r="I726">
            <v>3496715.37</v>
          </cell>
        </row>
        <row r="727">
          <cell r="A727" t="str">
            <v>Wealth Tax Paid</v>
          </cell>
          <cell r="B727">
            <v>12831</v>
          </cell>
          <cell r="D727">
            <v>12831</v>
          </cell>
          <cell r="E727">
            <v>-12831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</row>
        <row r="728">
          <cell r="A728" t="str">
            <v>ACCRUED DIVIDEND</v>
          </cell>
          <cell r="B728">
            <v>475.38</v>
          </cell>
          <cell r="D728">
            <v>475.38</v>
          </cell>
          <cell r="E728">
            <v>0</v>
          </cell>
          <cell r="F728">
            <v>0</v>
          </cell>
          <cell r="G728">
            <v>475.38</v>
          </cell>
          <cell r="H728">
            <v>0</v>
          </cell>
          <cell r="I728">
            <v>475.38</v>
          </cell>
        </row>
        <row r="729">
          <cell r="A729" t="str">
            <v>ACCRUED INTEREST</v>
          </cell>
          <cell r="B729">
            <v>394.44</v>
          </cell>
          <cell r="D729">
            <v>394.44</v>
          </cell>
          <cell r="E729">
            <v>0</v>
          </cell>
          <cell r="F729">
            <v>0</v>
          </cell>
          <cell r="G729">
            <v>394.44</v>
          </cell>
          <cell r="H729">
            <v>0</v>
          </cell>
          <cell r="I729">
            <v>394.44</v>
          </cell>
        </row>
        <row r="730">
          <cell r="A730" t="str">
            <v>INSURANCE CLAIM RECOVERABLE</v>
          </cell>
          <cell r="B730">
            <v>14228.26</v>
          </cell>
          <cell r="D730">
            <v>14228.26</v>
          </cell>
          <cell r="E730">
            <v>-14228.26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</row>
        <row r="731">
          <cell r="A731" t="str">
            <v>Prepaid Exp.</v>
          </cell>
          <cell r="C731">
            <v>2464</v>
          </cell>
          <cell r="D731">
            <v>2464</v>
          </cell>
          <cell r="E731">
            <v>0</v>
          </cell>
          <cell r="F731">
            <v>0</v>
          </cell>
          <cell r="G731">
            <v>0</v>
          </cell>
          <cell r="H731">
            <v>2464</v>
          </cell>
          <cell r="I731">
            <v>2464</v>
          </cell>
        </row>
        <row r="732">
          <cell r="A732" t="str">
            <v>PREPAID EXPENSES</v>
          </cell>
          <cell r="B732">
            <v>70051</v>
          </cell>
          <cell r="D732">
            <v>70051</v>
          </cell>
          <cell r="E732">
            <v>27826</v>
          </cell>
          <cell r="F732">
            <v>0</v>
          </cell>
          <cell r="G732">
            <v>97877</v>
          </cell>
          <cell r="H732">
            <v>0</v>
          </cell>
          <cell r="I732">
            <v>97877</v>
          </cell>
        </row>
        <row r="733">
          <cell r="A733" t="str">
            <v>PREPAID INSURANCE</v>
          </cell>
          <cell r="B733">
            <v>309223</v>
          </cell>
          <cell r="D733">
            <v>309223</v>
          </cell>
          <cell r="E733">
            <v>0</v>
          </cell>
          <cell r="F733">
            <v>0</v>
          </cell>
          <cell r="G733">
            <v>309223</v>
          </cell>
          <cell r="H733">
            <v>0</v>
          </cell>
          <cell r="I733">
            <v>309223</v>
          </cell>
        </row>
        <row r="734">
          <cell r="A734" t="str">
            <v>SALES TAX RECOVERABLE</v>
          </cell>
          <cell r="B734">
            <v>274276.37</v>
          </cell>
          <cell r="D734">
            <v>274276.37</v>
          </cell>
          <cell r="E734">
            <v>0</v>
          </cell>
          <cell r="F734">
            <v>0</v>
          </cell>
          <cell r="G734">
            <v>274276.37</v>
          </cell>
          <cell r="H734">
            <v>0</v>
          </cell>
          <cell r="I734">
            <v>274276.37</v>
          </cell>
        </row>
        <row r="735">
          <cell r="A735" t="str">
            <v>SALES TAX (STD 4)</v>
          </cell>
          <cell r="B735">
            <v>83.21</v>
          </cell>
          <cell r="D735">
            <v>83.21</v>
          </cell>
          <cell r="E735">
            <v>-83.21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</row>
        <row r="736">
          <cell r="A736" t="str">
            <v>SALES TAX (STD 4 - 4 %)</v>
          </cell>
          <cell r="B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</row>
        <row r="737">
          <cell r="A737" t="str">
            <v>CLAAS KGaA - DEBIT NOTES</v>
          </cell>
          <cell r="B737">
            <v>70507</v>
          </cell>
          <cell r="D737">
            <v>70507</v>
          </cell>
          <cell r="E737">
            <v>108530</v>
          </cell>
          <cell r="F737">
            <v>0</v>
          </cell>
          <cell r="G737">
            <v>179037</v>
          </cell>
          <cell r="H737">
            <v>0</v>
          </cell>
          <cell r="I737">
            <v>179037</v>
          </cell>
        </row>
        <row r="738">
          <cell r="A738" t="str">
            <v>CLAAS SELBSTFAHRENDE ERNTEMASCHINEN GmbH</v>
          </cell>
          <cell r="B738">
            <v>217314</v>
          </cell>
          <cell r="D738">
            <v>217314</v>
          </cell>
          <cell r="E738">
            <v>-77102</v>
          </cell>
          <cell r="F738">
            <v>0</v>
          </cell>
          <cell r="G738">
            <v>140212</v>
          </cell>
          <cell r="H738">
            <v>0</v>
          </cell>
          <cell r="I738">
            <v>140212</v>
          </cell>
        </row>
        <row r="739">
          <cell r="A739" t="str">
            <v>ESCORTS CLAAS LTD-EMP GRP GRATUITY SCHEME</v>
          </cell>
          <cell r="B739">
            <v>11625</v>
          </cell>
          <cell r="D739">
            <v>11625</v>
          </cell>
          <cell r="E739">
            <v>-1107.03</v>
          </cell>
          <cell r="F739">
            <v>0</v>
          </cell>
          <cell r="G739">
            <v>10517.97</v>
          </cell>
          <cell r="H739">
            <v>0</v>
          </cell>
          <cell r="I739">
            <v>10517.97</v>
          </cell>
        </row>
        <row r="740">
          <cell r="A740" t="str">
            <v>ESCORTS EMPLOYEE WELFARE LTD(LOAN A/C)</v>
          </cell>
          <cell r="B740">
            <v>350000</v>
          </cell>
          <cell r="D740">
            <v>350000</v>
          </cell>
          <cell r="E740">
            <v>0</v>
          </cell>
          <cell r="F740">
            <v>0</v>
          </cell>
          <cell r="G740">
            <v>350000</v>
          </cell>
          <cell r="H740">
            <v>0</v>
          </cell>
          <cell r="I740">
            <v>350000</v>
          </cell>
        </row>
        <row r="741">
          <cell r="A741" t="str">
            <v>YUVA ENGINEERS (LOAN A/C)</v>
          </cell>
          <cell r="B741">
            <v>60000</v>
          </cell>
          <cell r="D741">
            <v>60000</v>
          </cell>
          <cell r="E741">
            <v>0</v>
          </cell>
          <cell r="F741">
            <v>0</v>
          </cell>
          <cell r="G741">
            <v>60000</v>
          </cell>
          <cell r="H741">
            <v>0</v>
          </cell>
          <cell r="I741">
            <v>60000</v>
          </cell>
        </row>
        <row r="742">
          <cell r="A742" t="str">
            <v>CLAAS KGaA (DEBTORS)</v>
          </cell>
          <cell r="B742">
            <v>387987.79</v>
          </cell>
          <cell r="D742">
            <v>387987.79</v>
          </cell>
          <cell r="E742">
            <v>-7622.2599999999557</v>
          </cell>
          <cell r="F742">
            <v>0</v>
          </cell>
          <cell r="G742">
            <v>380365.53</v>
          </cell>
          <cell r="H742">
            <v>0</v>
          </cell>
          <cell r="I742">
            <v>380365.53</v>
          </cell>
        </row>
        <row r="743">
          <cell r="A743" t="str">
            <v>ESCORTS LTD - F.E.D. (M/C DEBTORS)</v>
          </cell>
          <cell r="B743">
            <v>2845451.58</v>
          </cell>
          <cell r="D743">
            <v>2845451.58</v>
          </cell>
          <cell r="E743">
            <v>0</v>
          </cell>
          <cell r="F743">
            <v>0</v>
          </cell>
          <cell r="G743">
            <v>2845451.58</v>
          </cell>
          <cell r="H743">
            <v>0</v>
          </cell>
          <cell r="I743">
            <v>2845451.58</v>
          </cell>
        </row>
        <row r="744">
          <cell r="A744" t="str">
            <v>ESCORTS LTD - S.P.D. (SPARES-DEBTORS)</v>
          </cell>
          <cell r="B744">
            <v>4939749.8899999997</v>
          </cell>
          <cell r="D744">
            <v>4939749.8899999997</v>
          </cell>
          <cell r="E744">
            <v>0</v>
          </cell>
          <cell r="F744">
            <v>0</v>
          </cell>
          <cell r="G744">
            <v>4939749.8899999997</v>
          </cell>
          <cell r="H744">
            <v>0</v>
          </cell>
          <cell r="I744">
            <v>4939749.8899999997</v>
          </cell>
        </row>
        <row r="745">
          <cell r="A745" t="str">
            <v>AGARWAL AUTOMOBILE</v>
          </cell>
          <cell r="B745">
            <v>27917.87</v>
          </cell>
          <cell r="D745">
            <v>27917.87</v>
          </cell>
          <cell r="E745">
            <v>0</v>
          </cell>
          <cell r="F745">
            <v>0</v>
          </cell>
          <cell r="G745">
            <v>27917.87</v>
          </cell>
          <cell r="H745">
            <v>0</v>
          </cell>
          <cell r="I745">
            <v>27917.87</v>
          </cell>
        </row>
        <row r="746">
          <cell r="A746" t="str">
            <v>DEEP AUTOMOBILE AZAMGARH</v>
          </cell>
          <cell r="B746">
            <v>49159.74</v>
          </cell>
          <cell r="D746">
            <v>49159.74</v>
          </cell>
          <cell r="E746">
            <v>0</v>
          </cell>
          <cell r="F746">
            <v>0</v>
          </cell>
          <cell r="G746">
            <v>49159.74</v>
          </cell>
          <cell r="H746">
            <v>0</v>
          </cell>
          <cell r="I746">
            <v>49159.74</v>
          </cell>
        </row>
        <row r="747">
          <cell r="A747" t="str">
            <v>Elite Udyog, Akola</v>
          </cell>
          <cell r="B747">
            <v>72844.25</v>
          </cell>
          <cell r="D747">
            <v>72844.25</v>
          </cell>
          <cell r="E747">
            <v>0</v>
          </cell>
          <cell r="F747">
            <v>0</v>
          </cell>
          <cell r="G747">
            <v>72844.25</v>
          </cell>
          <cell r="H747">
            <v>0</v>
          </cell>
          <cell r="I747">
            <v>72844.25</v>
          </cell>
        </row>
        <row r="748">
          <cell r="A748" t="str">
            <v>GREEN DELTA AGROS,VIJAYWADA (AP0</v>
          </cell>
          <cell r="B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</row>
        <row r="749">
          <cell r="A749" t="str">
            <v>National Reserch Centre,Bharatpur</v>
          </cell>
          <cell r="B749">
            <v>12000</v>
          </cell>
          <cell r="D749">
            <v>12000</v>
          </cell>
          <cell r="E749">
            <v>0</v>
          </cell>
          <cell r="F749">
            <v>0</v>
          </cell>
          <cell r="G749">
            <v>12000</v>
          </cell>
          <cell r="H749">
            <v>0</v>
          </cell>
          <cell r="I749">
            <v>12000</v>
          </cell>
        </row>
        <row r="750">
          <cell r="A750" t="str">
            <v>Shanti Automobile Kopargaon</v>
          </cell>
          <cell r="B750">
            <v>89100.38</v>
          </cell>
          <cell r="D750">
            <v>89100.38</v>
          </cell>
          <cell r="E750">
            <v>0</v>
          </cell>
          <cell r="F750">
            <v>0</v>
          </cell>
          <cell r="G750">
            <v>89100.38</v>
          </cell>
          <cell r="H750">
            <v>0</v>
          </cell>
          <cell r="I750">
            <v>89100.38</v>
          </cell>
        </row>
        <row r="751">
          <cell r="A751" t="str">
            <v>Deepthi Agencies</v>
          </cell>
          <cell r="C751">
            <v>155656</v>
          </cell>
          <cell r="D751">
            <v>155656</v>
          </cell>
          <cell r="E751">
            <v>0</v>
          </cell>
          <cell r="F751">
            <v>0</v>
          </cell>
          <cell r="G751">
            <v>0</v>
          </cell>
          <cell r="H751">
            <v>155656</v>
          </cell>
          <cell r="I751">
            <v>155656</v>
          </cell>
        </row>
        <row r="752">
          <cell r="A752" t="str">
            <v>Devaraj Farm</v>
          </cell>
          <cell r="C752">
            <v>60281</v>
          </cell>
          <cell r="D752">
            <v>60281</v>
          </cell>
          <cell r="E752">
            <v>0</v>
          </cell>
          <cell r="F752">
            <v>-46000</v>
          </cell>
          <cell r="G752">
            <v>0</v>
          </cell>
          <cell r="H752">
            <v>14281</v>
          </cell>
          <cell r="I752">
            <v>14281</v>
          </cell>
        </row>
        <row r="753">
          <cell r="A753" t="str">
            <v>Gold Fields</v>
          </cell>
          <cell r="C753">
            <v>1234976</v>
          </cell>
          <cell r="D753">
            <v>1234976</v>
          </cell>
          <cell r="E753">
            <v>0</v>
          </cell>
          <cell r="F753">
            <v>-466992</v>
          </cell>
          <cell r="G753">
            <v>0</v>
          </cell>
          <cell r="H753">
            <v>767984</v>
          </cell>
          <cell r="I753">
            <v>767984</v>
          </cell>
        </row>
        <row r="754">
          <cell r="A754" t="str">
            <v>Kerala Agro Equipments</v>
          </cell>
          <cell r="C754">
            <v>62633</v>
          </cell>
          <cell r="D754">
            <v>62633</v>
          </cell>
          <cell r="E754">
            <v>0</v>
          </cell>
          <cell r="F754">
            <v>0</v>
          </cell>
          <cell r="G754">
            <v>0</v>
          </cell>
          <cell r="H754">
            <v>62633</v>
          </cell>
          <cell r="I754">
            <v>62633</v>
          </cell>
        </row>
        <row r="755">
          <cell r="A755" t="str">
            <v>M.G.Auto Service</v>
          </cell>
          <cell r="C755">
            <v>254279</v>
          </cell>
          <cell r="D755">
            <v>254279</v>
          </cell>
          <cell r="E755">
            <v>0</v>
          </cell>
          <cell r="F755">
            <v>30003</v>
          </cell>
          <cell r="G755">
            <v>0</v>
          </cell>
          <cell r="H755">
            <v>284282</v>
          </cell>
          <cell r="I755">
            <v>284282</v>
          </cell>
        </row>
        <row r="756">
          <cell r="A756" t="str">
            <v>Salem Automotive Corporation</v>
          </cell>
          <cell r="C756">
            <v>1463167</v>
          </cell>
          <cell r="D756">
            <v>1463167</v>
          </cell>
          <cell r="E756">
            <v>0</v>
          </cell>
          <cell r="F756">
            <v>-223916</v>
          </cell>
          <cell r="G756">
            <v>0</v>
          </cell>
          <cell r="H756">
            <v>1239251</v>
          </cell>
          <cell r="I756">
            <v>1239251</v>
          </cell>
        </row>
        <row r="757">
          <cell r="A757" t="str">
            <v>Jayalakshmi</v>
          </cell>
          <cell r="C757">
            <v>1802460</v>
          </cell>
          <cell r="D757">
            <v>1802460</v>
          </cell>
          <cell r="E757">
            <v>0</v>
          </cell>
          <cell r="F757">
            <v>134407</v>
          </cell>
          <cell r="G757">
            <v>0</v>
          </cell>
          <cell r="H757">
            <v>1936867</v>
          </cell>
          <cell r="I757">
            <v>1936867</v>
          </cell>
        </row>
        <row r="758">
          <cell r="A758" t="str">
            <v>Annadatha</v>
          </cell>
          <cell r="C758">
            <v>-288</v>
          </cell>
          <cell r="D758">
            <v>-288</v>
          </cell>
          <cell r="E758">
            <v>0</v>
          </cell>
          <cell r="F758">
            <v>0</v>
          </cell>
          <cell r="G758">
            <v>0</v>
          </cell>
          <cell r="H758">
            <v>-288</v>
          </cell>
          <cell r="I758">
            <v>-288</v>
          </cell>
        </row>
        <row r="759">
          <cell r="A759" t="str">
            <v>ASHOK ROCK DRILLS PVT LTD</v>
          </cell>
          <cell r="C759">
            <v>593420</v>
          </cell>
          <cell r="D759">
            <v>593420</v>
          </cell>
          <cell r="E759">
            <v>0</v>
          </cell>
          <cell r="F759">
            <v>-28100</v>
          </cell>
          <cell r="G759">
            <v>0</v>
          </cell>
          <cell r="H759">
            <v>565320</v>
          </cell>
          <cell r="I759">
            <v>565320</v>
          </cell>
        </row>
        <row r="760">
          <cell r="A760" t="str">
            <v>Greendelta</v>
          </cell>
          <cell r="C760">
            <v>289753.3</v>
          </cell>
          <cell r="D760">
            <v>289753.3</v>
          </cell>
          <cell r="E760">
            <v>0</v>
          </cell>
          <cell r="F760">
            <v>-25459.3</v>
          </cell>
          <cell r="G760">
            <v>0</v>
          </cell>
          <cell r="H760">
            <v>264294</v>
          </cell>
          <cell r="I760">
            <v>264294</v>
          </cell>
        </row>
        <row r="761">
          <cell r="A761" t="str">
            <v>Mahi Agros</v>
          </cell>
          <cell r="C761">
            <v>1108316</v>
          </cell>
          <cell r="D761">
            <v>1108316</v>
          </cell>
          <cell r="E761">
            <v>0</v>
          </cell>
          <cell r="F761">
            <v>-211000</v>
          </cell>
          <cell r="G761">
            <v>0</v>
          </cell>
          <cell r="H761">
            <v>897316</v>
          </cell>
          <cell r="I761">
            <v>897316</v>
          </cell>
        </row>
        <row r="762">
          <cell r="A762" t="str">
            <v>Cash in Hand</v>
          </cell>
          <cell r="B762">
            <v>113618</v>
          </cell>
          <cell r="D762">
            <v>113618</v>
          </cell>
          <cell r="E762">
            <v>0</v>
          </cell>
          <cell r="F762">
            <v>0</v>
          </cell>
          <cell r="G762">
            <v>113618</v>
          </cell>
          <cell r="H762">
            <v>0</v>
          </cell>
          <cell r="I762">
            <v>113618</v>
          </cell>
        </row>
        <row r="763">
          <cell r="A763" t="str">
            <v>CHEQUES IN HAND</v>
          </cell>
          <cell r="B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</row>
        <row r="764">
          <cell r="A764" t="str">
            <v>DEUTSCHE BANK EEFC A/C</v>
          </cell>
          <cell r="B764">
            <v>11633.48</v>
          </cell>
          <cell r="D764">
            <v>11633.48</v>
          </cell>
          <cell r="E764">
            <v>777.47000000000116</v>
          </cell>
          <cell r="F764">
            <v>0</v>
          </cell>
          <cell r="G764">
            <v>12410.95</v>
          </cell>
          <cell r="H764">
            <v>0</v>
          </cell>
          <cell r="I764">
            <v>12410.95</v>
          </cell>
        </row>
        <row r="765">
          <cell r="A765" t="str">
            <v>ECL-EQUITY DIVIDEND BANK A/C</v>
          </cell>
          <cell r="B765">
            <v>8250</v>
          </cell>
          <cell r="D765">
            <v>8250</v>
          </cell>
          <cell r="E765">
            <v>0</v>
          </cell>
          <cell r="F765">
            <v>0</v>
          </cell>
          <cell r="G765">
            <v>8250</v>
          </cell>
          <cell r="H765">
            <v>0</v>
          </cell>
          <cell r="I765">
            <v>8250</v>
          </cell>
        </row>
        <row r="766">
          <cell r="A766" t="str">
            <v>PUNJAB NATIONAL BANK</v>
          </cell>
          <cell r="B766">
            <v>18690.23</v>
          </cell>
          <cell r="D766">
            <v>18690.23</v>
          </cell>
          <cell r="E766">
            <v>0</v>
          </cell>
          <cell r="F766">
            <v>0</v>
          </cell>
          <cell r="G766">
            <v>18690.23</v>
          </cell>
          <cell r="H766">
            <v>0</v>
          </cell>
          <cell r="I766">
            <v>18690.23</v>
          </cell>
        </row>
        <row r="767">
          <cell r="A767" t="str">
            <v>STATE BANK OF INDIA</v>
          </cell>
          <cell r="B767">
            <v>104750.44</v>
          </cell>
          <cell r="D767">
            <v>104750.44</v>
          </cell>
          <cell r="E767">
            <v>0</v>
          </cell>
          <cell r="F767">
            <v>0</v>
          </cell>
          <cell r="G767">
            <v>104750.44</v>
          </cell>
          <cell r="H767">
            <v>0</v>
          </cell>
          <cell r="I767">
            <v>104750.44</v>
          </cell>
        </row>
        <row r="768">
          <cell r="A768" t="str">
            <v>BANGLORE BRANCH A/C</v>
          </cell>
          <cell r="B768">
            <v>27778781.469999999</v>
          </cell>
          <cell r="D768">
            <v>27778781.469999999</v>
          </cell>
          <cell r="E768">
            <v>613981</v>
          </cell>
          <cell r="F768">
            <v>0</v>
          </cell>
          <cell r="G768">
            <v>28392762.469999999</v>
          </cell>
          <cell r="H768">
            <v>0</v>
          </cell>
          <cell r="I768">
            <v>28392762.469999999</v>
          </cell>
        </row>
        <row r="769">
          <cell r="A769" t="str">
            <v>Head Office A/c</v>
          </cell>
          <cell r="C769">
            <v>-27778781.469999999</v>
          </cell>
          <cell r="D769">
            <v>-27778781.469999999</v>
          </cell>
          <cell r="E769">
            <v>0</v>
          </cell>
          <cell r="F769">
            <v>-613981</v>
          </cell>
          <cell r="G769">
            <v>0</v>
          </cell>
          <cell r="H769">
            <v>-28392762.469999999</v>
          </cell>
          <cell r="I769">
            <v>-28392762.469999999</v>
          </cell>
        </row>
        <row r="770">
          <cell r="A770" t="str">
            <v>CHENNAI DEPOT A/C</v>
          </cell>
          <cell r="B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</row>
        <row r="771">
          <cell r="A771" t="str">
            <v>SECUNDRABAD DEPOT A/C</v>
          </cell>
          <cell r="B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</row>
        <row r="772">
          <cell r="A772" t="str">
            <v>SALES DOMESTIC - M/C</v>
          </cell>
          <cell r="B772">
            <v>-63250000</v>
          </cell>
          <cell r="D772">
            <v>-63250000</v>
          </cell>
          <cell r="E772">
            <v>0</v>
          </cell>
          <cell r="F772">
            <v>0</v>
          </cell>
          <cell r="G772">
            <v>-63250000</v>
          </cell>
          <cell r="H772">
            <v>0</v>
          </cell>
          <cell r="I772">
            <v>-63250000</v>
          </cell>
        </row>
        <row r="773">
          <cell r="A773" t="str">
            <v>SALES - SPARES(DOMESTIC)</v>
          </cell>
          <cell r="B773">
            <v>-37521253.960000001</v>
          </cell>
          <cell r="C773">
            <v>-34418608</v>
          </cell>
          <cell r="D773">
            <v>-71939861.960000008</v>
          </cell>
          <cell r="E773">
            <v>0</v>
          </cell>
          <cell r="F773">
            <v>-9</v>
          </cell>
          <cell r="G773">
            <v>-37521253.960000001</v>
          </cell>
          <cell r="H773">
            <v>-34418617</v>
          </cell>
          <cell r="I773">
            <v>-71939870.960000008</v>
          </cell>
        </row>
        <row r="774">
          <cell r="A774" t="str">
            <v>STOCK -PURCHASES-WIPRO</v>
          </cell>
          <cell r="B774">
            <v>0</v>
          </cell>
          <cell r="C774">
            <v>17044999</v>
          </cell>
          <cell r="D774">
            <v>17044999</v>
          </cell>
          <cell r="E774">
            <v>0</v>
          </cell>
          <cell r="F774">
            <v>0</v>
          </cell>
          <cell r="G774">
            <v>0</v>
          </cell>
          <cell r="H774">
            <v>17044999</v>
          </cell>
          <cell r="I774">
            <v>17044999</v>
          </cell>
        </row>
        <row r="775">
          <cell r="A775" t="str">
            <v>SALES - SUPPLIERS (CREDITORS)</v>
          </cell>
          <cell r="B775">
            <v>-16403.52</v>
          </cell>
          <cell r="D775">
            <v>-16403.52</v>
          </cell>
          <cell r="E775">
            <v>0</v>
          </cell>
          <cell r="F775">
            <v>0</v>
          </cell>
          <cell r="G775">
            <v>-16403.52</v>
          </cell>
          <cell r="H775">
            <v>0</v>
          </cell>
          <cell r="I775">
            <v>-16403.52</v>
          </cell>
        </row>
        <row r="776">
          <cell r="A776" t="str">
            <v>SALES - WHEEL MACHINE (DOMESTIC)</v>
          </cell>
          <cell r="B776">
            <v>-4356000</v>
          </cell>
          <cell r="D776">
            <v>-4356000</v>
          </cell>
          <cell r="E776">
            <v>0</v>
          </cell>
          <cell r="F776">
            <v>0</v>
          </cell>
          <cell r="G776">
            <v>-4356000</v>
          </cell>
          <cell r="H776">
            <v>0</v>
          </cell>
          <cell r="I776">
            <v>-4356000</v>
          </cell>
        </row>
        <row r="777">
          <cell r="A777" t="str">
            <v>Sales - Export - Machines</v>
          </cell>
          <cell r="B777">
            <v>-26004031.559999999</v>
          </cell>
          <cell r="D777">
            <v>-26004031.559999999</v>
          </cell>
          <cell r="E777">
            <v>-99872.710000000894</v>
          </cell>
          <cell r="F777">
            <v>0</v>
          </cell>
          <cell r="G777">
            <v>-26103904.27</v>
          </cell>
          <cell r="H777">
            <v>0</v>
          </cell>
          <cell r="I777">
            <v>-26103904.27</v>
          </cell>
        </row>
        <row r="778">
          <cell r="A778" t="str">
            <v>Sales - Export - Spares</v>
          </cell>
          <cell r="B778">
            <v>-1019780.04</v>
          </cell>
          <cell r="D778">
            <v>-1019780.04</v>
          </cell>
          <cell r="E778">
            <v>2989.140000000014</v>
          </cell>
          <cell r="F778">
            <v>0</v>
          </cell>
          <cell r="G778">
            <v>-1016790.9</v>
          </cell>
          <cell r="H778">
            <v>0</v>
          </cell>
          <cell r="I778">
            <v>-1016790.9</v>
          </cell>
        </row>
        <row r="779">
          <cell r="A779" t="str">
            <v>Stock Transfer Sale</v>
          </cell>
          <cell r="B779">
            <v>-36328456</v>
          </cell>
          <cell r="D779">
            <v>-36328456</v>
          </cell>
          <cell r="E779">
            <v>0</v>
          </cell>
          <cell r="F779">
            <v>0</v>
          </cell>
          <cell r="G779">
            <v>-36328456</v>
          </cell>
          <cell r="H779">
            <v>0</v>
          </cell>
          <cell r="I779">
            <v>-36328456</v>
          </cell>
        </row>
        <row r="780">
          <cell r="A780" t="str">
            <v>Stock Transfer Purchase</v>
          </cell>
          <cell r="C780">
            <v>36328456</v>
          </cell>
          <cell r="D780">
            <v>36328456</v>
          </cell>
          <cell r="E780">
            <v>0</v>
          </cell>
          <cell r="F780">
            <v>0</v>
          </cell>
          <cell r="G780">
            <v>0</v>
          </cell>
          <cell r="H780">
            <v>36328456</v>
          </cell>
          <cell r="I780">
            <v>36328456</v>
          </cell>
        </row>
        <row r="781">
          <cell r="A781" t="str">
            <v>CHEMICALS (FOR PRODUCTION)</v>
          </cell>
          <cell r="B781">
            <v>1505626.95</v>
          </cell>
          <cell r="D781">
            <v>1505626.95</v>
          </cell>
          <cell r="E781">
            <v>0</v>
          </cell>
          <cell r="F781">
            <v>0</v>
          </cell>
          <cell r="G781">
            <v>1505626.95</v>
          </cell>
          <cell r="H781">
            <v>0</v>
          </cell>
          <cell r="I781">
            <v>1505626.95</v>
          </cell>
        </row>
        <row r="782">
          <cell r="A782" t="str">
            <v>CONSUMABLE &amp; STORE ITEMS  CONUMED</v>
          </cell>
          <cell r="B782">
            <v>523495.27</v>
          </cell>
          <cell r="D782">
            <v>523495.27</v>
          </cell>
          <cell r="E782">
            <v>0</v>
          </cell>
          <cell r="F782">
            <v>0</v>
          </cell>
          <cell r="G782">
            <v>523495.27</v>
          </cell>
          <cell r="H782">
            <v>0</v>
          </cell>
          <cell r="I782">
            <v>523495.27</v>
          </cell>
        </row>
        <row r="783">
          <cell r="A783" t="str">
            <v>GASES</v>
          </cell>
          <cell r="B783">
            <v>98482.95</v>
          </cell>
          <cell r="D783">
            <v>98482.95</v>
          </cell>
          <cell r="E783">
            <v>0</v>
          </cell>
          <cell r="F783">
            <v>0</v>
          </cell>
          <cell r="G783">
            <v>98482.95</v>
          </cell>
          <cell r="H783">
            <v>0</v>
          </cell>
          <cell r="I783">
            <v>98482.95</v>
          </cell>
        </row>
        <row r="784">
          <cell r="A784" t="str">
            <v>DIESEL EXPENSES</v>
          </cell>
          <cell r="B784">
            <v>1241968</v>
          </cell>
          <cell r="D784">
            <v>1241968</v>
          </cell>
          <cell r="E784">
            <v>0</v>
          </cell>
          <cell r="F784">
            <v>0</v>
          </cell>
          <cell r="G784">
            <v>1241968</v>
          </cell>
          <cell r="H784">
            <v>0</v>
          </cell>
          <cell r="I784">
            <v>1241968</v>
          </cell>
        </row>
        <row r="785">
          <cell r="A785" t="str">
            <v>DIESEL EXPENSES - (GEN. SET - POWER)</v>
          </cell>
          <cell r="C785">
            <v>155</v>
          </cell>
          <cell r="D785">
            <v>155</v>
          </cell>
          <cell r="E785">
            <v>0</v>
          </cell>
          <cell r="F785">
            <v>0</v>
          </cell>
          <cell r="G785">
            <v>0</v>
          </cell>
          <cell r="H785">
            <v>155</v>
          </cell>
          <cell r="I785">
            <v>155</v>
          </cell>
        </row>
        <row r="786">
          <cell r="A786" t="str">
            <v>ELECTRICITY EXPENSES</v>
          </cell>
          <cell r="B786">
            <v>2852154</v>
          </cell>
          <cell r="D786">
            <v>2852154</v>
          </cell>
          <cell r="E786">
            <v>0</v>
          </cell>
          <cell r="F786">
            <v>0</v>
          </cell>
          <cell r="G786">
            <v>2852154</v>
          </cell>
          <cell r="H786">
            <v>0</v>
          </cell>
          <cell r="I786">
            <v>2852154</v>
          </cell>
        </row>
        <row r="787">
          <cell r="A787" t="str">
            <v>ELECTRICITY EXP.</v>
          </cell>
          <cell r="C787">
            <v>17260</v>
          </cell>
          <cell r="D787">
            <v>17260</v>
          </cell>
          <cell r="E787">
            <v>0</v>
          </cell>
          <cell r="F787">
            <v>0</v>
          </cell>
          <cell r="G787">
            <v>0</v>
          </cell>
          <cell r="H787">
            <v>17260</v>
          </cell>
          <cell r="I787">
            <v>17260</v>
          </cell>
        </row>
        <row r="788">
          <cell r="A788" t="str">
            <v>OUT SIDE PROCESSING</v>
          </cell>
          <cell r="B788">
            <v>771941.68</v>
          </cell>
          <cell r="D788">
            <v>771941.68</v>
          </cell>
          <cell r="E788">
            <v>0</v>
          </cell>
          <cell r="F788">
            <v>0</v>
          </cell>
          <cell r="G788">
            <v>771941.68</v>
          </cell>
          <cell r="H788">
            <v>0</v>
          </cell>
          <cell r="I788">
            <v>771941.68</v>
          </cell>
        </row>
        <row r="789">
          <cell r="A789" t="str">
            <v>PAINTING EXP.(OUTSIDE CONTRACTOR)</v>
          </cell>
          <cell r="B789">
            <v>297570.78999999998</v>
          </cell>
          <cell r="D789">
            <v>297570.78999999998</v>
          </cell>
          <cell r="E789">
            <v>0</v>
          </cell>
          <cell r="F789">
            <v>0</v>
          </cell>
          <cell r="G789">
            <v>297570.78999999998</v>
          </cell>
          <cell r="H789">
            <v>0</v>
          </cell>
          <cell r="I789">
            <v>297570.78999999998</v>
          </cell>
        </row>
        <row r="790">
          <cell r="A790" t="str">
            <v>REWORK EXPENSES</v>
          </cell>
          <cell r="B790">
            <v>315</v>
          </cell>
          <cell r="D790">
            <v>315</v>
          </cell>
          <cell r="E790">
            <v>0</v>
          </cell>
          <cell r="F790">
            <v>0</v>
          </cell>
          <cell r="G790">
            <v>315</v>
          </cell>
          <cell r="H790">
            <v>0</v>
          </cell>
          <cell r="I790">
            <v>315</v>
          </cell>
        </row>
        <row r="791">
          <cell r="A791" t="str">
            <v>TESTING FEES/CERTIFICATION CHARGES</v>
          </cell>
          <cell r="B791">
            <v>134360.5</v>
          </cell>
          <cell r="D791">
            <v>134360.5</v>
          </cell>
          <cell r="E791">
            <v>0</v>
          </cell>
          <cell r="F791">
            <v>0</v>
          </cell>
          <cell r="G791">
            <v>134360.5</v>
          </cell>
          <cell r="H791">
            <v>0</v>
          </cell>
          <cell r="I791">
            <v>134360.5</v>
          </cell>
        </row>
        <row r="792">
          <cell r="A792" t="str">
            <v>AGENCY CHARGES - IMPORTS</v>
          </cell>
          <cell r="B792">
            <v>354483</v>
          </cell>
          <cell r="D792">
            <v>354483</v>
          </cell>
          <cell r="E792">
            <v>0</v>
          </cell>
          <cell r="F792">
            <v>0</v>
          </cell>
          <cell r="G792">
            <v>354483</v>
          </cell>
          <cell r="H792">
            <v>0</v>
          </cell>
          <cell r="I792">
            <v>354483</v>
          </cell>
        </row>
        <row r="793">
          <cell r="A793" t="str">
            <v>Clearing &amp; Forwarding Charges</v>
          </cell>
          <cell r="C793">
            <v>273472</v>
          </cell>
          <cell r="D793">
            <v>273472</v>
          </cell>
          <cell r="E793">
            <v>0</v>
          </cell>
          <cell r="F793">
            <v>0</v>
          </cell>
          <cell r="G793">
            <v>0</v>
          </cell>
          <cell r="H793">
            <v>273472</v>
          </cell>
          <cell r="I793">
            <v>273472</v>
          </cell>
        </row>
        <row r="794">
          <cell r="A794" t="str">
            <v>CUSTOM CLEARANCE CHARGES - IMPORTS</v>
          </cell>
          <cell r="B794">
            <v>696796.66</v>
          </cell>
          <cell r="D794">
            <v>696796.66</v>
          </cell>
          <cell r="E794">
            <v>0</v>
          </cell>
          <cell r="F794">
            <v>0</v>
          </cell>
          <cell r="G794">
            <v>696796.66</v>
          </cell>
          <cell r="H794">
            <v>0</v>
          </cell>
          <cell r="I794">
            <v>696796.66</v>
          </cell>
        </row>
        <row r="795">
          <cell r="A795" t="str">
            <v>CUSTOM DUTY - IMPORTS</v>
          </cell>
          <cell r="B795">
            <v>14643964</v>
          </cell>
          <cell r="D795">
            <v>14643964</v>
          </cell>
          <cell r="E795">
            <v>0</v>
          </cell>
          <cell r="F795">
            <v>0</v>
          </cell>
          <cell r="G795">
            <v>14643964</v>
          </cell>
          <cell r="H795">
            <v>0</v>
          </cell>
          <cell r="I795">
            <v>14643964</v>
          </cell>
        </row>
        <row r="796">
          <cell r="A796" t="str">
            <v>FREIGHT CHARGES  - RECOVERABLE</v>
          </cell>
          <cell r="B796">
            <v>-46000</v>
          </cell>
          <cell r="D796">
            <v>-46000</v>
          </cell>
          <cell r="E796">
            <v>0</v>
          </cell>
          <cell r="F796">
            <v>0</v>
          </cell>
          <cell r="G796">
            <v>-46000</v>
          </cell>
          <cell r="H796">
            <v>0</v>
          </cell>
          <cell r="I796">
            <v>-46000</v>
          </cell>
        </row>
        <row r="797">
          <cell r="A797" t="str">
            <v>FREIGHT/OCTROI EXP ON IMPORTS</v>
          </cell>
          <cell r="B797">
            <v>703452</v>
          </cell>
          <cell r="D797">
            <v>703452</v>
          </cell>
          <cell r="E797">
            <v>252000</v>
          </cell>
          <cell r="F797">
            <v>0</v>
          </cell>
          <cell r="G797">
            <v>955452</v>
          </cell>
          <cell r="H797">
            <v>0</v>
          </cell>
          <cell r="I797">
            <v>955452</v>
          </cell>
        </row>
        <row r="798">
          <cell r="A798" t="str">
            <v>FREIGHT/OCTROI EXP. ON IND PURCHASE</v>
          </cell>
          <cell r="B798">
            <v>423084</v>
          </cell>
          <cell r="D798">
            <v>423084</v>
          </cell>
          <cell r="E798">
            <v>0</v>
          </cell>
          <cell r="F798">
            <v>0</v>
          </cell>
          <cell r="G798">
            <v>423084</v>
          </cell>
          <cell r="H798">
            <v>0</v>
          </cell>
          <cell r="I798">
            <v>423084</v>
          </cell>
        </row>
        <row r="799">
          <cell r="A799" t="str">
            <v>FREIGHT /OCTROI EXP. -INWARD</v>
          </cell>
          <cell r="C799">
            <v>129</v>
          </cell>
          <cell r="D799">
            <v>129</v>
          </cell>
          <cell r="E799">
            <v>0</v>
          </cell>
          <cell r="F799">
            <v>917</v>
          </cell>
          <cell r="G799">
            <v>0</v>
          </cell>
          <cell r="H799">
            <v>1046</v>
          </cell>
          <cell r="I799">
            <v>1046</v>
          </cell>
        </row>
        <row r="800">
          <cell r="A800" t="str">
            <v>PURCHASE TAX</v>
          </cell>
          <cell r="B800">
            <v>30402</v>
          </cell>
          <cell r="D800">
            <v>30402</v>
          </cell>
          <cell r="E800">
            <v>165574.65</v>
          </cell>
          <cell r="F800">
            <v>0</v>
          </cell>
          <cell r="G800">
            <v>195976.65</v>
          </cell>
          <cell r="H800">
            <v>0</v>
          </cell>
          <cell r="I800">
            <v>195976.65</v>
          </cell>
        </row>
        <row r="801">
          <cell r="A801" t="str">
            <v>INCREASE/DECREASE OF INVENTORIES</v>
          </cell>
          <cell r="B801">
            <v>-36973008.060000002</v>
          </cell>
          <cell r="D801">
            <v>-36973008.060000002</v>
          </cell>
          <cell r="E801">
            <v>-45439675.619999997</v>
          </cell>
          <cell r="F801">
            <v>0</v>
          </cell>
          <cell r="G801">
            <v>-82412683.680000007</v>
          </cell>
          <cell r="H801">
            <v>0</v>
          </cell>
          <cell r="I801">
            <v>-82412683.680000007</v>
          </cell>
        </row>
        <row r="802">
          <cell r="A802" t="str">
            <v>RAW MATERIAL - IMPORTS</v>
          </cell>
          <cell r="B802">
            <v>67424514.340000004</v>
          </cell>
          <cell r="D802">
            <v>67424514.340000004</v>
          </cell>
          <cell r="E802">
            <v>0</v>
          </cell>
          <cell r="F802">
            <v>0</v>
          </cell>
          <cell r="G802">
            <v>67424514.340000004</v>
          </cell>
          <cell r="H802">
            <v>0</v>
          </cell>
          <cell r="I802">
            <v>67424514.340000004</v>
          </cell>
        </row>
        <row r="803">
          <cell r="A803" t="str">
            <v>RAW MATERIAL - INTERSTATE</v>
          </cell>
          <cell r="B803">
            <v>40821154.539999999</v>
          </cell>
          <cell r="D803">
            <v>40821154.539999999</v>
          </cell>
          <cell r="E803">
            <v>0</v>
          </cell>
          <cell r="F803">
            <v>0</v>
          </cell>
          <cell r="G803">
            <v>40821154.539999999</v>
          </cell>
          <cell r="H803">
            <v>0</v>
          </cell>
          <cell r="I803">
            <v>40821154.539999999</v>
          </cell>
        </row>
        <row r="804">
          <cell r="A804" t="str">
            <v>RAW MATERIAL- LINE REJECTION</v>
          </cell>
          <cell r="B804">
            <v>-238220.95</v>
          </cell>
          <cell r="D804">
            <v>-238220.95</v>
          </cell>
          <cell r="E804">
            <v>0</v>
          </cell>
          <cell r="F804">
            <v>0</v>
          </cell>
          <cell r="G804">
            <v>-238220.95</v>
          </cell>
          <cell r="H804">
            <v>0</v>
          </cell>
          <cell r="I804">
            <v>-238220.95</v>
          </cell>
        </row>
        <row r="805">
          <cell r="A805" t="str">
            <v>RAW MATERIAL - RD PURCHASE</v>
          </cell>
          <cell r="B805">
            <v>4031355.79</v>
          </cell>
          <cell r="D805">
            <v>4031355.79</v>
          </cell>
          <cell r="E805">
            <v>0</v>
          </cell>
          <cell r="F805">
            <v>0</v>
          </cell>
          <cell r="G805">
            <v>4031355.79</v>
          </cell>
          <cell r="H805">
            <v>0</v>
          </cell>
          <cell r="I805">
            <v>4031355.79</v>
          </cell>
        </row>
        <row r="806">
          <cell r="A806" t="str">
            <v>RAW MATERIAL  - TAX PAID</v>
          </cell>
          <cell r="B806">
            <v>30127.040000000001</v>
          </cell>
          <cell r="D806">
            <v>30127.040000000001</v>
          </cell>
          <cell r="E806">
            <v>0</v>
          </cell>
          <cell r="F806">
            <v>0</v>
          </cell>
          <cell r="G806">
            <v>30127.040000000001</v>
          </cell>
          <cell r="H806">
            <v>0</v>
          </cell>
          <cell r="I806">
            <v>30127.040000000001</v>
          </cell>
        </row>
        <row r="807">
          <cell r="A807" t="str">
            <v>STD 4 RAW MATERIAL (4 %)</v>
          </cell>
          <cell r="B807">
            <v>33085236.43</v>
          </cell>
          <cell r="D807">
            <v>33085236.43</v>
          </cell>
          <cell r="E807">
            <v>0</v>
          </cell>
          <cell r="F807">
            <v>0</v>
          </cell>
          <cell r="G807">
            <v>33085236.43</v>
          </cell>
          <cell r="H807">
            <v>0</v>
          </cell>
          <cell r="I807">
            <v>33085236.43</v>
          </cell>
        </row>
        <row r="808">
          <cell r="A808" t="str">
            <v>BILLS RECEIVABLE - SCRAP SALES</v>
          </cell>
          <cell r="B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</row>
        <row r="809">
          <cell r="A809" t="str">
            <v>DIVIDEND RECEIVED</v>
          </cell>
          <cell r="B809">
            <v>-18159.419999999998</v>
          </cell>
          <cell r="D809">
            <v>-18159.419999999998</v>
          </cell>
          <cell r="E809">
            <v>0</v>
          </cell>
          <cell r="F809">
            <v>0</v>
          </cell>
          <cell r="G809">
            <v>-18159.419999999998</v>
          </cell>
          <cell r="H809">
            <v>0</v>
          </cell>
          <cell r="I809">
            <v>-18159.419999999998</v>
          </cell>
        </row>
        <row r="810">
          <cell r="A810" t="str">
            <v>EXCESS PROVISION WRITTEN BACK</v>
          </cell>
          <cell r="B810">
            <v>-397222.99</v>
          </cell>
          <cell r="D810">
            <v>-397222.99</v>
          </cell>
          <cell r="E810">
            <v>-252000</v>
          </cell>
          <cell r="F810">
            <v>0</v>
          </cell>
          <cell r="G810">
            <v>-649222.99</v>
          </cell>
          <cell r="H810">
            <v>0</v>
          </cell>
          <cell r="I810">
            <v>-649222.99</v>
          </cell>
        </row>
        <row r="811">
          <cell r="A811" t="str">
            <v>INTEREST RECIVED ON DELAY PAYMENTS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-10541</v>
          </cell>
          <cell r="G811">
            <v>0</v>
          </cell>
          <cell r="H811">
            <v>-10541</v>
          </cell>
          <cell r="I811">
            <v>-10541</v>
          </cell>
        </row>
        <row r="812">
          <cell r="A812" t="str">
            <v>INTEREST INCOME - FIXED DEPOSIT</v>
          </cell>
          <cell r="B812">
            <v>-119034.44</v>
          </cell>
          <cell r="D812">
            <v>-119034.44</v>
          </cell>
          <cell r="E812">
            <v>0</v>
          </cell>
          <cell r="F812">
            <v>0</v>
          </cell>
          <cell r="G812">
            <v>-119034.44</v>
          </cell>
          <cell r="H812">
            <v>0</v>
          </cell>
          <cell r="I812">
            <v>-119034.44</v>
          </cell>
        </row>
        <row r="813">
          <cell r="A813" t="str">
            <v>INTEREST RECEIVED- HOUSING LOAN</v>
          </cell>
          <cell r="B813">
            <v>-2173</v>
          </cell>
          <cell r="D813">
            <v>-2173</v>
          </cell>
          <cell r="E813">
            <v>0</v>
          </cell>
          <cell r="F813">
            <v>0</v>
          </cell>
          <cell r="G813">
            <v>-2173</v>
          </cell>
          <cell r="H813">
            <v>0</v>
          </cell>
          <cell r="I813">
            <v>-2173</v>
          </cell>
        </row>
        <row r="814">
          <cell r="A814" t="str">
            <v>INTEREST RECEIVED - OTHERS</v>
          </cell>
          <cell r="B814">
            <v>-6081400</v>
          </cell>
          <cell r="D814">
            <v>-6081400</v>
          </cell>
          <cell r="E814">
            <v>0</v>
          </cell>
          <cell r="F814">
            <v>0</v>
          </cell>
          <cell r="G814">
            <v>-6081400</v>
          </cell>
          <cell r="H814">
            <v>0</v>
          </cell>
          <cell r="I814">
            <v>-6081400</v>
          </cell>
        </row>
        <row r="815">
          <cell r="A815" t="str">
            <v>MISCELLANEUS INCOME</v>
          </cell>
          <cell r="B815">
            <v>-538397.77</v>
          </cell>
          <cell r="D815">
            <v>-538397.77</v>
          </cell>
          <cell r="E815">
            <v>69677</v>
          </cell>
          <cell r="F815">
            <v>0</v>
          </cell>
          <cell r="G815">
            <v>-468720.77</v>
          </cell>
          <cell r="H815">
            <v>0</v>
          </cell>
          <cell r="I815">
            <v>-468720.77</v>
          </cell>
        </row>
        <row r="816">
          <cell r="A816" t="str">
            <v>PROFIT &amp; LOSS ON SALE OF ASSETS</v>
          </cell>
          <cell r="B816">
            <v>-12498.24</v>
          </cell>
          <cell r="D816">
            <v>-12498.24</v>
          </cell>
          <cell r="E816">
            <v>2586.48</v>
          </cell>
          <cell r="F816">
            <v>0</v>
          </cell>
          <cell r="G816">
            <v>-9911.76</v>
          </cell>
          <cell r="H816">
            <v>0</v>
          </cell>
          <cell r="I816">
            <v>-9911.76</v>
          </cell>
        </row>
        <row r="817">
          <cell r="A817" t="str">
            <v>SALARY DEDUCTION</v>
          </cell>
          <cell r="B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</row>
        <row r="818">
          <cell r="A818" t="str">
            <v>SCRAP SALES</v>
          </cell>
          <cell r="B818">
            <v>-204618.7</v>
          </cell>
          <cell r="D818">
            <v>-204618.7</v>
          </cell>
          <cell r="E818">
            <v>0</v>
          </cell>
          <cell r="F818">
            <v>0</v>
          </cell>
          <cell r="G818">
            <v>-204618.7</v>
          </cell>
          <cell r="H818">
            <v>0</v>
          </cell>
          <cell r="I818">
            <v>-204618.7</v>
          </cell>
        </row>
        <row r="819">
          <cell r="A819" t="str">
            <v>ENTERTAINMENT - E D</v>
          </cell>
          <cell r="B819">
            <v>60552.21</v>
          </cell>
          <cell r="D819">
            <v>60552.21</v>
          </cell>
          <cell r="E819">
            <v>0</v>
          </cell>
          <cell r="F819">
            <v>0</v>
          </cell>
          <cell r="G819">
            <v>60552.21</v>
          </cell>
          <cell r="H819">
            <v>0</v>
          </cell>
          <cell r="I819">
            <v>60552.21</v>
          </cell>
        </row>
        <row r="820">
          <cell r="A820" t="str">
            <v>ENTERTAINMENT - ENGG</v>
          </cell>
          <cell r="B820">
            <v>1797</v>
          </cell>
          <cell r="D820">
            <v>1797</v>
          </cell>
          <cell r="E820">
            <v>0</v>
          </cell>
          <cell r="F820">
            <v>0</v>
          </cell>
          <cell r="G820">
            <v>1797</v>
          </cell>
          <cell r="H820">
            <v>0</v>
          </cell>
          <cell r="I820">
            <v>1797</v>
          </cell>
        </row>
        <row r="821">
          <cell r="A821" t="str">
            <v>ENTERTAINMENT - FINANCE</v>
          </cell>
          <cell r="B821">
            <v>1020</v>
          </cell>
          <cell r="D821">
            <v>1020</v>
          </cell>
          <cell r="E821">
            <v>0</v>
          </cell>
          <cell r="F821">
            <v>0</v>
          </cell>
          <cell r="G821">
            <v>1020</v>
          </cell>
          <cell r="H821">
            <v>0</v>
          </cell>
          <cell r="I821">
            <v>1020</v>
          </cell>
        </row>
        <row r="822">
          <cell r="A822" t="str">
            <v>ENTERTAINMENT - PURCHASE</v>
          </cell>
          <cell r="B822">
            <v>9700.7999999999993</v>
          </cell>
          <cell r="D822">
            <v>9700.7999999999993</v>
          </cell>
          <cell r="E822">
            <v>0</v>
          </cell>
          <cell r="F822">
            <v>0</v>
          </cell>
          <cell r="G822">
            <v>9700.7999999999993</v>
          </cell>
          <cell r="H822">
            <v>0</v>
          </cell>
          <cell r="I822">
            <v>9700.7999999999993</v>
          </cell>
        </row>
        <row r="823">
          <cell r="A823" t="str">
            <v>ENTERTAINMENT EXP.</v>
          </cell>
          <cell r="C823">
            <v>758</v>
          </cell>
          <cell r="D823">
            <v>758</v>
          </cell>
          <cell r="E823">
            <v>0</v>
          </cell>
          <cell r="F823">
            <v>0</v>
          </cell>
          <cell r="G823">
            <v>0</v>
          </cell>
          <cell r="H823">
            <v>758</v>
          </cell>
          <cell r="I823">
            <v>758</v>
          </cell>
        </row>
        <row r="824">
          <cell r="A824" t="str">
            <v>BOOKS &amp; PERIODICALS - GENERAL ADMIN.</v>
          </cell>
          <cell r="B824">
            <v>28258</v>
          </cell>
          <cell r="D824">
            <v>28258</v>
          </cell>
          <cell r="E824">
            <v>0</v>
          </cell>
          <cell r="F824">
            <v>0</v>
          </cell>
          <cell r="G824">
            <v>28258</v>
          </cell>
          <cell r="H824">
            <v>0</v>
          </cell>
          <cell r="I824">
            <v>28258</v>
          </cell>
        </row>
        <row r="825">
          <cell r="A825" t="str">
            <v>Books &amp; Periodicals</v>
          </cell>
          <cell r="C825">
            <v>784</v>
          </cell>
          <cell r="D825">
            <v>784</v>
          </cell>
          <cell r="E825">
            <v>0</v>
          </cell>
          <cell r="F825">
            <v>0</v>
          </cell>
          <cell r="G825">
            <v>0</v>
          </cell>
          <cell r="H825">
            <v>784</v>
          </cell>
          <cell r="I825">
            <v>784</v>
          </cell>
        </row>
        <row r="826">
          <cell r="A826" t="str">
            <v>BROKERAGE - GENERAL ADMIN.</v>
          </cell>
          <cell r="B826">
            <v>4850</v>
          </cell>
          <cell r="D826">
            <v>4850</v>
          </cell>
          <cell r="E826">
            <v>0</v>
          </cell>
          <cell r="F826">
            <v>0</v>
          </cell>
          <cell r="G826">
            <v>4850</v>
          </cell>
          <cell r="H826">
            <v>0</v>
          </cell>
          <cell r="I826">
            <v>4850</v>
          </cell>
        </row>
        <row r="827">
          <cell r="A827" t="str">
            <v>CHARITY &amp; DONATION - E.D.</v>
          </cell>
          <cell r="B827">
            <v>5000</v>
          </cell>
          <cell r="D827">
            <v>5000</v>
          </cell>
          <cell r="E827">
            <v>0</v>
          </cell>
          <cell r="F827">
            <v>0</v>
          </cell>
          <cell r="G827">
            <v>5000</v>
          </cell>
          <cell r="H827">
            <v>0</v>
          </cell>
          <cell r="I827">
            <v>5000</v>
          </cell>
        </row>
        <row r="828">
          <cell r="A828" t="str">
            <v>FEES &amp; SUBSCRIPTION - GENERAL ADMIN.</v>
          </cell>
          <cell r="B828">
            <v>160192</v>
          </cell>
          <cell r="D828">
            <v>160192</v>
          </cell>
          <cell r="E828">
            <v>0</v>
          </cell>
          <cell r="F828">
            <v>0</v>
          </cell>
          <cell r="G828">
            <v>160192</v>
          </cell>
          <cell r="H828">
            <v>0</v>
          </cell>
          <cell r="I828">
            <v>160192</v>
          </cell>
        </row>
        <row r="829">
          <cell r="A829" t="str">
            <v>FINE ON STATUTORY PAYMENTS - GEN.. ADMIN</v>
          </cell>
          <cell r="B829">
            <v>266225</v>
          </cell>
          <cell r="D829">
            <v>266225</v>
          </cell>
          <cell r="E829">
            <v>0</v>
          </cell>
          <cell r="F829">
            <v>0</v>
          </cell>
          <cell r="G829">
            <v>266225</v>
          </cell>
          <cell r="H829">
            <v>0</v>
          </cell>
          <cell r="I829">
            <v>266225</v>
          </cell>
        </row>
        <row r="830">
          <cell r="A830" t="str">
            <v>GIFTS - GEN. ADM</v>
          </cell>
          <cell r="B830">
            <v>48560</v>
          </cell>
          <cell r="D830">
            <v>48560</v>
          </cell>
          <cell r="E830">
            <v>0</v>
          </cell>
          <cell r="F830">
            <v>0</v>
          </cell>
          <cell r="G830">
            <v>48560</v>
          </cell>
          <cell r="H830">
            <v>0</v>
          </cell>
          <cell r="I830">
            <v>48560</v>
          </cell>
        </row>
        <row r="831">
          <cell r="A831" t="str">
            <v>MEMBERSHIP EXP.</v>
          </cell>
          <cell r="B831">
            <v>41810</v>
          </cell>
          <cell r="D831">
            <v>41810</v>
          </cell>
          <cell r="E831">
            <v>0</v>
          </cell>
          <cell r="F831">
            <v>0</v>
          </cell>
          <cell r="G831">
            <v>41810</v>
          </cell>
          <cell r="H831">
            <v>0</v>
          </cell>
          <cell r="I831">
            <v>41810</v>
          </cell>
        </row>
        <row r="832">
          <cell r="A832" t="str">
            <v>MISC. EXPENSES</v>
          </cell>
          <cell r="B832">
            <v>14645</v>
          </cell>
          <cell r="D832">
            <v>14645</v>
          </cell>
          <cell r="E832">
            <v>0</v>
          </cell>
          <cell r="F832">
            <v>0</v>
          </cell>
          <cell r="G832">
            <v>14645</v>
          </cell>
          <cell r="H832">
            <v>0</v>
          </cell>
          <cell r="I832">
            <v>14645</v>
          </cell>
        </row>
        <row r="833">
          <cell r="A833" t="str">
            <v>MICS. EXPENSES</v>
          </cell>
          <cell r="C833">
            <v>5012</v>
          </cell>
          <cell r="D833">
            <v>5012</v>
          </cell>
          <cell r="E833">
            <v>0</v>
          </cell>
          <cell r="F833">
            <v>-5000</v>
          </cell>
          <cell r="G833">
            <v>0</v>
          </cell>
          <cell r="H833">
            <v>12</v>
          </cell>
          <cell r="I833">
            <v>12</v>
          </cell>
        </row>
        <row r="834">
          <cell r="A834" t="str">
            <v>Photography Exp.</v>
          </cell>
          <cell r="C834">
            <v>290</v>
          </cell>
          <cell r="D834">
            <v>290</v>
          </cell>
          <cell r="E834">
            <v>0</v>
          </cell>
          <cell r="F834">
            <v>0</v>
          </cell>
          <cell r="G834">
            <v>0</v>
          </cell>
          <cell r="H834">
            <v>290</v>
          </cell>
          <cell r="I834">
            <v>290</v>
          </cell>
        </row>
        <row r="835">
          <cell r="A835" t="str">
            <v>PHOTOGRAPH EXP. - GEN ADM</v>
          </cell>
          <cell r="B835">
            <v>6573</v>
          </cell>
          <cell r="D835">
            <v>6573</v>
          </cell>
          <cell r="E835">
            <v>0</v>
          </cell>
          <cell r="F835">
            <v>0</v>
          </cell>
          <cell r="G835">
            <v>6573</v>
          </cell>
          <cell r="H835">
            <v>0</v>
          </cell>
          <cell r="I835">
            <v>6573</v>
          </cell>
        </row>
        <row r="836">
          <cell r="A836" t="str">
            <v>PROTO MACHINE EXPENSES.</v>
          </cell>
          <cell r="B836">
            <v>114695.75</v>
          </cell>
          <cell r="D836">
            <v>114695.75</v>
          </cell>
          <cell r="E836">
            <v>0</v>
          </cell>
          <cell r="F836">
            <v>0</v>
          </cell>
          <cell r="G836">
            <v>114695.75</v>
          </cell>
          <cell r="H836">
            <v>0</v>
          </cell>
          <cell r="I836">
            <v>114695.75</v>
          </cell>
        </row>
        <row r="837">
          <cell r="A837" t="str">
            <v>ROUNDOFF - BAL.</v>
          </cell>
          <cell r="B837">
            <v>21.01</v>
          </cell>
          <cell r="D837">
            <v>21.01</v>
          </cell>
          <cell r="E837">
            <v>104.49</v>
          </cell>
          <cell r="F837">
            <v>0</v>
          </cell>
          <cell r="G837">
            <v>125.5</v>
          </cell>
          <cell r="H837">
            <v>0</v>
          </cell>
          <cell r="I837">
            <v>125.5</v>
          </cell>
        </row>
        <row r="838">
          <cell r="A838" t="str">
            <v>UNRECOVERABLE ADVANCES WRITTEN OFF</v>
          </cell>
          <cell r="B838">
            <v>1117.48</v>
          </cell>
          <cell r="D838">
            <v>1117.48</v>
          </cell>
          <cell r="E838">
            <v>0</v>
          </cell>
          <cell r="F838">
            <v>0</v>
          </cell>
          <cell r="G838">
            <v>1117.48</v>
          </cell>
          <cell r="H838">
            <v>0</v>
          </cell>
          <cell r="I838">
            <v>1117.48</v>
          </cell>
        </row>
        <row r="839">
          <cell r="A839" t="str">
            <v>DEPRECIATION ON FIXED ASSETS</v>
          </cell>
          <cell r="B839">
            <v>4464786.5999999996</v>
          </cell>
          <cell r="D839">
            <v>4464786.5999999996</v>
          </cell>
          <cell r="E839">
            <v>4234575.8099999996</v>
          </cell>
          <cell r="F839">
            <v>0</v>
          </cell>
          <cell r="G839">
            <v>8699362.4100000001</v>
          </cell>
          <cell r="H839">
            <v>0</v>
          </cell>
          <cell r="I839">
            <v>8699362.4100000001</v>
          </cell>
        </row>
        <row r="840">
          <cell r="A840" t="str">
            <v>BANK CHARGES</v>
          </cell>
          <cell r="B840">
            <v>139845.60999999999</v>
          </cell>
          <cell r="C840">
            <v>73487.95</v>
          </cell>
          <cell r="D840">
            <v>213333.56</v>
          </cell>
          <cell r="E840">
            <v>1472.03</v>
          </cell>
          <cell r="F840">
            <v>599</v>
          </cell>
          <cell r="G840">
            <v>141317.63999999998</v>
          </cell>
          <cell r="H840">
            <v>74086.95</v>
          </cell>
          <cell r="I840">
            <v>215404.58999999997</v>
          </cell>
        </row>
        <row r="841">
          <cell r="A841" t="str">
            <v>EXCHANGE RATE DIFFERENCE (IMPORTS)</v>
          </cell>
          <cell r="B841">
            <v>-33201.11</v>
          </cell>
          <cell r="D841">
            <v>-33201.11</v>
          </cell>
          <cell r="E841">
            <v>-777.47000000000116</v>
          </cell>
          <cell r="F841">
            <v>0</v>
          </cell>
          <cell r="G841">
            <v>-33978.58</v>
          </cell>
          <cell r="H841">
            <v>0</v>
          </cell>
          <cell r="I841">
            <v>-33978.58</v>
          </cell>
        </row>
        <row r="842">
          <cell r="A842" t="str">
            <v>INTEREST PAID ON BANK LOANS</v>
          </cell>
          <cell r="B842">
            <v>2211398.0299999998</v>
          </cell>
          <cell r="D842">
            <v>2211398.0299999998</v>
          </cell>
          <cell r="E842">
            <v>-10703.949999999721</v>
          </cell>
          <cell r="F842">
            <v>0</v>
          </cell>
          <cell r="G842">
            <v>2200694.08</v>
          </cell>
          <cell r="H842">
            <v>0</v>
          </cell>
          <cell r="I842">
            <v>2200694.08</v>
          </cell>
        </row>
        <row r="843">
          <cell r="A843" t="str">
            <v>INTEREST - TERM LOANS</v>
          </cell>
          <cell r="B843">
            <v>2303035.81</v>
          </cell>
          <cell r="D843">
            <v>2303035.81</v>
          </cell>
          <cell r="E843">
            <v>10703.949999999721</v>
          </cell>
          <cell r="F843">
            <v>0</v>
          </cell>
          <cell r="G843">
            <v>2313739.7599999998</v>
          </cell>
          <cell r="H843">
            <v>0</v>
          </cell>
          <cell r="I843">
            <v>2313739.7599999998</v>
          </cell>
        </row>
        <row r="844">
          <cell r="A844" t="str">
            <v>L/C CHARGES</v>
          </cell>
          <cell r="B844">
            <v>394259.5</v>
          </cell>
          <cell r="D844">
            <v>394259.5</v>
          </cell>
          <cell r="E844">
            <v>0</v>
          </cell>
          <cell r="F844">
            <v>0</v>
          </cell>
          <cell r="G844">
            <v>394259.5</v>
          </cell>
          <cell r="H844">
            <v>0</v>
          </cell>
          <cell r="I844">
            <v>394259.5</v>
          </cell>
        </row>
        <row r="845">
          <cell r="A845" t="str">
            <v>INSURANCE - FINANCE</v>
          </cell>
          <cell r="B845">
            <v>50961</v>
          </cell>
          <cell r="D845">
            <v>50961</v>
          </cell>
          <cell r="E845">
            <v>0</v>
          </cell>
          <cell r="F845">
            <v>0</v>
          </cell>
          <cell r="G845">
            <v>50961</v>
          </cell>
          <cell r="H845">
            <v>0</v>
          </cell>
          <cell r="I845">
            <v>50961</v>
          </cell>
        </row>
        <row r="846">
          <cell r="A846" t="str">
            <v>INSURANCE - GEN. ADMIN.</v>
          </cell>
          <cell r="B846">
            <v>298899</v>
          </cell>
          <cell r="D846">
            <v>298899</v>
          </cell>
          <cell r="E846">
            <v>0</v>
          </cell>
          <cell r="F846">
            <v>0</v>
          </cell>
          <cell r="G846">
            <v>298899</v>
          </cell>
          <cell r="H846">
            <v>0</v>
          </cell>
          <cell r="I846">
            <v>298899</v>
          </cell>
        </row>
        <row r="847">
          <cell r="A847" t="str">
            <v>INSURANCE - MATERIALS</v>
          </cell>
          <cell r="B847">
            <v>278244</v>
          </cell>
          <cell r="D847">
            <v>278244</v>
          </cell>
          <cell r="E847">
            <v>0</v>
          </cell>
          <cell r="F847">
            <v>0</v>
          </cell>
          <cell r="G847">
            <v>278244</v>
          </cell>
          <cell r="H847">
            <v>0</v>
          </cell>
          <cell r="I847">
            <v>278244</v>
          </cell>
        </row>
        <row r="848">
          <cell r="A848" t="str">
            <v>INSURANCE - PERSONNEL</v>
          </cell>
          <cell r="B848">
            <v>44163</v>
          </cell>
          <cell r="D848">
            <v>44163</v>
          </cell>
          <cell r="E848">
            <v>0</v>
          </cell>
          <cell r="F848">
            <v>0</v>
          </cell>
          <cell r="G848">
            <v>44163</v>
          </cell>
          <cell r="H848">
            <v>0</v>
          </cell>
          <cell r="I848">
            <v>44163</v>
          </cell>
        </row>
        <row r="849">
          <cell r="A849" t="str">
            <v>CONSULTANCY - ED</v>
          </cell>
          <cell r="B849">
            <v>424101.12</v>
          </cell>
          <cell r="D849">
            <v>424101.12</v>
          </cell>
          <cell r="E849">
            <v>0</v>
          </cell>
          <cell r="F849">
            <v>0</v>
          </cell>
          <cell r="G849">
            <v>424101.12</v>
          </cell>
          <cell r="H849">
            <v>0</v>
          </cell>
          <cell r="I849">
            <v>424101.12</v>
          </cell>
        </row>
        <row r="850">
          <cell r="A850" t="str">
            <v>ISO EXPENSES</v>
          </cell>
          <cell r="B850">
            <v>275954.3</v>
          </cell>
          <cell r="D850">
            <v>275954.3</v>
          </cell>
          <cell r="E850">
            <v>0</v>
          </cell>
          <cell r="F850">
            <v>0</v>
          </cell>
          <cell r="G850">
            <v>275954.3</v>
          </cell>
          <cell r="H850">
            <v>0</v>
          </cell>
          <cell r="I850">
            <v>275954.3</v>
          </cell>
        </row>
        <row r="851">
          <cell r="A851" t="str">
            <v>LEGAL &amp; PROFESSIONAL EXP.</v>
          </cell>
          <cell r="C851">
            <v>55560</v>
          </cell>
          <cell r="D851">
            <v>55560</v>
          </cell>
          <cell r="E851">
            <v>0</v>
          </cell>
          <cell r="F851">
            <v>80</v>
          </cell>
          <cell r="G851">
            <v>0</v>
          </cell>
          <cell r="H851">
            <v>55640</v>
          </cell>
          <cell r="I851">
            <v>55640</v>
          </cell>
        </row>
        <row r="852">
          <cell r="A852" t="str">
            <v>LEGAL &amp; PROF. - ED</v>
          </cell>
          <cell r="B852">
            <v>822204</v>
          </cell>
          <cell r="D852">
            <v>822204</v>
          </cell>
          <cell r="E852">
            <v>-822180</v>
          </cell>
          <cell r="F852">
            <v>0</v>
          </cell>
          <cell r="G852">
            <v>24</v>
          </cell>
          <cell r="H852">
            <v>0</v>
          </cell>
          <cell r="I852">
            <v>24</v>
          </cell>
        </row>
        <row r="853">
          <cell r="A853" t="str">
            <v>LEGAL &amp; PROFF. - GENERAL ADMIN.</v>
          </cell>
          <cell r="B853">
            <v>31500</v>
          </cell>
          <cell r="D853">
            <v>31500</v>
          </cell>
          <cell r="E853">
            <v>0</v>
          </cell>
          <cell r="F853">
            <v>0</v>
          </cell>
          <cell r="G853">
            <v>31500</v>
          </cell>
          <cell r="H853">
            <v>0</v>
          </cell>
          <cell r="I853">
            <v>31500</v>
          </cell>
        </row>
        <row r="854">
          <cell r="A854" t="str">
            <v>LEGAL &amp; PROF. - FINANCE</v>
          </cell>
          <cell r="B854">
            <v>598693</v>
          </cell>
          <cell r="D854">
            <v>598693</v>
          </cell>
          <cell r="E854">
            <v>-2500</v>
          </cell>
          <cell r="F854">
            <v>0</v>
          </cell>
          <cell r="G854">
            <v>596193</v>
          </cell>
          <cell r="H854">
            <v>0</v>
          </cell>
          <cell r="I854">
            <v>596193</v>
          </cell>
        </row>
        <row r="855">
          <cell r="A855" t="str">
            <v>LEGAL &amp; PROF. - MATERIALS</v>
          </cell>
          <cell r="B855">
            <v>1388</v>
          </cell>
          <cell r="D855">
            <v>1388</v>
          </cell>
          <cell r="E855">
            <v>0</v>
          </cell>
          <cell r="F855">
            <v>0</v>
          </cell>
          <cell r="G855">
            <v>1388</v>
          </cell>
          <cell r="H855">
            <v>0</v>
          </cell>
          <cell r="I855">
            <v>1388</v>
          </cell>
        </row>
        <row r="856">
          <cell r="A856" t="str">
            <v>LEGAL &amp; PROF. - PERSONNELL</v>
          </cell>
          <cell r="B856">
            <v>87812</v>
          </cell>
          <cell r="D856">
            <v>87812</v>
          </cell>
          <cell r="E856">
            <v>0</v>
          </cell>
          <cell r="F856">
            <v>0</v>
          </cell>
          <cell r="G856">
            <v>87812</v>
          </cell>
          <cell r="H856">
            <v>0</v>
          </cell>
          <cell r="I856">
            <v>87812</v>
          </cell>
        </row>
        <row r="857">
          <cell r="A857" t="str">
            <v>PHOTOCOPIER EXP. - GENERAL ADMIN.</v>
          </cell>
          <cell r="B857">
            <v>66064</v>
          </cell>
          <cell r="D857">
            <v>66064</v>
          </cell>
          <cell r="E857">
            <v>0</v>
          </cell>
          <cell r="F857">
            <v>0</v>
          </cell>
          <cell r="G857">
            <v>66064</v>
          </cell>
          <cell r="H857">
            <v>0</v>
          </cell>
          <cell r="I857">
            <v>66064</v>
          </cell>
        </row>
        <row r="858">
          <cell r="A858" t="str">
            <v>Photocopier Exp.</v>
          </cell>
          <cell r="C858">
            <v>1871</v>
          </cell>
          <cell r="D858">
            <v>1871</v>
          </cell>
          <cell r="E858">
            <v>0</v>
          </cell>
          <cell r="F858">
            <v>0</v>
          </cell>
          <cell r="G858">
            <v>0</v>
          </cell>
          <cell r="H858">
            <v>1871</v>
          </cell>
          <cell r="I858">
            <v>1871</v>
          </cell>
        </row>
        <row r="859">
          <cell r="A859" t="str">
            <v>PRINTING &amp; STATIONERY</v>
          </cell>
          <cell r="C859">
            <v>19672.5</v>
          </cell>
          <cell r="D859">
            <v>19672.5</v>
          </cell>
          <cell r="E859">
            <v>0</v>
          </cell>
          <cell r="F859">
            <v>0</v>
          </cell>
          <cell r="G859">
            <v>0</v>
          </cell>
          <cell r="H859">
            <v>19672.5</v>
          </cell>
          <cell r="I859">
            <v>19672.5</v>
          </cell>
        </row>
        <row r="860">
          <cell r="A860" t="str">
            <v>PRINTING &amp; STATIONERY - GEN. ADMIN.</v>
          </cell>
          <cell r="B860">
            <v>320005.49</v>
          </cell>
          <cell r="D860">
            <v>320005.49</v>
          </cell>
          <cell r="E860">
            <v>0</v>
          </cell>
          <cell r="F860">
            <v>0</v>
          </cell>
          <cell r="G860">
            <v>320005.49</v>
          </cell>
          <cell r="H860">
            <v>0</v>
          </cell>
          <cell r="I860">
            <v>320005.49</v>
          </cell>
        </row>
        <row r="861">
          <cell r="A861" t="str">
            <v>PRINTING &amp; STATIONERY - SYSTEMS.</v>
          </cell>
          <cell r="B861">
            <v>331976.09999999998</v>
          </cell>
          <cell r="D861">
            <v>331976.09999999998</v>
          </cell>
          <cell r="E861">
            <v>0</v>
          </cell>
          <cell r="F861">
            <v>0</v>
          </cell>
          <cell r="G861">
            <v>331976.09999999998</v>
          </cell>
          <cell r="H861">
            <v>0</v>
          </cell>
          <cell r="I861">
            <v>331976.09999999998</v>
          </cell>
        </row>
        <row r="862">
          <cell r="A862" t="str">
            <v>Software Expenses</v>
          </cell>
          <cell r="C862">
            <v>990</v>
          </cell>
          <cell r="D862">
            <v>990</v>
          </cell>
          <cell r="E862">
            <v>0</v>
          </cell>
          <cell r="F862">
            <v>0</v>
          </cell>
          <cell r="G862">
            <v>0</v>
          </cell>
          <cell r="H862">
            <v>990</v>
          </cell>
          <cell r="I862">
            <v>990</v>
          </cell>
        </row>
        <row r="863">
          <cell r="A863" t="str">
            <v>SOFTWARE EXPENSES.  - SYSTEMS</v>
          </cell>
          <cell r="B863">
            <v>146281</v>
          </cell>
          <cell r="D863">
            <v>146281</v>
          </cell>
          <cell r="E863">
            <v>53460</v>
          </cell>
          <cell r="F863">
            <v>0</v>
          </cell>
          <cell r="G863">
            <v>199741</v>
          </cell>
          <cell r="H863">
            <v>0</v>
          </cell>
          <cell r="I863">
            <v>199741</v>
          </cell>
        </row>
        <row r="864">
          <cell r="A864" t="str">
            <v>FIRE TAX</v>
          </cell>
          <cell r="B864">
            <v>19019</v>
          </cell>
          <cell r="D864">
            <v>19019</v>
          </cell>
          <cell r="E864">
            <v>0</v>
          </cell>
          <cell r="F864">
            <v>0</v>
          </cell>
          <cell r="G864">
            <v>19019</v>
          </cell>
          <cell r="H864">
            <v>0</v>
          </cell>
          <cell r="I864">
            <v>19019</v>
          </cell>
        </row>
        <row r="865">
          <cell r="A865" t="str">
            <v>HOUSE TAX - GENERAL ADMIN</v>
          </cell>
          <cell r="B865">
            <v>190182</v>
          </cell>
          <cell r="D865">
            <v>190182</v>
          </cell>
          <cell r="E865">
            <v>0</v>
          </cell>
          <cell r="F865">
            <v>0</v>
          </cell>
          <cell r="G865">
            <v>190182</v>
          </cell>
          <cell r="H865">
            <v>0</v>
          </cell>
          <cell r="I865">
            <v>190182</v>
          </cell>
        </row>
        <row r="866">
          <cell r="A866" t="str">
            <v>INCOME TAX PROVISION - CURRENT YEAR</v>
          </cell>
          <cell r="B866">
            <v>826800</v>
          </cell>
          <cell r="D866">
            <v>826800</v>
          </cell>
          <cell r="E866">
            <v>-1258620</v>
          </cell>
          <cell r="F866">
            <v>0</v>
          </cell>
          <cell r="G866">
            <v>-431820</v>
          </cell>
          <cell r="H866">
            <v>0</v>
          </cell>
          <cell r="I866">
            <v>-431820</v>
          </cell>
        </row>
        <row r="867">
          <cell r="A867" t="str">
            <v>Licence Fee</v>
          </cell>
          <cell r="B867">
            <v>17577</v>
          </cell>
          <cell r="D867">
            <v>17577</v>
          </cell>
          <cell r="E867">
            <v>0</v>
          </cell>
          <cell r="F867">
            <v>0</v>
          </cell>
          <cell r="G867">
            <v>17577</v>
          </cell>
          <cell r="H867">
            <v>0</v>
          </cell>
          <cell r="I867">
            <v>17577</v>
          </cell>
        </row>
        <row r="868">
          <cell r="A868" t="str">
            <v>SALES TAX</v>
          </cell>
          <cell r="B868">
            <v>165574.65</v>
          </cell>
          <cell r="D868">
            <v>165574.65</v>
          </cell>
          <cell r="E868">
            <v>-165574.65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</row>
        <row r="869">
          <cell r="A869" t="str">
            <v>WATER CHARGES</v>
          </cell>
          <cell r="B869">
            <v>242360</v>
          </cell>
          <cell r="C869">
            <v>5835</v>
          </cell>
          <cell r="D869">
            <v>248195</v>
          </cell>
          <cell r="E869">
            <v>0</v>
          </cell>
          <cell r="F869">
            <v>0</v>
          </cell>
          <cell r="G869">
            <v>242360</v>
          </cell>
          <cell r="H869">
            <v>5835</v>
          </cell>
          <cell r="I869">
            <v>248195</v>
          </cell>
        </row>
        <row r="870">
          <cell r="A870" t="str">
            <v>WEALTH TAX - EXP.</v>
          </cell>
          <cell r="B870">
            <v>18700</v>
          </cell>
          <cell r="D870">
            <v>18700</v>
          </cell>
          <cell r="E870">
            <v>-8200</v>
          </cell>
          <cell r="F870">
            <v>0</v>
          </cell>
          <cell r="G870">
            <v>10500</v>
          </cell>
          <cell r="H870">
            <v>0</v>
          </cell>
          <cell r="I870">
            <v>10500</v>
          </cell>
        </row>
        <row r="871">
          <cell r="A871" t="str">
            <v>LEASE RENT EXP.</v>
          </cell>
          <cell r="C871">
            <v>372000</v>
          </cell>
          <cell r="D871">
            <v>372000</v>
          </cell>
          <cell r="E871">
            <v>0</v>
          </cell>
          <cell r="F871">
            <v>0</v>
          </cell>
          <cell r="G871">
            <v>0</v>
          </cell>
          <cell r="H871">
            <v>372000</v>
          </cell>
          <cell r="I871">
            <v>372000</v>
          </cell>
        </row>
        <row r="872">
          <cell r="A872" t="str">
            <v>LEASE RENT - BANGALORE</v>
          </cell>
          <cell r="B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</row>
        <row r="873">
          <cell r="A873" t="str">
            <v>LEASE RENT - CORPORATE</v>
          </cell>
          <cell r="B873">
            <v>2836800</v>
          </cell>
          <cell r="D873">
            <v>2836800</v>
          </cell>
          <cell r="E873">
            <v>0</v>
          </cell>
          <cell r="F873">
            <v>0</v>
          </cell>
          <cell r="G873">
            <v>2836800</v>
          </cell>
          <cell r="H873">
            <v>0</v>
          </cell>
          <cell r="I873">
            <v>2836800</v>
          </cell>
        </row>
        <row r="874">
          <cell r="A874" t="str">
            <v>HIRE CHARGES - GEN ADM.</v>
          </cell>
          <cell r="B874">
            <v>159344</v>
          </cell>
          <cell r="D874">
            <v>159344</v>
          </cell>
          <cell r="E874">
            <v>0</v>
          </cell>
          <cell r="F874">
            <v>0</v>
          </cell>
          <cell r="G874">
            <v>159344</v>
          </cell>
          <cell r="H874">
            <v>0</v>
          </cell>
          <cell r="I874">
            <v>159344</v>
          </cell>
        </row>
        <row r="875">
          <cell r="A875" t="str">
            <v>REPAIR &amp; MAINTENANCE EXP.</v>
          </cell>
          <cell r="C875">
            <v>2066</v>
          </cell>
          <cell r="D875">
            <v>2066</v>
          </cell>
          <cell r="E875">
            <v>0</v>
          </cell>
          <cell r="F875">
            <v>0</v>
          </cell>
          <cell r="G875">
            <v>0</v>
          </cell>
          <cell r="H875">
            <v>2066</v>
          </cell>
          <cell r="I875">
            <v>2066</v>
          </cell>
        </row>
        <row r="876">
          <cell r="A876" t="str">
            <v>REPAIR &amp; MAINT. - ASSLY</v>
          </cell>
          <cell r="B876">
            <v>119515.36</v>
          </cell>
          <cell r="D876">
            <v>119515.36</v>
          </cell>
          <cell r="E876">
            <v>0</v>
          </cell>
          <cell r="F876">
            <v>0</v>
          </cell>
          <cell r="G876">
            <v>119515.36</v>
          </cell>
          <cell r="H876">
            <v>0</v>
          </cell>
          <cell r="I876">
            <v>119515.36</v>
          </cell>
        </row>
        <row r="877">
          <cell r="A877" t="str">
            <v>REPAIR &amp; MAINT. - BUILDING</v>
          </cell>
          <cell r="B877">
            <v>83819.7</v>
          </cell>
          <cell r="D877">
            <v>83819.7</v>
          </cell>
          <cell r="E877">
            <v>0</v>
          </cell>
          <cell r="F877">
            <v>0</v>
          </cell>
          <cell r="G877">
            <v>83819.7</v>
          </cell>
          <cell r="H877">
            <v>0</v>
          </cell>
          <cell r="I877">
            <v>83819.7</v>
          </cell>
        </row>
        <row r="878">
          <cell r="A878" t="str">
            <v>REPAIR &amp; MAINT- CR. PRD. ENGG.</v>
          </cell>
          <cell r="B878">
            <v>207643.4</v>
          </cell>
          <cell r="D878">
            <v>207643.4</v>
          </cell>
          <cell r="E878">
            <v>0</v>
          </cell>
          <cell r="F878">
            <v>0</v>
          </cell>
          <cell r="G878">
            <v>207643.4</v>
          </cell>
          <cell r="H878">
            <v>0</v>
          </cell>
          <cell r="I878">
            <v>207643.4</v>
          </cell>
        </row>
        <row r="879">
          <cell r="A879" t="str">
            <v>REPAIR &amp; MAINT. - ED OFFICE</v>
          </cell>
          <cell r="B879">
            <v>19793.18</v>
          </cell>
          <cell r="D879">
            <v>19793.18</v>
          </cell>
          <cell r="E879">
            <v>0</v>
          </cell>
          <cell r="F879">
            <v>0</v>
          </cell>
          <cell r="G879">
            <v>19793.18</v>
          </cell>
          <cell r="H879">
            <v>0</v>
          </cell>
          <cell r="I879">
            <v>19793.18</v>
          </cell>
        </row>
        <row r="880">
          <cell r="A880" t="str">
            <v>REPAIR &amp; MAINTENANCE -MAINTENANCE</v>
          </cell>
          <cell r="B880">
            <v>1023204.45</v>
          </cell>
          <cell r="D880">
            <v>1023204.45</v>
          </cell>
          <cell r="E880">
            <v>68060</v>
          </cell>
          <cell r="F880">
            <v>0</v>
          </cell>
          <cell r="G880">
            <v>1091264.45</v>
          </cell>
          <cell r="H880">
            <v>0</v>
          </cell>
          <cell r="I880">
            <v>1091264.45</v>
          </cell>
        </row>
        <row r="881">
          <cell r="A881" t="str">
            <v>REPAIR &amp; MAINT. - FABRICATION</v>
          </cell>
          <cell r="B881">
            <v>146570.34</v>
          </cell>
          <cell r="D881">
            <v>146570.34</v>
          </cell>
          <cell r="E881">
            <v>0</v>
          </cell>
          <cell r="F881">
            <v>0</v>
          </cell>
          <cell r="G881">
            <v>146570.34</v>
          </cell>
          <cell r="H881">
            <v>0</v>
          </cell>
          <cell r="I881">
            <v>146570.34</v>
          </cell>
        </row>
        <row r="882">
          <cell r="A882" t="str">
            <v>REPAIR &amp; MAINT. - FINANCE</v>
          </cell>
          <cell r="B882">
            <v>1700</v>
          </cell>
          <cell r="D882">
            <v>1700</v>
          </cell>
          <cell r="E882">
            <v>0</v>
          </cell>
          <cell r="F882">
            <v>0</v>
          </cell>
          <cell r="G882">
            <v>1700</v>
          </cell>
          <cell r="H882">
            <v>0</v>
          </cell>
          <cell r="I882">
            <v>1700</v>
          </cell>
        </row>
        <row r="883">
          <cell r="A883" t="str">
            <v>REPAIR &amp; MAINT. - INDUSTRIAL ENGG.</v>
          </cell>
          <cell r="B883">
            <v>1378</v>
          </cell>
          <cell r="D883">
            <v>1378</v>
          </cell>
          <cell r="E883">
            <v>0</v>
          </cell>
          <cell r="F883">
            <v>0</v>
          </cell>
          <cell r="G883">
            <v>1378</v>
          </cell>
          <cell r="H883">
            <v>0</v>
          </cell>
          <cell r="I883">
            <v>1378</v>
          </cell>
        </row>
        <row r="884">
          <cell r="A884" t="str">
            <v>REPAIR &amp; MAINT- MAGT ENGG.</v>
          </cell>
          <cell r="B884">
            <v>176</v>
          </cell>
          <cell r="D884">
            <v>176</v>
          </cell>
          <cell r="E884">
            <v>0</v>
          </cell>
          <cell r="F884">
            <v>0</v>
          </cell>
          <cell r="G884">
            <v>176</v>
          </cell>
          <cell r="H884">
            <v>0</v>
          </cell>
          <cell r="I884">
            <v>176</v>
          </cell>
        </row>
        <row r="885">
          <cell r="A885" t="str">
            <v>REPAIR &amp; MAINT. - MAGT. MFG.</v>
          </cell>
          <cell r="B885">
            <v>2296</v>
          </cell>
          <cell r="D885">
            <v>2296</v>
          </cell>
          <cell r="E885">
            <v>0</v>
          </cell>
          <cell r="F885">
            <v>0</v>
          </cell>
          <cell r="G885">
            <v>2296</v>
          </cell>
          <cell r="H885">
            <v>0</v>
          </cell>
          <cell r="I885">
            <v>2296</v>
          </cell>
        </row>
        <row r="886">
          <cell r="A886" t="str">
            <v>REPAIR &amp; MAINT. - PAINT SHOP</v>
          </cell>
          <cell r="B886">
            <v>629847.81000000006</v>
          </cell>
          <cell r="D886">
            <v>629847.81000000006</v>
          </cell>
          <cell r="E886">
            <v>0</v>
          </cell>
          <cell r="F886">
            <v>0</v>
          </cell>
          <cell r="G886">
            <v>629847.81000000006</v>
          </cell>
          <cell r="H886">
            <v>0</v>
          </cell>
          <cell r="I886">
            <v>629847.81000000006</v>
          </cell>
        </row>
        <row r="887">
          <cell r="A887" t="str">
            <v>REPAIR &amp; MAINT. PERSONNEL</v>
          </cell>
          <cell r="B887">
            <v>66468.5</v>
          </cell>
          <cell r="D887">
            <v>66468.5</v>
          </cell>
          <cell r="E887">
            <v>0</v>
          </cell>
          <cell r="F887">
            <v>0</v>
          </cell>
          <cell r="G887">
            <v>66468.5</v>
          </cell>
          <cell r="H887">
            <v>0</v>
          </cell>
          <cell r="I887">
            <v>66468.5</v>
          </cell>
        </row>
        <row r="888">
          <cell r="A888" t="str">
            <v>REPAIR &amp; MAINT. (PURCHASE)</v>
          </cell>
          <cell r="B888">
            <v>20406.32</v>
          </cell>
          <cell r="D888">
            <v>20406.32</v>
          </cell>
          <cell r="E888">
            <v>0</v>
          </cell>
          <cell r="F888">
            <v>0</v>
          </cell>
          <cell r="G888">
            <v>20406.32</v>
          </cell>
          <cell r="H888">
            <v>0</v>
          </cell>
          <cell r="I888">
            <v>20406.32</v>
          </cell>
        </row>
        <row r="889">
          <cell r="A889" t="str">
            <v>REPAIR &amp; MAINT. (QUALITY)</v>
          </cell>
          <cell r="B889">
            <v>76468.11</v>
          </cell>
          <cell r="D889">
            <v>76468.11</v>
          </cell>
          <cell r="E889">
            <v>0</v>
          </cell>
          <cell r="F889">
            <v>0</v>
          </cell>
          <cell r="G889">
            <v>76468.11</v>
          </cell>
          <cell r="H889">
            <v>0</v>
          </cell>
          <cell r="I889">
            <v>76468.11</v>
          </cell>
        </row>
        <row r="890">
          <cell r="A890" t="str">
            <v>REPAIR &amp; MAINT. - RECOVERABLE</v>
          </cell>
          <cell r="B890">
            <v>-24990</v>
          </cell>
          <cell r="D890">
            <v>-24990</v>
          </cell>
          <cell r="E890">
            <v>0</v>
          </cell>
          <cell r="F890">
            <v>0</v>
          </cell>
          <cell r="G890">
            <v>-24990</v>
          </cell>
          <cell r="H890">
            <v>0</v>
          </cell>
          <cell r="I890">
            <v>-24990</v>
          </cell>
        </row>
        <row r="891">
          <cell r="A891" t="str">
            <v>REPAIR &amp; MAINT. - SHIPMENT</v>
          </cell>
          <cell r="B891">
            <v>32033</v>
          </cell>
          <cell r="D891">
            <v>32033</v>
          </cell>
          <cell r="E891">
            <v>0</v>
          </cell>
          <cell r="F891">
            <v>0</v>
          </cell>
          <cell r="G891">
            <v>32033</v>
          </cell>
          <cell r="H891">
            <v>0</v>
          </cell>
          <cell r="I891">
            <v>32033</v>
          </cell>
        </row>
        <row r="892">
          <cell r="A892" t="str">
            <v>REPAIR &amp; MAINT -STORES</v>
          </cell>
          <cell r="B892">
            <v>121339.15</v>
          </cell>
          <cell r="D892">
            <v>121339.15</v>
          </cell>
          <cell r="E892">
            <v>0</v>
          </cell>
          <cell r="F892">
            <v>0</v>
          </cell>
          <cell r="G892">
            <v>121339.15</v>
          </cell>
          <cell r="H892">
            <v>0</v>
          </cell>
          <cell r="I892">
            <v>121339.15</v>
          </cell>
        </row>
        <row r="893">
          <cell r="A893" t="str">
            <v>REPAIR &amp; MAINT.  - (SYSTEMS)</v>
          </cell>
          <cell r="B893">
            <v>261526</v>
          </cell>
          <cell r="D893">
            <v>261526</v>
          </cell>
          <cell r="E893">
            <v>0</v>
          </cell>
          <cell r="F893">
            <v>0</v>
          </cell>
          <cell r="G893">
            <v>261526</v>
          </cell>
          <cell r="H893">
            <v>0</v>
          </cell>
          <cell r="I893">
            <v>261526</v>
          </cell>
        </row>
        <row r="894">
          <cell r="A894" t="str">
            <v>SELLING DISCOUNTS</v>
          </cell>
          <cell r="C894">
            <v>1908500</v>
          </cell>
          <cell r="D894">
            <v>1908500</v>
          </cell>
          <cell r="E894">
            <v>0</v>
          </cell>
          <cell r="F894">
            <v>110572</v>
          </cell>
          <cell r="G894">
            <v>0</v>
          </cell>
          <cell r="H894">
            <v>2019072</v>
          </cell>
          <cell r="I894">
            <v>2019072</v>
          </cell>
        </row>
        <row r="895">
          <cell r="A895" t="str">
            <v>ADVERTISEMENT - GENERAL ADMIN.</v>
          </cell>
          <cell r="B895">
            <v>20500</v>
          </cell>
          <cell r="D895">
            <v>20500</v>
          </cell>
          <cell r="E895">
            <v>0</v>
          </cell>
          <cell r="F895">
            <v>0</v>
          </cell>
          <cell r="G895">
            <v>20500</v>
          </cell>
          <cell r="H895">
            <v>0</v>
          </cell>
          <cell r="I895">
            <v>20500</v>
          </cell>
        </row>
        <row r="896">
          <cell r="A896" t="str">
            <v>CONFERANCE EXPS.</v>
          </cell>
          <cell r="B896">
            <v>26105.5</v>
          </cell>
          <cell r="D896">
            <v>26105.5</v>
          </cell>
          <cell r="E896">
            <v>0</v>
          </cell>
          <cell r="F896">
            <v>0</v>
          </cell>
          <cell r="G896">
            <v>26105.5</v>
          </cell>
          <cell r="H896">
            <v>0</v>
          </cell>
          <cell r="I896">
            <v>26105.5</v>
          </cell>
        </row>
        <row r="897">
          <cell r="A897" t="str">
            <v>FREIGHT OUTWARD - DOMESTIC</v>
          </cell>
          <cell r="B897">
            <v>283501</v>
          </cell>
          <cell r="D897">
            <v>283501</v>
          </cell>
          <cell r="E897">
            <v>71798</v>
          </cell>
          <cell r="F897">
            <v>0</v>
          </cell>
          <cell r="G897">
            <v>355299</v>
          </cell>
          <cell r="H897">
            <v>0</v>
          </cell>
          <cell r="I897">
            <v>355299</v>
          </cell>
        </row>
        <row r="898">
          <cell r="A898" t="str">
            <v>FREIGHT OUTWARD -SHIPPING</v>
          </cell>
          <cell r="B898">
            <v>728983.55</v>
          </cell>
          <cell r="D898">
            <v>728983.55</v>
          </cell>
          <cell r="E898">
            <v>0</v>
          </cell>
          <cell r="F898">
            <v>0</v>
          </cell>
          <cell r="G898">
            <v>728983.55</v>
          </cell>
          <cell r="H898">
            <v>0</v>
          </cell>
          <cell r="I898">
            <v>728983.55</v>
          </cell>
        </row>
        <row r="899">
          <cell r="A899" t="str">
            <v>FREIGHT / OCTROI  EXP. - OUTWARD</v>
          </cell>
          <cell r="C899">
            <v>302384</v>
          </cell>
          <cell r="D899">
            <v>302384</v>
          </cell>
          <cell r="E899">
            <v>0</v>
          </cell>
          <cell r="F899">
            <v>0</v>
          </cell>
          <cell r="G899">
            <v>0</v>
          </cell>
          <cell r="H899">
            <v>302384</v>
          </cell>
          <cell r="I899">
            <v>302384</v>
          </cell>
        </row>
        <row r="900">
          <cell r="A900" t="str">
            <v>PACKING CHARGES SHIPPING</v>
          </cell>
          <cell r="B900">
            <v>222352.52</v>
          </cell>
          <cell r="D900">
            <v>222352.52</v>
          </cell>
          <cell r="E900">
            <v>0</v>
          </cell>
          <cell r="F900">
            <v>0</v>
          </cell>
          <cell r="G900">
            <v>222352.52</v>
          </cell>
          <cell r="H900">
            <v>0</v>
          </cell>
          <cell r="I900">
            <v>222352.52</v>
          </cell>
        </row>
        <row r="901">
          <cell r="A901" t="str">
            <v>WARRANTY EXPENSES.</v>
          </cell>
          <cell r="B901">
            <v>937659.93</v>
          </cell>
          <cell r="D901">
            <v>937659.93</v>
          </cell>
          <cell r="E901">
            <v>975000</v>
          </cell>
          <cell r="F901">
            <v>0</v>
          </cell>
          <cell r="G901">
            <v>1912659.9300000002</v>
          </cell>
          <cell r="H901">
            <v>0</v>
          </cell>
          <cell r="I901">
            <v>1912659.9300000002</v>
          </cell>
        </row>
        <row r="902">
          <cell r="A902" t="str">
            <v>CANTEEN DEDUCTION</v>
          </cell>
          <cell r="B902">
            <v>-37372.959999999999</v>
          </cell>
          <cell r="D902">
            <v>-37372.959999999999</v>
          </cell>
          <cell r="E902">
            <v>0</v>
          </cell>
          <cell r="F902">
            <v>0</v>
          </cell>
          <cell r="G902">
            <v>-37372.959999999999</v>
          </cell>
          <cell r="H902">
            <v>0</v>
          </cell>
          <cell r="I902">
            <v>-37372.959999999999</v>
          </cell>
        </row>
        <row r="903">
          <cell r="A903" t="str">
            <v>CANTEEN EXPESES- GEN. ADMIN.</v>
          </cell>
          <cell r="B903">
            <v>1284624.02</v>
          </cell>
          <cell r="D903">
            <v>1284624.02</v>
          </cell>
          <cell r="E903">
            <v>0</v>
          </cell>
          <cell r="F903">
            <v>0</v>
          </cell>
          <cell r="G903">
            <v>1284624.02</v>
          </cell>
          <cell r="H903">
            <v>0</v>
          </cell>
          <cell r="I903">
            <v>1284624.02</v>
          </cell>
        </row>
        <row r="904">
          <cell r="A904" t="str">
            <v>ELECTRICITY EXP. REIMBURSEMENT</v>
          </cell>
          <cell r="B904">
            <v>51137</v>
          </cell>
          <cell r="D904">
            <v>51137</v>
          </cell>
          <cell r="E904">
            <v>-3851</v>
          </cell>
          <cell r="F904">
            <v>0</v>
          </cell>
          <cell r="G904">
            <v>47286</v>
          </cell>
          <cell r="H904">
            <v>0</v>
          </cell>
          <cell r="I904">
            <v>47286</v>
          </cell>
        </row>
        <row r="905">
          <cell r="A905" t="str">
            <v>GAS - REIMBURSEMENT</v>
          </cell>
          <cell r="B905">
            <v>2686.36</v>
          </cell>
          <cell r="D905">
            <v>2686.36</v>
          </cell>
          <cell r="E905">
            <v>0</v>
          </cell>
          <cell r="F905">
            <v>0</v>
          </cell>
          <cell r="G905">
            <v>2686.36</v>
          </cell>
          <cell r="H905">
            <v>0</v>
          </cell>
          <cell r="I905">
            <v>2686.36</v>
          </cell>
        </row>
        <row r="906">
          <cell r="A906" t="str">
            <v>HORTICULTURE - GEN. ADMIN.</v>
          </cell>
          <cell r="B906">
            <v>116930</v>
          </cell>
          <cell r="D906">
            <v>116930</v>
          </cell>
          <cell r="E906">
            <v>0</v>
          </cell>
          <cell r="F906">
            <v>0</v>
          </cell>
          <cell r="G906">
            <v>116930</v>
          </cell>
          <cell r="H906">
            <v>0</v>
          </cell>
          <cell r="I906">
            <v>116930</v>
          </cell>
        </row>
        <row r="907">
          <cell r="A907" t="str">
            <v>MEAL EXPENSES - GEN. ADMIN.</v>
          </cell>
          <cell r="B907">
            <v>22470</v>
          </cell>
          <cell r="D907">
            <v>22470</v>
          </cell>
          <cell r="E907">
            <v>0</v>
          </cell>
          <cell r="F907">
            <v>0</v>
          </cell>
          <cell r="G907">
            <v>22470</v>
          </cell>
          <cell r="H907">
            <v>0</v>
          </cell>
          <cell r="I907">
            <v>22470</v>
          </cell>
        </row>
        <row r="908">
          <cell r="A908" t="str">
            <v>MEDICAL EXP. -STAFF- GEN ADM.</v>
          </cell>
          <cell r="B908">
            <v>9225.9599999999991</v>
          </cell>
          <cell r="D908">
            <v>9225.9599999999991</v>
          </cell>
          <cell r="E908">
            <v>0</v>
          </cell>
          <cell r="F908">
            <v>0</v>
          </cell>
          <cell r="G908">
            <v>9225.9599999999991</v>
          </cell>
          <cell r="H908">
            <v>0</v>
          </cell>
          <cell r="I908">
            <v>9225.9599999999991</v>
          </cell>
        </row>
        <row r="909">
          <cell r="A909" t="str">
            <v>PANTRY EXPENSES- GEN ADMIN.</v>
          </cell>
          <cell r="B909">
            <v>36828</v>
          </cell>
          <cell r="D909">
            <v>36828</v>
          </cell>
          <cell r="E909">
            <v>0</v>
          </cell>
          <cell r="F909">
            <v>0</v>
          </cell>
          <cell r="G909">
            <v>36828</v>
          </cell>
          <cell r="H909">
            <v>0</v>
          </cell>
          <cell r="I909">
            <v>36828</v>
          </cell>
        </row>
        <row r="910">
          <cell r="A910" t="str">
            <v>RECRUITMENT EXPENSES - GENERAL ADMIN</v>
          </cell>
          <cell r="B910">
            <v>323819.2</v>
          </cell>
          <cell r="D910">
            <v>323819.2</v>
          </cell>
          <cell r="E910">
            <v>0</v>
          </cell>
          <cell r="F910">
            <v>0</v>
          </cell>
          <cell r="G910">
            <v>323819.2</v>
          </cell>
          <cell r="H910">
            <v>0</v>
          </cell>
          <cell r="I910">
            <v>323819.2</v>
          </cell>
        </row>
        <row r="911">
          <cell r="A911" t="str">
            <v>RETAINERSHIP EXP. - MATERIAL</v>
          </cell>
          <cell r="B911">
            <v>81294</v>
          </cell>
          <cell r="D911">
            <v>81294</v>
          </cell>
          <cell r="E911">
            <v>0</v>
          </cell>
          <cell r="F911">
            <v>0</v>
          </cell>
          <cell r="G911">
            <v>81294</v>
          </cell>
          <cell r="H911">
            <v>0</v>
          </cell>
          <cell r="I911">
            <v>81294</v>
          </cell>
        </row>
        <row r="912">
          <cell r="A912" t="str">
            <v>SANITATION - GEN. ADMIN</v>
          </cell>
          <cell r="B912">
            <v>406428.88</v>
          </cell>
          <cell r="C912">
            <v>750</v>
          </cell>
          <cell r="D912">
            <v>407178.88</v>
          </cell>
          <cell r="E912">
            <v>0</v>
          </cell>
          <cell r="F912">
            <v>0</v>
          </cell>
          <cell r="G912">
            <v>406428.88</v>
          </cell>
          <cell r="H912">
            <v>750</v>
          </cell>
          <cell r="I912">
            <v>407178.88</v>
          </cell>
        </row>
        <row r="913">
          <cell r="A913" t="str">
            <v>SECURITY - GEN ADMIN.</v>
          </cell>
          <cell r="B913">
            <v>978816</v>
          </cell>
          <cell r="C913">
            <v>100362</v>
          </cell>
          <cell r="D913">
            <v>1079178</v>
          </cell>
          <cell r="E913">
            <v>0</v>
          </cell>
          <cell r="F913">
            <v>0</v>
          </cell>
          <cell r="G913">
            <v>978816</v>
          </cell>
          <cell r="H913">
            <v>100362</v>
          </cell>
          <cell r="I913">
            <v>1079178</v>
          </cell>
        </row>
        <row r="914">
          <cell r="A914" t="str">
            <v>STAFF INSURANCE - GEN. ADMIN.</v>
          </cell>
          <cell r="B914">
            <v>864631.45</v>
          </cell>
          <cell r="D914">
            <v>864631.45</v>
          </cell>
          <cell r="E914">
            <v>0</v>
          </cell>
          <cell r="F914">
            <v>0</v>
          </cell>
          <cell r="G914">
            <v>864631.45</v>
          </cell>
          <cell r="H914">
            <v>0</v>
          </cell>
          <cell r="I914">
            <v>864631.45</v>
          </cell>
        </row>
        <row r="915">
          <cell r="A915" t="str">
            <v>STAFF TRANSPORT</v>
          </cell>
          <cell r="B915">
            <v>200558</v>
          </cell>
          <cell r="D915">
            <v>200558</v>
          </cell>
          <cell r="E915">
            <v>4543</v>
          </cell>
          <cell r="F915">
            <v>0</v>
          </cell>
          <cell r="G915">
            <v>205101</v>
          </cell>
          <cell r="H915">
            <v>0</v>
          </cell>
          <cell r="I915">
            <v>205101</v>
          </cell>
        </row>
        <row r="916">
          <cell r="A916" t="str">
            <v>STAFF WELFARE - GEN. ADMIN.</v>
          </cell>
          <cell r="B916">
            <v>603731.31999999995</v>
          </cell>
          <cell r="D916">
            <v>603731.31999999995</v>
          </cell>
          <cell r="E916">
            <v>-17036</v>
          </cell>
          <cell r="F916">
            <v>0</v>
          </cell>
          <cell r="G916">
            <v>586695.31999999995</v>
          </cell>
          <cell r="H916">
            <v>0</v>
          </cell>
          <cell r="I916">
            <v>586695.31999999995</v>
          </cell>
        </row>
        <row r="917">
          <cell r="A917" t="str">
            <v>STAFF WELFARE (SUGGESTION AWARD)</v>
          </cell>
          <cell r="B917">
            <v>2750</v>
          </cell>
          <cell r="D917">
            <v>2750</v>
          </cell>
          <cell r="E917">
            <v>0</v>
          </cell>
          <cell r="F917">
            <v>0</v>
          </cell>
          <cell r="G917">
            <v>2750</v>
          </cell>
          <cell r="H917">
            <v>0</v>
          </cell>
          <cell r="I917">
            <v>2750</v>
          </cell>
        </row>
        <row r="918">
          <cell r="A918" t="str">
            <v>TRAINING EXP. - GEN ADMIN.</v>
          </cell>
          <cell r="B918">
            <v>83443</v>
          </cell>
          <cell r="D918">
            <v>83443</v>
          </cell>
          <cell r="E918">
            <v>0</v>
          </cell>
          <cell r="F918">
            <v>0</v>
          </cell>
          <cell r="G918">
            <v>83443</v>
          </cell>
          <cell r="H918">
            <v>0</v>
          </cell>
          <cell r="I918">
            <v>83443</v>
          </cell>
        </row>
        <row r="919">
          <cell r="A919" t="str">
            <v>AD-HOC ALLOWANCE</v>
          </cell>
          <cell r="B919">
            <v>1491273.93</v>
          </cell>
          <cell r="C919">
            <v>375</v>
          </cell>
          <cell r="D919">
            <v>1491648.93</v>
          </cell>
          <cell r="E919">
            <v>-20847</v>
          </cell>
          <cell r="F919">
            <v>0</v>
          </cell>
          <cell r="G919">
            <v>1470426.93</v>
          </cell>
          <cell r="H919">
            <v>375</v>
          </cell>
          <cell r="I919">
            <v>1470801.93</v>
          </cell>
        </row>
        <row r="920">
          <cell r="A920" t="str">
            <v>BASIC</v>
          </cell>
          <cell r="B920">
            <v>9247668</v>
          </cell>
          <cell r="C920">
            <v>68706</v>
          </cell>
          <cell r="D920">
            <v>9316374</v>
          </cell>
          <cell r="E920">
            <v>-592622</v>
          </cell>
          <cell r="F920">
            <v>0</v>
          </cell>
          <cell r="G920">
            <v>8655046</v>
          </cell>
          <cell r="H920">
            <v>68706</v>
          </cell>
          <cell r="I920">
            <v>8723752</v>
          </cell>
        </row>
        <row r="921">
          <cell r="A921" t="str">
            <v>BONUS &amp; EXGRATIA</v>
          </cell>
          <cell r="B921">
            <v>673237</v>
          </cell>
          <cell r="C921">
            <v>0</v>
          </cell>
          <cell r="D921">
            <v>673237</v>
          </cell>
          <cell r="E921">
            <v>0</v>
          </cell>
          <cell r="F921">
            <v>0</v>
          </cell>
          <cell r="G921">
            <v>673237</v>
          </cell>
          <cell r="H921">
            <v>0</v>
          </cell>
          <cell r="I921">
            <v>673237</v>
          </cell>
        </row>
        <row r="922">
          <cell r="A922" t="str">
            <v>CAR SUBSTITUTION ALLOWANCE</v>
          </cell>
          <cell r="B922">
            <v>31000</v>
          </cell>
          <cell r="C922">
            <v>0</v>
          </cell>
          <cell r="D922">
            <v>31000</v>
          </cell>
          <cell r="E922">
            <v>0</v>
          </cell>
          <cell r="F922">
            <v>0</v>
          </cell>
          <cell r="G922">
            <v>31000</v>
          </cell>
          <cell r="H922">
            <v>0</v>
          </cell>
          <cell r="I922">
            <v>31000</v>
          </cell>
        </row>
        <row r="923">
          <cell r="A923" t="str">
            <v>CONVEYANCE ALLOWANCE</v>
          </cell>
          <cell r="B923">
            <v>2199267.48</v>
          </cell>
          <cell r="C923">
            <v>62000</v>
          </cell>
          <cell r="D923">
            <v>2261267.48</v>
          </cell>
          <cell r="E923">
            <v>-129153</v>
          </cell>
          <cell r="F923">
            <v>0</v>
          </cell>
          <cell r="G923">
            <v>2070114.48</v>
          </cell>
          <cell r="H923">
            <v>62000</v>
          </cell>
          <cell r="I923">
            <v>2132114.48</v>
          </cell>
        </row>
        <row r="924">
          <cell r="A924" t="str">
            <v>DEARNESS ALLOWANCE</v>
          </cell>
          <cell r="B924">
            <v>3153437.52</v>
          </cell>
          <cell r="C924">
            <v>101120</v>
          </cell>
          <cell r="D924">
            <v>3254557.52</v>
          </cell>
          <cell r="E924">
            <v>-94561</v>
          </cell>
          <cell r="F924">
            <v>0</v>
          </cell>
          <cell r="G924">
            <v>3058876.52</v>
          </cell>
          <cell r="H924">
            <v>101120</v>
          </cell>
          <cell r="I924">
            <v>3159996.52</v>
          </cell>
        </row>
        <row r="925">
          <cell r="A925" t="str">
            <v>ECONOMIC/DEATH RELIFE FUND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</row>
        <row r="926">
          <cell r="A926" t="str">
            <v>EDUCATION ALLOWANCE</v>
          </cell>
          <cell r="B926">
            <v>189550.89</v>
          </cell>
          <cell r="C926">
            <v>1000</v>
          </cell>
          <cell r="D926">
            <v>190550.89</v>
          </cell>
          <cell r="E926">
            <v>-3600</v>
          </cell>
          <cell r="F926">
            <v>0</v>
          </cell>
          <cell r="G926">
            <v>185950.89</v>
          </cell>
          <cell r="H926">
            <v>1000</v>
          </cell>
          <cell r="I926">
            <v>186950.89</v>
          </cell>
        </row>
        <row r="927">
          <cell r="A927" t="str">
            <v>ENTERTAINMENT ALLOWNACE</v>
          </cell>
          <cell r="B927">
            <v>177348.39</v>
          </cell>
          <cell r="C927">
            <v>0</v>
          </cell>
          <cell r="D927">
            <v>177348.39</v>
          </cell>
          <cell r="E927">
            <v>-15000</v>
          </cell>
          <cell r="F927">
            <v>0</v>
          </cell>
          <cell r="G927">
            <v>162348.39000000001</v>
          </cell>
          <cell r="H927">
            <v>0</v>
          </cell>
          <cell r="I927">
            <v>162348.39000000001</v>
          </cell>
        </row>
        <row r="928">
          <cell r="A928" t="str">
            <v>HOUSE RENT ALLOWANCE</v>
          </cell>
          <cell r="B928">
            <v>4800097.55</v>
          </cell>
          <cell r="C928">
            <v>16150</v>
          </cell>
          <cell r="D928">
            <v>4816247.55</v>
          </cell>
          <cell r="E928">
            <v>-394059</v>
          </cell>
          <cell r="F928">
            <v>0</v>
          </cell>
          <cell r="G928">
            <v>4406038.55</v>
          </cell>
          <cell r="H928">
            <v>16150</v>
          </cell>
          <cell r="I928">
            <v>4422188.55</v>
          </cell>
        </row>
        <row r="929">
          <cell r="A929" t="str">
            <v>LEASED ACCOMDATION</v>
          </cell>
          <cell r="B929">
            <v>648158.22</v>
          </cell>
          <cell r="C929">
            <v>0</v>
          </cell>
          <cell r="D929">
            <v>648158.22</v>
          </cell>
          <cell r="E929">
            <v>0</v>
          </cell>
          <cell r="F929">
            <v>0</v>
          </cell>
          <cell r="G929">
            <v>648158.22</v>
          </cell>
          <cell r="H929">
            <v>0</v>
          </cell>
          <cell r="I929">
            <v>648158.22</v>
          </cell>
        </row>
        <row r="930">
          <cell r="A930" t="str">
            <v>LEASED ACCOMDATION-SALARY</v>
          </cell>
          <cell r="C930">
            <v>20000</v>
          </cell>
          <cell r="D930">
            <v>20000</v>
          </cell>
          <cell r="E930">
            <v>0</v>
          </cell>
          <cell r="F930">
            <v>0</v>
          </cell>
          <cell r="G930">
            <v>0</v>
          </cell>
          <cell r="H930">
            <v>20000</v>
          </cell>
          <cell r="I930">
            <v>20000</v>
          </cell>
        </row>
        <row r="931">
          <cell r="A931" t="str">
            <v>LEAVE PAY</v>
          </cell>
          <cell r="B931">
            <v>806520.21</v>
          </cell>
          <cell r="C931">
            <v>0</v>
          </cell>
          <cell r="D931">
            <v>806520.21</v>
          </cell>
          <cell r="E931">
            <v>-37733</v>
          </cell>
          <cell r="F931">
            <v>0</v>
          </cell>
          <cell r="G931">
            <v>768787.21</v>
          </cell>
          <cell r="H931">
            <v>0</v>
          </cell>
          <cell r="I931">
            <v>768787.21</v>
          </cell>
        </row>
        <row r="932">
          <cell r="A932" t="str">
            <v>LEAVE TRAVELLING ASSISTANCE</v>
          </cell>
          <cell r="B932">
            <v>823494.3</v>
          </cell>
          <cell r="C932">
            <v>0</v>
          </cell>
          <cell r="D932">
            <v>823494.3</v>
          </cell>
          <cell r="E932">
            <v>-74211</v>
          </cell>
          <cell r="F932">
            <v>0</v>
          </cell>
          <cell r="G932">
            <v>749283.3</v>
          </cell>
          <cell r="H932">
            <v>0</v>
          </cell>
          <cell r="I932">
            <v>749283.3</v>
          </cell>
        </row>
        <row r="933">
          <cell r="A933" t="str">
            <v>MEAL EXPENSES - SALARY</v>
          </cell>
          <cell r="B933">
            <v>93344.75</v>
          </cell>
          <cell r="C933">
            <v>0</v>
          </cell>
          <cell r="D933">
            <v>93344.75</v>
          </cell>
          <cell r="E933">
            <v>0</v>
          </cell>
          <cell r="F933">
            <v>0</v>
          </cell>
          <cell r="G933">
            <v>93344.75</v>
          </cell>
          <cell r="H933">
            <v>0</v>
          </cell>
          <cell r="I933">
            <v>93344.75</v>
          </cell>
        </row>
        <row r="934">
          <cell r="A934" t="str">
            <v>MEDICAL REIMBURSEMENT</v>
          </cell>
          <cell r="B934">
            <v>785838</v>
          </cell>
          <cell r="C934">
            <v>0</v>
          </cell>
          <cell r="D934">
            <v>785838</v>
          </cell>
          <cell r="E934">
            <v>-27999</v>
          </cell>
          <cell r="F934">
            <v>0</v>
          </cell>
          <cell r="G934">
            <v>757839</v>
          </cell>
          <cell r="H934">
            <v>0</v>
          </cell>
          <cell r="I934">
            <v>757839</v>
          </cell>
        </row>
        <row r="935">
          <cell r="A935" t="str">
            <v>NIGHT SHIFT ALLOWANCE</v>
          </cell>
          <cell r="B935">
            <v>5460</v>
          </cell>
          <cell r="C935">
            <v>0</v>
          </cell>
          <cell r="D935">
            <v>5460</v>
          </cell>
          <cell r="E935">
            <v>0</v>
          </cell>
          <cell r="F935">
            <v>0</v>
          </cell>
          <cell r="G935">
            <v>5460</v>
          </cell>
          <cell r="H935">
            <v>0</v>
          </cell>
          <cell r="I935">
            <v>5460</v>
          </cell>
        </row>
        <row r="936">
          <cell r="A936" t="str">
            <v>NOTICE PAY - SALARY</v>
          </cell>
          <cell r="B936">
            <v>-8803</v>
          </cell>
          <cell r="C936">
            <v>0</v>
          </cell>
          <cell r="D936">
            <v>-8803</v>
          </cell>
          <cell r="E936">
            <v>-10289</v>
          </cell>
          <cell r="F936">
            <v>0</v>
          </cell>
          <cell r="G936">
            <v>-19092</v>
          </cell>
          <cell r="H936">
            <v>0</v>
          </cell>
          <cell r="I936">
            <v>-19092</v>
          </cell>
        </row>
        <row r="937">
          <cell r="A937" t="str">
            <v>OTHER ALLOWANCE</v>
          </cell>
          <cell r="B937">
            <v>639696.30000000005</v>
          </cell>
          <cell r="C937">
            <v>550</v>
          </cell>
          <cell r="D937">
            <v>640246.30000000005</v>
          </cell>
          <cell r="E937">
            <v>-10560</v>
          </cell>
          <cell r="F937">
            <v>0</v>
          </cell>
          <cell r="G937">
            <v>629136.30000000005</v>
          </cell>
          <cell r="H937">
            <v>550</v>
          </cell>
          <cell r="I937">
            <v>629686.30000000005</v>
          </cell>
        </row>
        <row r="938">
          <cell r="A938" t="str">
            <v>PARFORMANCE AWARD - SALARY</v>
          </cell>
          <cell r="B938">
            <v>2883106</v>
          </cell>
          <cell r="C938">
            <v>0</v>
          </cell>
          <cell r="D938">
            <v>2883106</v>
          </cell>
          <cell r="E938">
            <v>-81613</v>
          </cell>
          <cell r="F938">
            <v>0</v>
          </cell>
          <cell r="G938">
            <v>2801493</v>
          </cell>
          <cell r="H938">
            <v>0</v>
          </cell>
          <cell r="I938">
            <v>2801493</v>
          </cell>
        </row>
        <row r="939">
          <cell r="A939" t="str">
            <v>Pantry Exp.</v>
          </cell>
          <cell r="C939">
            <v>720</v>
          </cell>
          <cell r="D939">
            <v>720</v>
          </cell>
          <cell r="E939">
            <v>0</v>
          </cell>
          <cell r="F939">
            <v>0</v>
          </cell>
          <cell r="G939">
            <v>0</v>
          </cell>
          <cell r="H939">
            <v>720</v>
          </cell>
          <cell r="I939">
            <v>720</v>
          </cell>
        </row>
        <row r="940">
          <cell r="A940" t="str">
            <v>Personal Pay-Salary</v>
          </cell>
          <cell r="C940">
            <v>935</v>
          </cell>
          <cell r="D940">
            <v>935</v>
          </cell>
          <cell r="E940">
            <v>0</v>
          </cell>
          <cell r="F940">
            <v>0</v>
          </cell>
          <cell r="G940">
            <v>0</v>
          </cell>
          <cell r="H940">
            <v>935</v>
          </cell>
          <cell r="I940">
            <v>935</v>
          </cell>
        </row>
        <row r="941">
          <cell r="A941" t="str">
            <v>PERSONAL PAY</v>
          </cell>
          <cell r="B941">
            <v>546867.23</v>
          </cell>
          <cell r="D941">
            <v>546867.23</v>
          </cell>
          <cell r="E941">
            <v>-7557</v>
          </cell>
          <cell r="F941">
            <v>0</v>
          </cell>
          <cell r="G941">
            <v>539310.23</v>
          </cell>
          <cell r="H941">
            <v>0</v>
          </cell>
          <cell r="I941">
            <v>539310.23</v>
          </cell>
        </row>
        <row r="942">
          <cell r="A942" t="str">
            <v>PRODUCTION BONUS - SALARY</v>
          </cell>
          <cell r="B942">
            <v>169826.69</v>
          </cell>
          <cell r="D942">
            <v>169826.69</v>
          </cell>
          <cell r="E942">
            <v>-2648</v>
          </cell>
          <cell r="F942">
            <v>0</v>
          </cell>
          <cell r="G942">
            <v>167178.69</v>
          </cell>
          <cell r="H942">
            <v>0</v>
          </cell>
          <cell r="I942">
            <v>167178.69</v>
          </cell>
        </row>
        <row r="943">
          <cell r="A943" t="str">
            <v>ROUND OFF - SALARY</v>
          </cell>
          <cell r="B943">
            <v>118.41</v>
          </cell>
          <cell r="C943">
            <v>12.3</v>
          </cell>
          <cell r="D943">
            <v>130.71</v>
          </cell>
          <cell r="E943">
            <v>0</v>
          </cell>
          <cell r="F943">
            <v>0</v>
          </cell>
          <cell r="G943">
            <v>118.41</v>
          </cell>
          <cell r="H943">
            <v>12.3</v>
          </cell>
          <cell r="I943">
            <v>130.71</v>
          </cell>
        </row>
        <row r="944">
          <cell r="A944" t="str">
            <v>SALARY RECOVERABLE</v>
          </cell>
          <cell r="B944">
            <v>-75246</v>
          </cell>
          <cell r="D944">
            <v>-75246</v>
          </cell>
          <cell r="E944">
            <v>0</v>
          </cell>
          <cell r="F944">
            <v>0</v>
          </cell>
          <cell r="G944">
            <v>-75246</v>
          </cell>
          <cell r="H944">
            <v>0</v>
          </cell>
          <cell r="I944">
            <v>-75246</v>
          </cell>
        </row>
        <row r="945">
          <cell r="A945" t="str">
            <v>SERVICE AWARD</v>
          </cell>
          <cell r="B945">
            <v>13000</v>
          </cell>
          <cell r="D945">
            <v>13000</v>
          </cell>
          <cell r="E945">
            <v>0</v>
          </cell>
          <cell r="F945">
            <v>0</v>
          </cell>
          <cell r="G945">
            <v>13000</v>
          </cell>
          <cell r="H945">
            <v>0</v>
          </cell>
          <cell r="I945">
            <v>13000</v>
          </cell>
        </row>
        <row r="946">
          <cell r="A946" t="str">
            <v>SOFT FURNISHING EXP.</v>
          </cell>
          <cell r="B946">
            <v>214777</v>
          </cell>
          <cell r="D946">
            <v>214777</v>
          </cell>
          <cell r="E946">
            <v>0</v>
          </cell>
          <cell r="F946">
            <v>0</v>
          </cell>
          <cell r="G946">
            <v>214777</v>
          </cell>
          <cell r="H946">
            <v>0</v>
          </cell>
          <cell r="I946">
            <v>214777</v>
          </cell>
        </row>
        <row r="947">
          <cell r="A947" t="str">
            <v>SOFTWARE ALLOWANCE</v>
          </cell>
          <cell r="B947">
            <v>48000</v>
          </cell>
          <cell r="D947">
            <v>48000</v>
          </cell>
          <cell r="E947">
            <v>0</v>
          </cell>
          <cell r="F947">
            <v>0</v>
          </cell>
          <cell r="G947">
            <v>48000</v>
          </cell>
          <cell r="H947">
            <v>0</v>
          </cell>
          <cell r="I947">
            <v>48000</v>
          </cell>
        </row>
        <row r="948">
          <cell r="A948" t="str">
            <v>SPECIAL PAY</v>
          </cell>
          <cell r="B948">
            <v>1275483.8700000001</v>
          </cell>
          <cell r="D948">
            <v>1275483.8700000001</v>
          </cell>
          <cell r="E948">
            <v>-6433</v>
          </cell>
          <cell r="F948">
            <v>0</v>
          </cell>
          <cell r="G948">
            <v>1269050.8700000001</v>
          </cell>
          <cell r="H948">
            <v>0</v>
          </cell>
          <cell r="I948">
            <v>1269050.8700000001</v>
          </cell>
        </row>
        <row r="949">
          <cell r="A949" t="str">
            <v>TEA ALLOWANCE</v>
          </cell>
          <cell r="B949">
            <v>653.84</v>
          </cell>
          <cell r="D949">
            <v>653.84</v>
          </cell>
          <cell r="E949">
            <v>0</v>
          </cell>
          <cell r="F949">
            <v>0</v>
          </cell>
          <cell r="G949">
            <v>653.84</v>
          </cell>
          <cell r="H949">
            <v>0</v>
          </cell>
          <cell r="I949">
            <v>653.84</v>
          </cell>
        </row>
        <row r="950">
          <cell r="A950" t="str">
            <v>WAGES REIMBURSEMENT</v>
          </cell>
          <cell r="B950">
            <v>275663</v>
          </cell>
          <cell r="D950">
            <v>275663</v>
          </cell>
          <cell r="E950">
            <v>-10200</v>
          </cell>
          <cell r="F950">
            <v>0</v>
          </cell>
          <cell r="G950">
            <v>265463</v>
          </cell>
          <cell r="H950">
            <v>0</v>
          </cell>
          <cell r="I950">
            <v>265463</v>
          </cell>
        </row>
        <row r="951">
          <cell r="A951" t="str">
            <v>CO'S CONT. TO ESI</v>
          </cell>
          <cell r="B951">
            <v>50955.45</v>
          </cell>
          <cell r="C951">
            <v>1056.7</v>
          </cell>
          <cell r="D951">
            <v>52012.149999999994</v>
          </cell>
          <cell r="E951">
            <v>-7.36</v>
          </cell>
          <cell r="F951">
            <v>0</v>
          </cell>
          <cell r="G951">
            <v>50948.09</v>
          </cell>
          <cell r="H951">
            <v>1056.7</v>
          </cell>
          <cell r="I951">
            <v>52004.789999999994</v>
          </cell>
        </row>
        <row r="952">
          <cell r="A952" t="str">
            <v>CO'S CONT. TO PF &amp; FPF</v>
          </cell>
          <cell r="B952">
            <v>1552805</v>
          </cell>
          <cell r="C952">
            <v>20488</v>
          </cell>
          <cell r="D952">
            <v>1573293</v>
          </cell>
          <cell r="E952">
            <v>-83969</v>
          </cell>
          <cell r="F952">
            <v>0</v>
          </cell>
          <cell r="G952">
            <v>1468836</v>
          </cell>
          <cell r="H952">
            <v>20488</v>
          </cell>
          <cell r="I952">
            <v>1489324</v>
          </cell>
        </row>
        <row r="953">
          <cell r="A953" t="str">
            <v>GRATUITY EXPENSES</v>
          </cell>
          <cell r="B953">
            <v>308297</v>
          </cell>
          <cell r="D953">
            <v>308297</v>
          </cell>
          <cell r="E953">
            <v>0</v>
          </cell>
          <cell r="F953">
            <v>0</v>
          </cell>
          <cell r="G953">
            <v>308297</v>
          </cell>
          <cell r="H953">
            <v>0</v>
          </cell>
          <cell r="I953">
            <v>308297</v>
          </cell>
        </row>
        <row r="954">
          <cell r="A954" t="str">
            <v>PF ADMIN CHARGES - GEN ADMIN</v>
          </cell>
          <cell r="B954">
            <v>113491</v>
          </cell>
          <cell r="D954">
            <v>113491</v>
          </cell>
          <cell r="E954">
            <v>0</v>
          </cell>
          <cell r="F954">
            <v>0</v>
          </cell>
          <cell r="G954">
            <v>113491</v>
          </cell>
          <cell r="H954">
            <v>0</v>
          </cell>
          <cell r="I954">
            <v>113491</v>
          </cell>
        </row>
        <row r="955">
          <cell r="A955" t="str">
            <v>SUPERANNUATION EXPENSE</v>
          </cell>
          <cell r="B955">
            <v>836903</v>
          </cell>
          <cell r="D955">
            <v>836903</v>
          </cell>
          <cell r="E955">
            <v>-27826</v>
          </cell>
          <cell r="F955">
            <v>0</v>
          </cell>
          <cell r="G955">
            <v>809077</v>
          </cell>
          <cell r="H955">
            <v>0</v>
          </cell>
          <cell r="I955">
            <v>809077</v>
          </cell>
        </row>
        <row r="956">
          <cell r="A956" t="str">
            <v>COURIER EXP. - GENERAL ADM.</v>
          </cell>
          <cell r="B956">
            <v>75831.289999999994</v>
          </cell>
          <cell r="D956">
            <v>75831.289999999994</v>
          </cell>
          <cell r="E956">
            <v>0</v>
          </cell>
          <cell r="F956">
            <v>0</v>
          </cell>
          <cell r="G956">
            <v>75831.289999999994</v>
          </cell>
          <cell r="H956">
            <v>0</v>
          </cell>
          <cell r="I956">
            <v>75831.289999999994</v>
          </cell>
        </row>
        <row r="957">
          <cell r="A957" t="str">
            <v>PAGER EXP - GENERAL ADMIN</v>
          </cell>
          <cell r="B957">
            <v>2374</v>
          </cell>
          <cell r="D957">
            <v>2374</v>
          </cell>
          <cell r="E957">
            <v>0</v>
          </cell>
          <cell r="F957">
            <v>0</v>
          </cell>
          <cell r="G957">
            <v>2374</v>
          </cell>
          <cell r="H957">
            <v>0</v>
          </cell>
          <cell r="I957">
            <v>2374</v>
          </cell>
        </row>
        <row r="958">
          <cell r="A958" t="str">
            <v>POSTAGE EXP. - GENERAL ADMIN</v>
          </cell>
          <cell r="B958">
            <v>14308</v>
          </cell>
          <cell r="D958">
            <v>14308</v>
          </cell>
          <cell r="E958">
            <v>0</v>
          </cell>
          <cell r="F958">
            <v>0</v>
          </cell>
          <cell r="G958">
            <v>14308</v>
          </cell>
          <cell r="H958">
            <v>0</v>
          </cell>
          <cell r="I958">
            <v>14308</v>
          </cell>
        </row>
        <row r="959">
          <cell r="A959" t="str">
            <v>TELEPHONE &amp; POSTAGE</v>
          </cell>
          <cell r="C959">
            <v>52913.54</v>
          </cell>
          <cell r="D959">
            <v>52913.54</v>
          </cell>
          <cell r="E959">
            <v>0</v>
          </cell>
          <cell r="F959">
            <v>0</v>
          </cell>
          <cell r="G959">
            <v>0</v>
          </cell>
          <cell r="H959">
            <v>52913.54</v>
          </cell>
          <cell r="I959">
            <v>52913.54</v>
          </cell>
        </row>
        <row r="960">
          <cell r="A960" t="str">
            <v>TELEPHONE EXP. - GENERAL ADMIN.</v>
          </cell>
          <cell r="B960">
            <v>718209.55</v>
          </cell>
          <cell r="D960">
            <v>718209.55</v>
          </cell>
          <cell r="E960">
            <v>9757</v>
          </cell>
          <cell r="F960">
            <v>0</v>
          </cell>
          <cell r="G960">
            <v>727966.55</v>
          </cell>
          <cell r="H960">
            <v>0</v>
          </cell>
          <cell r="I960">
            <v>727966.55</v>
          </cell>
        </row>
        <row r="961">
          <cell r="A961" t="str">
            <v>TELEPHONE EXP. (S. BABU - 9810016984)</v>
          </cell>
          <cell r="B961">
            <v>25838</v>
          </cell>
          <cell r="D961">
            <v>25838</v>
          </cell>
          <cell r="E961">
            <v>0</v>
          </cell>
          <cell r="F961">
            <v>0</v>
          </cell>
          <cell r="G961">
            <v>25838</v>
          </cell>
          <cell r="H961">
            <v>0</v>
          </cell>
          <cell r="I961">
            <v>25838</v>
          </cell>
        </row>
        <row r="962">
          <cell r="A962" t="str">
            <v>TELEPHONE EXP. (Y ARORA - 9810016612)</v>
          </cell>
          <cell r="B962">
            <v>10569.58</v>
          </cell>
          <cell r="D962">
            <v>10569.58</v>
          </cell>
          <cell r="E962">
            <v>0</v>
          </cell>
          <cell r="F962">
            <v>0</v>
          </cell>
          <cell r="G962">
            <v>10569.58</v>
          </cell>
          <cell r="H962">
            <v>0</v>
          </cell>
          <cell r="I962">
            <v>10569.58</v>
          </cell>
        </row>
        <row r="963">
          <cell r="A963" t="str">
            <v>TELEPHONE WXPS.-6840485- CHAIRMAN RESIDENCE</v>
          </cell>
          <cell r="B963">
            <v>21669</v>
          </cell>
          <cell r="D963">
            <v>21669</v>
          </cell>
          <cell r="E963">
            <v>0</v>
          </cell>
          <cell r="F963">
            <v>0</v>
          </cell>
          <cell r="G963">
            <v>21669</v>
          </cell>
          <cell r="H963">
            <v>0</v>
          </cell>
          <cell r="I963">
            <v>21669</v>
          </cell>
        </row>
        <row r="964">
          <cell r="A964" t="str">
            <v>CONVEYANCE REIMBURSEMENT</v>
          </cell>
          <cell r="C964">
            <v>2000</v>
          </cell>
          <cell r="D964">
            <v>2000</v>
          </cell>
          <cell r="E964">
            <v>0</v>
          </cell>
          <cell r="F964">
            <v>0</v>
          </cell>
          <cell r="G964">
            <v>0</v>
          </cell>
          <cell r="H964">
            <v>2000</v>
          </cell>
          <cell r="I964">
            <v>2000</v>
          </cell>
        </row>
        <row r="965">
          <cell r="A965" t="str">
            <v>CONVEYANACE REIMB -MAGT  MANUG.</v>
          </cell>
          <cell r="B965">
            <v>54596</v>
          </cell>
          <cell r="D965">
            <v>54596</v>
          </cell>
          <cell r="E965">
            <v>0</v>
          </cell>
          <cell r="F965">
            <v>0</v>
          </cell>
          <cell r="G965">
            <v>54596</v>
          </cell>
          <cell r="H965">
            <v>0</v>
          </cell>
          <cell r="I965">
            <v>54596</v>
          </cell>
        </row>
        <row r="966">
          <cell r="A966" t="str">
            <v>CONVEYANCE REIMB. - ASSEMBLY</v>
          </cell>
          <cell r="B966">
            <v>240</v>
          </cell>
          <cell r="D966">
            <v>240</v>
          </cell>
          <cell r="E966">
            <v>0</v>
          </cell>
          <cell r="F966">
            <v>0</v>
          </cell>
          <cell r="G966">
            <v>240</v>
          </cell>
          <cell r="H966">
            <v>0</v>
          </cell>
          <cell r="I966">
            <v>240</v>
          </cell>
        </row>
        <row r="967">
          <cell r="A967" t="str">
            <v>CONVEYANCE REIMB. - CURR PROD ENGG</v>
          </cell>
          <cell r="B967">
            <v>36144</v>
          </cell>
          <cell r="D967">
            <v>36144</v>
          </cell>
          <cell r="E967">
            <v>-16000</v>
          </cell>
          <cell r="F967">
            <v>0</v>
          </cell>
          <cell r="G967">
            <v>20144</v>
          </cell>
          <cell r="H967">
            <v>0</v>
          </cell>
          <cell r="I967">
            <v>20144</v>
          </cell>
        </row>
        <row r="968">
          <cell r="A968" t="str">
            <v>CONVEYANCE REIMB - FABRICATION</v>
          </cell>
          <cell r="B968">
            <v>182</v>
          </cell>
          <cell r="D968">
            <v>182</v>
          </cell>
          <cell r="E968">
            <v>0</v>
          </cell>
          <cell r="F968">
            <v>0</v>
          </cell>
          <cell r="G968">
            <v>182</v>
          </cell>
          <cell r="H968">
            <v>0</v>
          </cell>
          <cell r="I968">
            <v>182</v>
          </cell>
        </row>
        <row r="969">
          <cell r="A969" t="str">
            <v>CONVEYANCE REIMB.  -FINANCE</v>
          </cell>
          <cell r="B969">
            <v>79939</v>
          </cell>
          <cell r="D969">
            <v>79939</v>
          </cell>
          <cell r="E969">
            <v>0</v>
          </cell>
          <cell r="F969">
            <v>0</v>
          </cell>
          <cell r="G969">
            <v>79939</v>
          </cell>
          <cell r="H969">
            <v>0</v>
          </cell>
          <cell r="I969">
            <v>79939</v>
          </cell>
        </row>
        <row r="970">
          <cell r="A970" t="str">
            <v>CONVEYANCE REIMB. - INDUST. ENGG.</v>
          </cell>
          <cell r="B970">
            <v>5632</v>
          </cell>
          <cell r="D970">
            <v>5632</v>
          </cell>
          <cell r="E970">
            <v>0</v>
          </cell>
          <cell r="F970">
            <v>0</v>
          </cell>
          <cell r="G970">
            <v>5632</v>
          </cell>
          <cell r="H970">
            <v>0</v>
          </cell>
          <cell r="I970">
            <v>5632</v>
          </cell>
        </row>
        <row r="971">
          <cell r="A971" t="str">
            <v>CONVEYANCE REIMB. - MAGT. ENGG</v>
          </cell>
          <cell r="B971">
            <v>71664</v>
          </cell>
          <cell r="D971">
            <v>71664</v>
          </cell>
          <cell r="E971">
            <v>-10200</v>
          </cell>
          <cell r="F971">
            <v>0</v>
          </cell>
          <cell r="G971">
            <v>61464</v>
          </cell>
          <cell r="H971">
            <v>0</v>
          </cell>
          <cell r="I971">
            <v>61464</v>
          </cell>
        </row>
        <row r="972">
          <cell r="A972" t="str">
            <v>CONVEYANCE REIMB. - MAGT. MATERIAL</v>
          </cell>
          <cell r="B972">
            <v>45504</v>
          </cell>
          <cell r="D972">
            <v>45504</v>
          </cell>
          <cell r="E972">
            <v>0</v>
          </cell>
          <cell r="F972">
            <v>0</v>
          </cell>
          <cell r="G972">
            <v>45504</v>
          </cell>
          <cell r="H972">
            <v>0</v>
          </cell>
          <cell r="I972">
            <v>45504</v>
          </cell>
        </row>
        <row r="973">
          <cell r="A973" t="str">
            <v>CONVEYANCE REIMB. - PAINT SHOP</v>
          </cell>
          <cell r="B973">
            <v>5956</v>
          </cell>
          <cell r="D973">
            <v>5956</v>
          </cell>
          <cell r="E973">
            <v>0</v>
          </cell>
          <cell r="F973">
            <v>0</v>
          </cell>
          <cell r="G973">
            <v>5956</v>
          </cell>
          <cell r="H973">
            <v>0</v>
          </cell>
          <cell r="I973">
            <v>5956</v>
          </cell>
        </row>
        <row r="974">
          <cell r="A974" t="str">
            <v>CONVEYANCE REIMB.  - PERSONNEL</v>
          </cell>
          <cell r="B974">
            <v>54583</v>
          </cell>
          <cell r="D974">
            <v>54583</v>
          </cell>
          <cell r="E974">
            <v>0</v>
          </cell>
          <cell r="F974">
            <v>0</v>
          </cell>
          <cell r="G974">
            <v>54583</v>
          </cell>
          <cell r="H974">
            <v>0</v>
          </cell>
          <cell r="I974">
            <v>54583</v>
          </cell>
        </row>
        <row r="975">
          <cell r="A975" t="str">
            <v>CONVEYANCE REIMB - PPC</v>
          </cell>
          <cell r="B975">
            <v>400</v>
          </cell>
          <cell r="D975">
            <v>400</v>
          </cell>
          <cell r="E975">
            <v>0</v>
          </cell>
          <cell r="F975">
            <v>0</v>
          </cell>
          <cell r="G975">
            <v>400</v>
          </cell>
          <cell r="H975">
            <v>0</v>
          </cell>
          <cell r="I975">
            <v>400</v>
          </cell>
        </row>
        <row r="976">
          <cell r="A976" t="str">
            <v>CONVEYANCE REIMB.  - QUALITY</v>
          </cell>
          <cell r="B976">
            <v>12201</v>
          </cell>
          <cell r="D976">
            <v>12201</v>
          </cell>
          <cell r="E976">
            <v>0</v>
          </cell>
          <cell r="F976">
            <v>0</v>
          </cell>
          <cell r="G976">
            <v>12201</v>
          </cell>
          <cell r="H976">
            <v>0</v>
          </cell>
          <cell r="I976">
            <v>12201</v>
          </cell>
        </row>
        <row r="977">
          <cell r="A977" t="str">
            <v>CONVEYANCE REIMB. - STORES</v>
          </cell>
          <cell r="B977">
            <v>5040</v>
          </cell>
          <cell r="D977">
            <v>5040</v>
          </cell>
          <cell r="E977">
            <v>0</v>
          </cell>
          <cell r="F977">
            <v>0</v>
          </cell>
          <cell r="G977">
            <v>5040</v>
          </cell>
          <cell r="H977">
            <v>0</v>
          </cell>
          <cell r="I977">
            <v>5040</v>
          </cell>
        </row>
        <row r="978">
          <cell r="A978" t="str">
            <v>CONVEYANCE REIMB. - SYSTEMS</v>
          </cell>
          <cell r="B978">
            <v>18656</v>
          </cell>
          <cell r="D978">
            <v>18656</v>
          </cell>
          <cell r="E978">
            <v>0</v>
          </cell>
          <cell r="F978">
            <v>0</v>
          </cell>
          <cell r="G978">
            <v>18656</v>
          </cell>
          <cell r="H978">
            <v>0</v>
          </cell>
          <cell r="I978">
            <v>18656</v>
          </cell>
        </row>
        <row r="979">
          <cell r="A979" t="str">
            <v>CONVEYANCE REIMBURSEMENT - PURCHASE</v>
          </cell>
          <cell r="B979">
            <v>57045</v>
          </cell>
          <cell r="D979">
            <v>57045</v>
          </cell>
          <cell r="E979">
            <v>0</v>
          </cell>
          <cell r="F979">
            <v>0</v>
          </cell>
          <cell r="G979">
            <v>57045</v>
          </cell>
          <cell r="H979">
            <v>0</v>
          </cell>
          <cell r="I979">
            <v>57045</v>
          </cell>
        </row>
        <row r="980">
          <cell r="A980" t="str">
            <v>LOACL CONVEYANCE - MGT. ENGG.</v>
          </cell>
          <cell r="B980">
            <v>7925</v>
          </cell>
          <cell r="D980">
            <v>7925</v>
          </cell>
          <cell r="E980">
            <v>0</v>
          </cell>
          <cell r="F980">
            <v>0</v>
          </cell>
          <cell r="G980">
            <v>7925</v>
          </cell>
          <cell r="H980">
            <v>0</v>
          </cell>
          <cell r="I980">
            <v>7925</v>
          </cell>
        </row>
        <row r="981">
          <cell r="A981" t="str">
            <v>LOCAL CONVEYANCE -ASSLY</v>
          </cell>
          <cell r="B981">
            <v>1132</v>
          </cell>
          <cell r="D981">
            <v>1132</v>
          </cell>
          <cell r="E981">
            <v>0</v>
          </cell>
          <cell r="F981">
            <v>0</v>
          </cell>
          <cell r="G981">
            <v>1132</v>
          </cell>
          <cell r="H981">
            <v>0</v>
          </cell>
          <cell r="I981">
            <v>1132</v>
          </cell>
        </row>
        <row r="982">
          <cell r="A982" t="str">
            <v>LOCAL CONVEYANCE - CURR PROD ENGG.</v>
          </cell>
          <cell r="B982">
            <v>31061</v>
          </cell>
          <cell r="D982">
            <v>31061</v>
          </cell>
          <cell r="E982">
            <v>0</v>
          </cell>
          <cell r="F982">
            <v>0</v>
          </cell>
          <cell r="G982">
            <v>31061</v>
          </cell>
          <cell r="H982">
            <v>0</v>
          </cell>
          <cell r="I982">
            <v>31061</v>
          </cell>
        </row>
        <row r="983">
          <cell r="A983" t="str">
            <v>LOCAL CONVEYANCE - ED</v>
          </cell>
          <cell r="B983">
            <v>21922.5</v>
          </cell>
          <cell r="D983">
            <v>21922.5</v>
          </cell>
          <cell r="E983">
            <v>0</v>
          </cell>
          <cell r="F983">
            <v>0</v>
          </cell>
          <cell r="G983">
            <v>21922.5</v>
          </cell>
          <cell r="H983">
            <v>0</v>
          </cell>
          <cell r="I983">
            <v>21922.5</v>
          </cell>
        </row>
        <row r="984">
          <cell r="A984" t="str">
            <v>LOCAL CONVEYANCE - FABRICATION</v>
          </cell>
          <cell r="B984">
            <v>1945</v>
          </cell>
          <cell r="D984">
            <v>1945</v>
          </cell>
          <cell r="E984">
            <v>0</v>
          </cell>
          <cell r="F984">
            <v>0</v>
          </cell>
          <cell r="G984">
            <v>1945</v>
          </cell>
          <cell r="H984">
            <v>0</v>
          </cell>
          <cell r="I984">
            <v>1945</v>
          </cell>
        </row>
        <row r="985">
          <cell r="A985" t="str">
            <v>LOCAL CONVEYANCE  - FINANCE</v>
          </cell>
          <cell r="B985">
            <v>20214</v>
          </cell>
          <cell r="D985">
            <v>20214</v>
          </cell>
          <cell r="E985">
            <v>0</v>
          </cell>
          <cell r="F985">
            <v>0</v>
          </cell>
          <cell r="G985">
            <v>20214</v>
          </cell>
          <cell r="H985">
            <v>0</v>
          </cell>
          <cell r="I985">
            <v>20214</v>
          </cell>
        </row>
        <row r="986">
          <cell r="A986" t="str">
            <v>LOCAL CONVEYANCE - INDUSTRIAL ENGG.</v>
          </cell>
          <cell r="B986">
            <v>4054</v>
          </cell>
          <cell r="D986">
            <v>4054</v>
          </cell>
          <cell r="E986">
            <v>0</v>
          </cell>
          <cell r="F986">
            <v>0</v>
          </cell>
          <cell r="G986">
            <v>4054</v>
          </cell>
          <cell r="H986">
            <v>0</v>
          </cell>
          <cell r="I986">
            <v>4054</v>
          </cell>
        </row>
        <row r="987">
          <cell r="A987" t="str">
            <v>LOCAL CONVEYANCE - MAINTENANCE</v>
          </cell>
          <cell r="B987">
            <v>3005</v>
          </cell>
          <cell r="D987">
            <v>3005</v>
          </cell>
          <cell r="E987">
            <v>0</v>
          </cell>
          <cell r="F987">
            <v>0</v>
          </cell>
          <cell r="G987">
            <v>3005</v>
          </cell>
          <cell r="H987">
            <v>0</v>
          </cell>
          <cell r="I987">
            <v>3005</v>
          </cell>
        </row>
        <row r="988">
          <cell r="A988" t="str">
            <v>LOCAL CONVEYANCE - PAINT SHOP</v>
          </cell>
          <cell r="B988">
            <v>643</v>
          </cell>
          <cell r="D988">
            <v>643</v>
          </cell>
          <cell r="E988">
            <v>0</v>
          </cell>
          <cell r="F988">
            <v>0</v>
          </cell>
          <cell r="G988">
            <v>643</v>
          </cell>
          <cell r="H988">
            <v>0</v>
          </cell>
          <cell r="I988">
            <v>643</v>
          </cell>
        </row>
        <row r="989">
          <cell r="A989" t="str">
            <v>LOCAL CONVEYANCE  - PERSONNEL</v>
          </cell>
          <cell r="B989">
            <v>18252</v>
          </cell>
          <cell r="D989">
            <v>18252</v>
          </cell>
          <cell r="E989">
            <v>0</v>
          </cell>
          <cell r="F989">
            <v>0</v>
          </cell>
          <cell r="G989">
            <v>18252</v>
          </cell>
          <cell r="H989">
            <v>0</v>
          </cell>
          <cell r="I989">
            <v>18252</v>
          </cell>
        </row>
        <row r="990">
          <cell r="A990" t="str">
            <v>LOCAL CONVEYANCE - PPC</v>
          </cell>
          <cell r="B990">
            <v>159</v>
          </cell>
          <cell r="D990">
            <v>159</v>
          </cell>
          <cell r="E990">
            <v>0</v>
          </cell>
          <cell r="F990">
            <v>0</v>
          </cell>
          <cell r="G990">
            <v>159</v>
          </cell>
          <cell r="H990">
            <v>0</v>
          </cell>
          <cell r="I990">
            <v>159</v>
          </cell>
        </row>
        <row r="991">
          <cell r="A991" t="str">
            <v>LOCAL CONVEYANCE - PURCHASE</v>
          </cell>
          <cell r="B991">
            <v>30307</v>
          </cell>
          <cell r="D991">
            <v>30307</v>
          </cell>
          <cell r="E991">
            <v>0</v>
          </cell>
          <cell r="F991">
            <v>0</v>
          </cell>
          <cell r="G991">
            <v>30307</v>
          </cell>
          <cell r="H991">
            <v>0</v>
          </cell>
          <cell r="I991">
            <v>30307</v>
          </cell>
        </row>
        <row r="992">
          <cell r="A992" t="str">
            <v>LOCAL CONVEYANCE -  QUALITY</v>
          </cell>
          <cell r="B992">
            <v>2024</v>
          </cell>
          <cell r="D992">
            <v>2024</v>
          </cell>
          <cell r="E992">
            <v>0</v>
          </cell>
          <cell r="F992">
            <v>0</v>
          </cell>
          <cell r="G992">
            <v>2024</v>
          </cell>
          <cell r="H992">
            <v>0</v>
          </cell>
          <cell r="I992">
            <v>2024</v>
          </cell>
        </row>
        <row r="993">
          <cell r="A993" t="str">
            <v>LOCAL CONVEYANCE - STORES</v>
          </cell>
          <cell r="B993">
            <v>400</v>
          </cell>
          <cell r="D993">
            <v>400</v>
          </cell>
          <cell r="E993">
            <v>0</v>
          </cell>
          <cell r="F993">
            <v>0</v>
          </cell>
          <cell r="G993">
            <v>400</v>
          </cell>
          <cell r="H993">
            <v>0</v>
          </cell>
          <cell r="I993">
            <v>400</v>
          </cell>
        </row>
        <row r="994">
          <cell r="A994" t="str">
            <v>LOCAL CONVEYANCE - SYSTEMS</v>
          </cell>
          <cell r="B994">
            <v>1504</v>
          </cell>
          <cell r="D994">
            <v>1504</v>
          </cell>
          <cell r="E994">
            <v>0</v>
          </cell>
          <cell r="F994">
            <v>0</v>
          </cell>
          <cell r="G994">
            <v>1504</v>
          </cell>
          <cell r="H994">
            <v>0</v>
          </cell>
          <cell r="I994">
            <v>1504</v>
          </cell>
        </row>
        <row r="995">
          <cell r="A995" t="str">
            <v>LOCAL CONVEYANCE</v>
          </cell>
          <cell r="C995">
            <v>5218</v>
          </cell>
          <cell r="D995">
            <v>5218</v>
          </cell>
          <cell r="E995">
            <v>0</v>
          </cell>
          <cell r="F995">
            <v>0</v>
          </cell>
          <cell r="G995">
            <v>0</v>
          </cell>
          <cell r="H995">
            <v>5218</v>
          </cell>
          <cell r="I995">
            <v>5218</v>
          </cell>
        </row>
        <row r="996">
          <cell r="A996" t="str">
            <v>TRAVEL DOMESTIC</v>
          </cell>
          <cell r="C996">
            <v>205468.75</v>
          </cell>
          <cell r="D996">
            <v>205468.75</v>
          </cell>
          <cell r="E996">
            <v>0</v>
          </cell>
          <cell r="F996">
            <v>0</v>
          </cell>
          <cell r="G996">
            <v>0</v>
          </cell>
          <cell r="H996">
            <v>205468.75</v>
          </cell>
          <cell r="I996">
            <v>205468.75</v>
          </cell>
        </row>
        <row r="997">
          <cell r="A997" t="str">
            <v>TRAVEL DOMESTIC - ASSLY</v>
          </cell>
          <cell r="B997">
            <v>3876</v>
          </cell>
          <cell r="D997">
            <v>3876</v>
          </cell>
          <cell r="E997">
            <v>0</v>
          </cell>
          <cell r="F997">
            <v>0</v>
          </cell>
          <cell r="G997">
            <v>3876</v>
          </cell>
          <cell r="H997">
            <v>0</v>
          </cell>
          <cell r="I997">
            <v>3876</v>
          </cell>
        </row>
        <row r="998">
          <cell r="A998" t="str">
            <v>TRAVEL DOMESTIC - CURR. PRODUCT ENGG.</v>
          </cell>
          <cell r="B998">
            <v>836781</v>
          </cell>
          <cell r="D998">
            <v>836781</v>
          </cell>
          <cell r="E998">
            <v>-88877</v>
          </cell>
          <cell r="F998">
            <v>0</v>
          </cell>
          <cell r="G998">
            <v>747904</v>
          </cell>
          <cell r="H998">
            <v>0</v>
          </cell>
          <cell r="I998">
            <v>747904</v>
          </cell>
        </row>
        <row r="999">
          <cell r="A999" t="str">
            <v>TRAVEL DOMESTIC - ED</v>
          </cell>
          <cell r="B999">
            <v>174849.48</v>
          </cell>
          <cell r="D999">
            <v>174849.48</v>
          </cell>
          <cell r="E999">
            <v>6307.5</v>
          </cell>
          <cell r="F999">
            <v>0</v>
          </cell>
          <cell r="G999">
            <v>181156.98</v>
          </cell>
          <cell r="H999">
            <v>0</v>
          </cell>
          <cell r="I999">
            <v>181156.98</v>
          </cell>
        </row>
        <row r="1000">
          <cell r="A1000" t="str">
            <v>TRAVEL DOMESTIC - MAGT. ENGG.</v>
          </cell>
          <cell r="B1000">
            <v>88257</v>
          </cell>
          <cell r="D1000">
            <v>88257</v>
          </cell>
          <cell r="E1000">
            <v>0</v>
          </cell>
          <cell r="F1000">
            <v>0</v>
          </cell>
          <cell r="G1000">
            <v>88257</v>
          </cell>
          <cell r="H1000">
            <v>0</v>
          </cell>
          <cell r="I1000">
            <v>88257</v>
          </cell>
        </row>
        <row r="1001">
          <cell r="A1001" t="str">
            <v>TRAVEL DOMESTIC - MANF. MAGT</v>
          </cell>
          <cell r="B1001">
            <v>55434</v>
          </cell>
          <cell r="D1001">
            <v>55434</v>
          </cell>
          <cell r="E1001">
            <v>0</v>
          </cell>
          <cell r="F1001">
            <v>0</v>
          </cell>
          <cell r="G1001">
            <v>55434</v>
          </cell>
          <cell r="H1001">
            <v>0</v>
          </cell>
          <cell r="I1001">
            <v>55434</v>
          </cell>
        </row>
        <row r="1002">
          <cell r="A1002" t="str">
            <v>TRAVEL DOMESTIC - NEW PROJECTS</v>
          </cell>
          <cell r="B1002">
            <v>1113</v>
          </cell>
          <cell r="D1002">
            <v>1113</v>
          </cell>
          <cell r="E1002">
            <v>0</v>
          </cell>
          <cell r="F1002">
            <v>0</v>
          </cell>
          <cell r="G1002">
            <v>1113</v>
          </cell>
          <cell r="H1002">
            <v>0</v>
          </cell>
          <cell r="I1002">
            <v>1113</v>
          </cell>
        </row>
        <row r="1003">
          <cell r="A1003" t="str">
            <v>TRAVEL DOMESTIC - PERSONNEL</v>
          </cell>
          <cell r="B1003">
            <v>24238</v>
          </cell>
          <cell r="D1003">
            <v>24238</v>
          </cell>
          <cell r="E1003">
            <v>0</v>
          </cell>
          <cell r="F1003">
            <v>0</v>
          </cell>
          <cell r="G1003">
            <v>24238</v>
          </cell>
          <cell r="H1003">
            <v>0</v>
          </cell>
          <cell r="I1003">
            <v>24238</v>
          </cell>
        </row>
        <row r="1004">
          <cell r="A1004" t="str">
            <v>TRAVEL DOMESTIC - PURCHASE</v>
          </cell>
          <cell r="B1004">
            <v>25453</v>
          </cell>
          <cell r="D1004">
            <v>25453</v>
          </cell>
          <cell r="E1004">
            <v>0</v>
          </cell>
          <cell r="F1004">
            <v>0</v>
          </cell>
          <cell r="G1004">
            <v>25453</v>
          </cell>
          <cell r="H1004">
            <v>0</v>
          </cell>
          <cell r="I1004">
            <v>25453</v>
          </cell>
        </row>
        <row r="1005">
          <cell r="A1005" t="str">
            <v>TRAVEL DOMESTIC - QUALITY</v>
          </cell>
          <cell r="B1005">
            <v>20493</v>
          </cell>
          <cell r="D1005">
            <v>20493</v>
          </cell>
          <cell r="E1005">
            <v>0</v>
          </cell>
          <cell r="F1005">
            <v>0</v>
          </cell>
          <cell r="G1005">
            <v>20493</v>
          </cell>
          <cell r="H1005">
            <v>0</v>
          </cell>
          <cell r="I1005">
            <v>20493</v>
          </cell>
        </row>
        <row r="1006">
          <cell r="A1006" t="str">
            <v>TRAVEL DOMESTIC - RECOVERABLE</v>
          </cell>
          <cell r="B1006">
            <v>-60800</v>
          </cell>
          <cell r="D1006">
            <v>-60800</v>
          </cell>
          <cell r="E1006">
            <v>0</v>
          </cell>
          <cell r="F1006">
            <v>0</v>
          </cell>
          <cell r="G1006">
            <v>-60800</v>
          </cell>
          <cell r="H1006">
            <v>0</v>
          </cell>
          <cell r="I1006">
            <v>-60800</v>
          </cell>
        </row>
        <row r="1007">
          <cell r="A1007" t="str">
            <v>TRAVEL DOMESTIC - STORES</v>
          </cell>
          <cell r="B1007">
            <v>21556</v>
          </cell>
          <cell r="D1007">
            <v>21556</v>
          </cell>
          <cell r="E1007">
            <v>0</v>
          </cell>
          <cell r="F1007">
            <v>0</v>
          </cell>
          <cell r="G1007">
            <v>21556</v>
          </cell>
          <cell r="H1007">
            <v>0</v>
          </cell>
          <cell r="I1007">
            <v>21556</v>
          </cell>
        </row>
        <row r="1008">
          <cell r="A1008" t="str">
            <v>TRAVEL DOMESTIC - SYSTEMS</v>
          </cell>
          <cell r="B1008">
            <v>2958</v>
          </cell>
          <cell r="D1008">
            <v>2958</v>
          </cell>
          <cell r="E1008">
            <v>0</v>
          </cell>
          <cell r="F1008">
            <v>0</v>
          </cell>
          <cell r="G1008">
            <v>2958</v>
          </cell>
          <cell r="H1008">
            <v>0</v>
          </cell>
          <cell r="I1008">
            <v>2958</v>
          </cell>
        </row>
        <row r="1009">
          <cell r="A1009" t="str">
            <v>TRAVEL DOMEST - MATERIAL MAGT.</v>
          </cell>
          <cell r="B1009">
            <v>52383</v>
          </cell>
          <cell r="D1009">
            <v>52383</v>
          </cell>
          <cell r="E1009">
            <v>0</v>
          </cell>
          <cell r="F1009">
            <v>0</v>
          </cell>
          <cell r="G1009">
            <v>52383</v>
          </cell>
          <cell r="H1009">
            <v>0</v>
          </cell>
          <cell r="I1009">
            <v>52383</v>
          </cell>
        </row>
        <row r="1010">
          <cell r="A1010" t="str">
            <v>FOREIGN TRAVELLING - ENGG.</v>
          </cell>
          <cell r="B1010">
            <v>223297.36</v>
          </cell>
          <cell r="D1010">
            <v>223297.36</v>
          </cell>
          <cell r="E1010">
            <v>0</v>
          </cell>
          <cell r="F1010">
            <v>0</v>
          </cell>
          <cell r="G1010">
            <v>223297.36</v>
          </cell>
          <cell r="H1010">
            <v>0</v>
          </cell>
          <cell r="I1010">
            <v>223297.36</v>
          </cell>
        </row>
        <row r="1011">
          <cell r="A1011" t="str">
            <v>FOREIGN TRAVELLING - NEW PROJECTS</v>
          </cell>
          <cell r="B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</row>
        <row r="1012">
          <cell r="A1012" t="str">
            <v>TRAVEL OVERSEAS - ED</v>
          </cell>
          <cell r="B1012">
            <v>466977.9</v>
          </cell>
          <cell r="D1012">
            <v>466977.9</v>
          </cell>
          <cell r="E1012">
            <v>0</v>
          </cell>
          <cell r="F1012">
            <v>0</v>
          </cell>
          <cell r="G1012">
            <v>466977.9</v>
          </cell>
          <cell r="H1012">
            <v>0</v>
          </cell>
          <cell r="I1012">
            <v>466977.9</v>
          </cell>
        </row>
        <row r="1013">
          <cell r="A1013" t="str">
            <v>VEHICLE  EXP - AMBULANCE</v>
          </cell>
          <cell r="B1013">
            <v>5015</v>
          </cell>
          <cell r="D1013">
            <v>5015</v>
          </cell>
          <cell r="E1013">
            <v>0</v>
          </cell>
          <cell r="F1013">
            <v>0</v>
          </cell>
          <cell r="G1013">
            <v>5015</v>
          </cell>
          <cell r="H1013">
            <v>0</v>
          </cell>
          <cell r="I1013">
            <v>5015</v>
          </cell>
        </row>
        <row r="1014">
          <cell r="A1014" t="str">
            <v>VEHICLE EXP. (CIELO) - EX. DIRECTOR</v>
          </cell>
          <cell r="B1014">
            <v>59767.3</v>
          </cell>
          <cell r="D1014">
            <v>59767.3</v>
          </cell>
          <cell r="E1014">
            <v>0</v>
          </cell>
          <cell r="F1014">
            <v>0</v>
          </cell>
          <cell r="G1014">
            <v>59767.3</v>
          </cell>
          <cell r="H1014">
            <v>0</v>
          </cell>
          <cell r="I1014">
            <v>59767.3</v>
          </cell>
        </row>
        <row r="1015">
          <cell r="A1015" t="str">
            <v>VEHICLE EXP. - DIRECTORS</v>
          </cell>
          <cell r="B1015">
            <v>3600</v>
          </cell>
          <cell r="D1015">
            <v>3600</v>
          </cell>
          <cell r="E1015">
            <v>0</v>
          </cell>
          <cell r="F1015">
            <v>0</v>
          </cell>
          <cell r="G1015">
            <v>3600</v>
          </cell>
          <cell r="H1015">
            <v>0</v>
          </cell>
          <cell r="I1015">
            <v>3600</v>
          </cell>
        </row>
        <row r="1016">
          <cell r="A1016" t="str">
            <v>VEHICLE EXP - ESTEEM MANG. ENGG</v>
          </cell>
          <cell r="B1016">
            <v>27341</v>
          </cell>
          <cell r="D1016">
            <v>27341</v>
          </cell>
          <cell r="E1016">
            <v>-26190</v>
          </cell>
          <cell r="F1016">
            <v>0</v>
          </cell>
          <cell r="G1016">
            <v>1151</v>
          </cell>
          <cell r="H1016">
            <v>0</v>
          </cell>
          <cell r="I1016">
            <v>1151</v>
          </cell>
        </row>
        <row r="1017">
          <cell r="A1017" t="str">
            <v>VEHICLE EXP. (MITSUBISHI LANCER)</v>
          </cell>
          <cell r="B1017">
            <v>59634.3</v>
          </cell>
          <cell r="D1017">
            <v>59634.3</v>
          </cell>
          <cell r="E1017">
            <v>14228.26</v>
          </cell>
          <cell r="F1017">
            <v>0</v>
          </cell>
          <cell r="G1017">
            <v>73862.559999999998</v>
          </cell>
          <cell r="H1017">
            <v>0</v>
          </cell>
          <cell r="I1017">
            <v>73862.559999999998</v>
          </cell>
        </row>
        <row r="1018">
          <cell r="A1018" t="str">
            <v>VEHICLE EXP. (MR V. KALRA) MFG. MGT</v>
          </cell>
          <cell r="B1018">
            <v>7107</v>
          </cell>
          <cell r="D1018">
            <v>7107</v>
          </cell>
          <cell r="E1018">
            <v>0</v>
          </cell>
          <cell r="F1018">
            <v>0</v>
          </cell>
          <cell r="G1018">
            <v>7107</v>
          </cell>
          <cell r="H1018">
            <v>0</v>
          </cell>
          <cell r="I1018">
            <v>7107</v>
          </cell>
        </row>
        <row r="1019">
          <cell r="A1019" t="str">
            <v>VEHICLE EXP. (SANTRO) - S. BABU</v>
          </cell>
          <cell r="B1019">
            <v>33541</v>
          </cell>
          <cell r="D1019">
            <v>33541</v>
          </cell>
          <cell r="E1019">
            <v>0</v>
          </cell>
          <cell r="F1019">
            <v>0</v>
          </cell>
          <cell r="G1019">
            <v>33541</v>
          </cell>
          <cell r="H1019">
            <v>0</v>
          </cell>
          <cell r="I1019">
            <v>33541</v>
          </cell>
        </row>
        <row r="1020">
          <cell r="A1020" t="str">
            <v>VEHICLE EXP -SKC - MAGT ENGG</v>
          </cell>
          <cell r="B1020">
            <v>4620</v>
          </cell>
          <cell r="D1020">
            <v>4620</v>
          </cell>
          <cell r="E1020">
            <v>0</v>
          </cell>
          <cell r="F1020">
            <v>0</v>
          </cell>
          <cell r="G1020">
            <v>4620</v>
          </cell>
          <cell r="H1020">
            <v>0</v>
          </cell>
          <cell r="I1020">
            <v>4620</v>
          </cell>
        </row>
        <row r="1021">
          <cell r="A1021" t="str">
            <v>VEHICLE EXPENSES</v>
          </cell>
          <cell r="C1021">
            <v>110</v>
          </cell>
          <cell r="D1021">
            <v>110</v>
          </cell>
          <cell r="E1021">
            <v>0</v>
          </cell>
          <cell r="F1021">
            <v>0</v>
          </cell>
          <cell r="G1021">
            <v>0</v>
          </cell>
          <cell r="H1021">
            <v>110</v>
          </cell>
          <cell r="I1021">
            <v>110</v>
          </cell>
        </row>
        <row r="1022">
          <cell r="A1022" t="str">
            <v>VEHICLE EXP.(Y.AROA) MAGT. MATERIALS</v>
          </cell>
          <cell r="B1022">
            <v>6629</v>
          </cell>
          <cell r="D1022">
            <v>6629</v>
          </cell>
          <cell r="E1022">
            <v>0</v>
          </cell>
          <cell r="F1022">
            <v>0</v>
          </cell>
          <cell r="G1022">
            <v>6629</v>
          </cell>
          <cell r="H1022">
            <v>0</v>
          </cell>
          <cell r="I1022">
            <v>6629</v>
          </cell>
        </row>
        <row r="1023">
          <cell r="A1023" t="str">
            <v>TRANS GLOBAL TRAVEL SERVICE</v>
          </cell>
          <cell r="D1023">
            <v>0</v>
          </cell>
          <cell r="E1023">
            <v>-6307.5</v>
          </cell>
          <cell r="F1023">
            <v>0</v>
          </cell>
          <cell r="G1023">
            <v>-6307.5</v>
          </cell>
          <cell r="H1023">
            <v>0</v>
          </cell>
          <cell r="I1023">
            <v>-6307.5</v>
          </cell>
        </row>
        <row r="1024">
          <cell r="A1024" t="str">
            <v>ESCORTS AAMD ( WARRANTY)</v>
          </cell>
          <cell r="D1024">
            <v>0</v>
          </cell>
          <cell r="E1024">
            <v>-101144.88</v>
          </cell>
          <cell r="F1024">
            <v>0</v>
          </cell>
          <cell r="G1024">
            <v>-101144.88</v>
          </cell>
          <cell r="H1024">
            <v>0</v>
          </cell>
          <cell r="I1024">
            <v>-101144.88</v>
          </cell>
        </row>
        <row r="1025">
          <cell r="A1025" t="str">
            <v>ADVANCE RECOV.-MITSUI &amp; CO.</v>
          </cell>
          <cell r="D1025">
            <v>0</v>
          </cell>
          <cell r="E1025">
            <v>345943.2</v>
          </cell>
          <cell r="F1025">
            <v>0</v>
          </cell>
          <cell r="G1025">
            <v>345943.2</v>
          </cell>
          <cell r="H1025">
            <v>0</v>
          </cell>
          <cell r="I1025">
            <v>345943.2</v>
          </cell>
        </row>
        <row r="1026">
          <cell r="A1026" t="str">
            <v>BALANCES WRITTEN BACK</v>
          </cell>
          <cell r="D1026">
            <v>0</v>
          </cell>
          <cell r="E1026">
            <v>-600326.52</v>
          </cell>
          <cell r="F1026">
            <v>0</v>
          </cell>
          <cell r="G1026">
            <v>-600326.52</v>
          </cell>
          <cell r="H1026">
            <v>0</v>
          </cell>
          <cell r="I1026">
            <v>-600326.52</v>
          </cell>
        </row>
        <row r="1027">
          <cell r="A1027" t="str">
            <v>PRIOR PERIOD INCOME</v>
          </cell>
          <cell r="D1027">
            <v>0</v>
          </cell>
          <cell r="E1027">
            <v>-69677</v>
          </cell>
          <cell r="F1027">
            <v>0</v>
          </cell>
          <cell r="G1027">
            <v>-69677</v>
          </cell>
          <cell r="H1027">
            <v>0</v>
          </cell>
          <cell r="I1027">
            <v>-69677</v>
          </cell>
        </row>
        <row r="1028">
          <cell r="A1028" t="str">
            <v>FOREIGN EXCHANGE LOSS &amp; GAIN</v>
          </cell>
          <cell r="D1028">
            <v>0</v>
          </cell>
          <cell r="E1028">
            <v>113821.45</v>
          </cell>
          <cell r="F1028">
            <v>0</v>
          </cell>
          <cell r="G1028">
            <v>113821.45</v>
          </cell>
          <cell r="H1028">
            <v>0</v>
          </cell>
          <cell r="I1028">
            <v>113821.45</v>
          </cell>
        </row>
        <row r="1029">
          <cell r="A1029" t="str">
            <v>PRIOR PERIOD EXPENSES</v>
          </cell>
          <cell r="D1029">
            <v>0</v>
          </cell>
          <cell r="E1029">
            <v>48318.5</v>
          </cell>
          <cell r="F1029">
            <v>0</v>
          </cell>
          <cell r="G1029">
            <v>48318.5</v>
          </cell>
          <cell r="H1029">
            <v>0</v>
          </cell>
          <cell r="I1029">
            <v>48318.5</v>
          </cell>
        </row>
        <row r="1030">
          <cell r="A1030" t="str">
            <v>RATES &amp; TAXES</v>
          </cell>
          <cell r="D1030">
            <v>0</v>
          </cell>
          <cell r="E1030">
            <v>10900</v>
          </cell>
          <cell r="F1030">
            <v>0</v>
          </cell>
          <cell r="G1030">
            <v>10900</v>
          </cell>
          <cell r="H1030">
            <v>0</v>
          </cell>
          <cell r="I1030">
            <v>10900</v>
          </cell>
        </row>
        <row r="1032">
          <cell r="B1032">
            <v>4.9491063691675663E-8</v>
          </cell>
          <cell r="C1032">
            <v>5.5588316172361374E-9</v>
          </cell>
          <cell r="D1032">
            <v>3.5521225072443485E-8</v>
          </cell>
          <cell r="E1032">
            <v>-4.5547494664788246E-9</v>
          </cell>
          <cell r="F1032">
            <v>-0.30000000004656613</v>
          </cell>
          <cell r="G1032">
            <v>1.0278017725795507E-7</v>
          </cell>
          <cell r="H1032">
            <v>-0.29999999891151674</v>
          </cell>
          <cell r="I1032">
            <v>-0.29999991566000972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6">
          <cell r="A6" t="str">
            <v>CAPITAL REDEMPTION RESERVE A/C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pn Sch"/>
      <sheetName val="Rates"/>
      <sheetName val="architect fees"/>
      <sheetName val="Monalisa - Lease Hold"/>
      <sheetName val="Depreciation Lease"/>
      <sheetName val="Asset Card"/>
      <sheetName val="Sheet3"/>
      <sheetName val="Debtors reco with GL"/>
      <sheetName val="MAY"/>
      <sheetName val="Other"/>
      <sheetName val="Summary"/>
      <sheetName val="Cash Flow Forecast_USD"/>
      <sheetName val="Consol"/>
      <sheetName val="SCH-A"/>
      <sheetName val="ReBS"/>
      <sheetName val="WNS UK P1"/>
      <sheetName val="UK"/>
      <sheetName val="G110"/>
      <sheetName val="Tools Rev"/>
      <sheetName val="OG-EP"/>
      <sheetName val="DHL KL Revenue"/>
      <sheetName val="P&amp;L"/>
      <sheetName val="SCH-A,B,C"/>
      <sheetName val="HYD"/>
      <sheetName val="Logistics"/>
      <sheetName val="Ann -1"/>
      <sheetName val="Travel Expense Report(1week)"/>
      <sheetName val="MTD Prod Support Drill2"/>
      <sheetName val="to be cost adjusted up"/>
      <sheetName val="NOTES"/>
      <sheetName val="Positions "/>
      <sheetName val="mp_rev"/>
      <sheetName val="fa"/>
      <sheetName val="pack pnl-99"/>
      <sheetName val="Tax Computation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TS"/>
      <sheetName val="Tailoring"/>
      <sheetName val="OE Testing"/>
      <sheetName val="Testing"/>
      <sheetName val="Con Obj"/>
      <sheetName val="Con Act"/>
      <sheetName val="Tickmarks"/>
      <sheetName val="data"/>
      <sheetName val="Worksheet in 4315"/>
    </sheetNames>
    <sheetDataSet>
      <sheetData sheetId="0"/>
      <sheetData sheetId="1"/>
      <sheetData sheetId="2"/>
      <sheetData sheetId="3"/>
      <sheetData sheetId="4">
        <row r="1">
          <cell r="A1" t="str">
            <v>Revenue Business Cycle: Test of Controls</v>
          </cell>
        </row>
      </sheetData>
      <sheetData sheetId="5"/>
      <sheetData sheetId="6"/>
      <sheetData sheetId="7"/>
      <sheetData sheetId="8"/>
      <sheetData sheetId="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07.04-30.09.04"/>
      <sheetName val="baanxls (2)"/>
      <sheetName val="baanxls"/>
      <sheetName val="PO.Detail"/>
      <sheetName val="Receipt"/>
    </sheetNames>
    <sheetDataSet>
      <sheetData sheetId="0"/>
      <sheetData sheetId="1"/>
      <sheetData sheetId="2"/>
      <sheetData sheetId="3" refreshError="1">
        <row r="2">
          <cell r="A2" t="str">
            <v xml:space="preserve">BaaN P.O RELATED TO CAPEX </v>
          </cell>
        </row>
        <row r="4">
          <cell r="C4" t="str">
            <v>Location</v>
          </cell>
          <cell r="H4" t="str">
            <v>Currency</v>
          </cell>
          <cell r="I4" t="str">
            <v>Amount</v>
          </cell>
          <cell r="J4" t="str">
            <v>Amount-Nrs</v>
          </cell>
        </row>
        <row r="6">
          <cell r="A6">
            <v>710009</v>
          </cell>
          <cell r="C6" t="str">
            <v>Furniture - Anuj Singh</v>
          </cell>
          <cell r="D6" t="str">
            <v>No-Capex</v>
          </cell>
          <cell r="E6" t="str">
            <v>Furniture &amp; Fixture</v>
          </cell>
        </row>
        <row r="7">
          <cell r="A7">
            <v>710011</v>
          </cell>
          <cell r="C7" t="str">
            <v>Furniture - Bibek agarwal</v>
          </cell>
          <cell r="D7" t="str">
            <v>No-Capex</v>
          </cell>
          <cell r="E7" t="str">
            <v>Furniture &amp; Fixture</v>
          </cell>
        </row>
        <row r="8">
          <cell r="A8">
            <v>710040</v>
          </cell>
          <cell r="C8" t="str">
            <v>Mobile Phone-P.Shirali</v>
          </cell>
          <cell r="D8" t="str">
            <v>No-Capex</v>
          </cell>
          <cell r="E8" t="str">
            <v>Office Equipment</v>
          </cell>
          <cell r="H8" t="str">
            <v>NRS</v>
          </cell>
          <cell r="I8">
            <v>7590</v>
          </cell>
          <cell r="J8">
            <v>7590</v>
          </cell>
        </row>
        <row r="9">
          <cell r="A9">
            <v>710088</v>
          </cell>
          <cell r="C9" t="str">
            <v>Furniture - R.K.Kharmania</v>
          </cell>
          <cell r="D9" t="str">
            <v>No-Capex</v>
          </cell>
          <cell r="E9" t="str">
            <v>Furniture &amp; Fixture</v>
          </cell>
        </row>
        <row r="10">
          <cell r="A10">
            <v>710095</v>
          </cell>
          <cell r="C10" t="str">
            <v>Furniture - Deepak Kestwal</v>
          </cell>
          <cell r="D10" t="str">
            <v>No-Capex</v>
          </cell>
          <cell r="E10" t="str">
            <v>Furniture &amp; Fixture</v>
          </cell>
        </row>
        <row r="11">
          <cell r="A11">
            <v>710096</v>
          </cell>
          <cell r="C11" t="str">
            <v>Furniture-Aloke Saxena (Eng.Dpt.)</v>
          </cell>
          <cell r="D11" t="str">
            <v>No-Capex</v>
          </cell>
          <cell r="E11" t="str">
            <v>Furniture &amp; Fixture</v>
          </cell>
        </row>
        <row r="12">
          <cell r="A12">
            <v>710146</v>
          </cell>
          <cell r="C12" t="str">
            <v>Furniture - Kardam Singh</v>
          </cell>
          <cell r="D12" t="str">
            <v>No-Capex</v>
          </cell>
          <cell r="E12" t="str">
            <v>Furniture &amp; Fixture</v>
          </cell>
        </row>
        <row r="13">
          <cell r="A13">
            <v>710147</v>
          </cell>
          <cell r="C13" t="str">
            <v>Furniture - Pawan Singh</v>
          </cell>
          <cell r="D13" t="str">
            <v>No-Capex</v>
          </cell>
          <cell r="E13" t="str">
            <v>Furniture &amp; Fixture</v>
          </cell>
        </row>
        <row r="14">
          <cell r="A14">
            <v>710158</v>
          </cell>
          <cell r="C14" t="str">
            <v>Furniture - Swapan Barik</v>
          </cell>
          <cell r="D14" t="str">
            <v>No-Capex</v>
          </cell>
          <cell r="E14" t="str">
            <v>Furniture &amp; Fixture</v>
          </cell>
        </row>
        <row r="15">
          <cell r="A15">
            <v>710192</v>
          </cell>
          <cell r="C15" t="str">
            <v>Furniture-P.Sirali</v>
          </cell>
          <cell r="D15" t="str">
            <v>No-Capex</v>
          </cell>
          <cell r="E15" t="str">
            <v>Furniture &amp; Fixture</v>
          </cell>
          <cell r="H15" t="str">
            <v>NRS</v>
          </cell>
          <cell r="I15">
            <v>92950</v>
          </cell>
          <cell r="J15">
            <v>92950</v>
          </cell>
        </row>
        <row r="16">
          <cell r="A16">
            <v>710193</v>
          </cell>
          <cell r="C16" t="str">
            <v>Refrigerator-P.Sirali</v>
          </cell>
          <cell r="D16" t="str">
            <v>No-Capex</v>
          </cell>
          <cell r="E16" t="str">
            <v>Furniture &amp; Fixture</v>
          </cell>
          <cell r="H16" t="str">
            <v>NRS</v>
          </cell>
          <cell r="I16">
            <v>21363.64</v>
          </cell>
          <cell r="J16">
            <v>21363.64</v>
          </cell>
        </row>
        <row r="17">
          <cell r="A17">
            <v>710193</v>
          </cell>
          <cell r="C17" t="str">
            <v>Fan-P.Sirali</v>
          </cell>
          <cell r="D17" t="str">
            <v>No-Capex</v>
          </cell>
          <cell r="E17" t="str">
            <v>Furniture &amp; Fixture</v>
          </cell>
          <cell r="H17" t="str">
            <v>NRS</v>
          </cell>
          <cell r="I17">
            <v>5454.54</v>
          </cell>
          <cell r="J17">
            <v>5454.54</v>
          </cell>
        </row>
        <row r="18">
          <cell r="A18">
            <v>710193</v>
          </cell>
          <cell r="C18" t="str">
            <v>Television-P.Sirali</v>
          </cell>
          <cell r="D18" t="str">
            <v>No-Capex</v>
          </cell>
          <cell r="E18" t="str">
            <v>Furniture &amp; Fixture</v>
          </cell>
          <cell r="H18" t="str">
            <v>NRS</v>
          </cell>
          <cell r="I18">
            <v>20454.55</v>
          </cell>
          <cell r="J18">
            <v>20454.55</v>
          </cell>
        </row>
        <row r="19">
          <cell r="A19">
            <v>710225</v>
          </cell>
          <cell r="C19" t="str">
            <v>Furniture-P.Sirali</v>
          </cell>
          <cell r="D19" t="str">
            <v>No-Capex</v>
          </cell>
          <cell r="E19" t="str">
            <v>Furniture &amp; Fixture</v>
          </cell>
        </row>
        <row r="20">
          <cell r="A20">
            <v>710250</v>
          </cell>
          <cell r="C20" t="str">
            <v>Furniture G.Kashinath</v>
          </cell>
          <cell r="D20" t="str">
            <v>No-Capex</v>
          </cell>
          <cell r="E20" t="str">
            <v>Furniture &amp; Fixture</v>
          </cell>
        </row>
        <row r="21">
          <cell r="A21">
            <v>710251</v>
          </cell>
          <cell r="C21" t="str">
            <v>Refrigerator- G Kashinath</v>
          </cell>
          <cell r="D21" t="str">
            <v>No-Capex</v>
          </cell>
          <cell r="E21" t="str">
            <v>Furniture &amp; Fixture</v>
          </cell>
          <cell r="H21" t="str">
            <v>NRS</v>
          </cell>
          <cell r="I21">
            <v>29090.9</v>
          </cell>
          <cell r="J21">
            <v>29090.9</v>
          </cell>
        </row>
        <row r="22">
          <cell r="A22">
            <v>710251</v>
          </cell>
          <cell r="C22" t="str">
            <v>Television - G.Kashinath</v>
          </cell>
          <cell r="D22" t="str">
            <v>No-Capex</v>
          </cell>
          <cell r="E22" t="str">
            <v>Furniture &amp; Fixture</v>
          </cell>
          <cell r="H22" t="str">
            <v>NRS</v>
          </cell>
          <cell r="I22">
            <v>24545.45</v>
          </cell>
          <cell r="J22">
            <v>24545.45</v>
          </cell>
        </row>
        <row r="23">
          <cell r="A23">
            <v>710251</v>
          </cell>
          <cell r="C23" t="str">
            <v>Music System-G.kashinath</v>
          </cell>
          <cell r="D23" t="str">
            <v>No-Capex</v>
          </cell>
          <cell r="E23" t="str">
            <v>Furniture &amp; Fixture</v>
          </cell>
          <cell r="H23" t="str">
            <v>NRS</v>
          </cell>
          <cell r="I23">
            <v>20454.54</v>
          </cell>
          <cell r="J23">
            <v>20454.54</v>
          </cell>
        </row>
        <row r="24">
          <cell r="A24">
            <v>710251</v>
          </cell>
          <cell r="C24" t="str">
            <v>Micro Oven-G.Kashinath</v>
          </cell>
          <cell r="D24" t="str">
            <v>No-Capex</v>
          </cell>
          <cell r="E24" t="str">
            <v>Furniture &amp; Fixture</v>
          </cell>
          <cell r="H24" t="str">
            <v>NRS</v>
          </cell>
          <cell r="I24">
            <v>14090.9</v>
          </cell>
          <cell r="J24">
            <v>14090.9</v>
          </cell>
        </row>
        <row r="25">
          <cell r="A25">
            <v>710258</v>
          </cell>
          <cell r="C25" t="str">
            <v>Telephone Set-Ktm</v>
          </cell>
          <cell r="D25" t="str">
            <v>No-Capex</v>
          </cell>
          <cell r="E25" t="str">
            <v>Office Equipment</v>
          </cell>
          <cell r="H25" t="str">
            <v>NRS</v>
          </cell>
          <cell r="I25">
            <v>9250</v>
          </cell>
          <cell r="J25">
            <v>9250</v>
          </cell>
        </row>
        <row r="26">
          <cell r="A26">
            <v>710307</v>
          </cell>
          <cell r="C26" t="str">
            <v>Furniture G.Kashinath</v>
          </cell>
          <cell r="D26" t="str">
            <v>No-Capex</v>
          </cell>
          <cell r="E26" t="str">
            <v>Furniture &amp; Fixture</v>
          </cell>
        </row>
        <row r="27">
          <cell r="A27">
            <v>710311</v>
          </cell>
          <cell r="C27" t="str">
            <v>Mobile Set- H.B.Shrestha</v>
          </cell>
          <cell r="D27" t="str">
            <v>No-Capex</v>
          </cell>
          <cell r="E27" t="str">
            <v>Office Equipment</v>
          </cell>
          <cell r="H27" t="str">
            <v>NRS</v>
          </cell>
          <cell r="I27">
            <v>6800</v>
          </cell>
          <cell r="J27">
            <v>6800</v>
          </cell>
        </row>
        <row r="28">
          <cell r="A28">
            <v>710311</v>
          </cell>
          <cell r="C28" t="str">
            <v>Mobile Set- S.K.Jha-Banepa</v>
          </cell>
          <cell r="D28" t="str">
            <v>No-Capex</v>
          </cell>
          <cell r="E28" t="str">
            <v>Office Equipment</v>
          </cell>
          <cell r="H28" t="str">
            <v>NRS</v>
          </cell>
          <cell r="I28">
            <v>6800</v>
          </cell>
          <cell r="J28">
            <v>6800</v>
          </cell>
        </row>
        <row r="29">
          <cell r="A29">
            <v>710318</v>
          </cell>
          <cell r="C29" t="str">
            <v>Office Equipment</v>
          </cell>
          <cell r="D29" t="str">
            <v>No-Capex</v>
          </cell>
          <cell r="E29" t="str">
            <v>Office Equipment</v>
          </cell>
          <cell r="H29" t="str">
            <v>NRS</v>
          </cell>
          <cell r="I29">
            <v>1850</v>
          </cell>
          <cell r="J29">
            <v>1850</v>
          </cell>
        </row>
        <row r="30">
          <cell r="A30">
            <v>710325</v>
          </cell>
          <cell r="C30" t="str">
            <v>Mobile - G.Kashinath</v>
          </cell>
          <cell r="D30" t="str">
            <v>No-Capex</v>
          </cell>
          <cell r="E30" t="str">
            <v>Office Equipment</v>
          </cell>
        </row>
        <row r="31">
          <cell r="A31">
            <v>710340</v>
          </cell>
          <cell r="C31" t="str">
            <v>Finished Goods Go-Down</v>
          </cell>
          <cell r="D31" t="str">
            <v>No-Capex</v>
          </cell>
          <cell r="E31" t="str">
            <v>Furniture &amp; Fixture</v>
          </cell>
          <cell r="H31" t="str">
            <v>NRS</v>
          </cell>
          <cell r="I31">
            <v>6800</v>
          </cell>
          <cell r="J31">
            <v>6800</v>
          </cell>
        </row>
        <row r="32">
          <cell r="A32">
            <v>710349</v>
          </cell>
          <cell r="C32" t="str">
            <v>Mobile - S.K.Dudhoria</v>
          </cell>
          <cell r="D32" t="str">
            <v>No-Capex</v>
          </cell>
          <cell r="E32" t="str">
            <v>Office Equipment</v>
          </cell>
          <cell r="H32" t="str">
            <v>NRS</v>
          </cell>
          <cell r="I32">
            <v>1600</v>
          </cell>
          <cell r="J32">
            <v>1600</v>
          </cell>
        </row>
        <row r="33">
          <cell r="A33">
            <v>710351</v>
          </cell>
          <cell r="C33" t="str">
            <v>Mobile - T.K.Gupta</v>
          </cell>
          <cell r="D33" t="str">
            <v>No-Capex</v>
          </cell>
          <cell r="E33" t="str">
            <v>Office Equipment</v>
          </cell>
          <cell r="H33" t="str">
            <v>NRS</v>
          </cell>
          <cell r="I33">
            <v>25500</v>
          </cell>
          <cell r="J33">
            <v>25500</v>
          </cell>
        </row>
        <row r="34">
          <cell r="A34">
            <v>710353</v>
          </cell>
          <cell r="C34" t="str">
            <v>Mobile - R.N.Yadav</v>
          </cell>
          <cell r="D34" t="str">
            <v>No-Capex</v>
          </cell>
          <cell r="E34" t="str">
            <v>Office Equipment</v>
          </cell>
          <cell r="H34" t="str">
            <v>NRS</v>
          </cell>
          <cell r="I34">
            <v>6800</v>
          </cell>
          <cell r="J34">
            <v>6800</v>
          </cell>
        </row>
        <row r="35">
          <cell r="A35">
            <v>710386</v>
          </cell>
          <cell r="C35" t="str">
            <v>Telephone-S.Roy</v>
          </cell>
          <cell r="D35" t="str">
            <v>No-Capex</v>
          </cell>
          <cell r="E35" t="str">
            <v>Office Equipment</v>
          </cell>
          <cell r="H35" t="str">
            <v>NRS</v>
          </cell>
          <cell r="I35">
            <v>1850</v>
          </cell>
          <cell r="J35">
            <v>1850</v>
          </cell>
        </row>
        <row r="36">
          <cell r="A36">
            <v>710418</v>
          </cell>
          <cell r="C36" t="str">
            <v>Furniture &amp; Fixture</v>
          </cell>
          <cell r="D36" t="str">
            <v>No-Capex</v>
          </cell>
          <cell r="E36" t="str">
            <v>Furniture &amp; Fixture</v>
          </cell>
          <cell r="H36" t="str">
            <v>NRS</v>
          </cell>
          <cell r="I36">
            <v>8080</v>
          </cell>
          <cell r="J36">
            <v>8080</v>
          </cell>
        </row>
        <row r="37">
          <cell r="A37">
            <v>710474</v>
          </cell>
          <cell r="C37" t="str">
            <v>Mobile-Badri Narayan</v>
          </cell>
          <cell r="D37" t="str">
            <v>No-Capex</v>
          </cell>
          <cell r="E37" t="str">
            <v>Office Equipment</v>
          </cell>
          <cell r="H37" t="str">
            <v>NRS</v>
          </cell>
          <cell r="I37">
            <v>6618.18</v>
          </cell>
          <cell r="J37">
            <v>6618.18</v>
          </cell>
        </row>
        <row r="38">
          <cell r="A38">
            <v>710491</v>
          </cell>
          <cell r="C38" t="str">
            <v>Double Bed-A.Mehra</v>
          </cell>
          <cell r="D38" t="str">
            <v>No-Capex</v>
          </cell>
          <cell r="E38" t="str">
            <v>Furniture &amp; Fixture</v>
          </cell>
          <cell r="H38" t="str">
            <v>NRS</v>
          </cell>
          <cell r="I38">
            <v>21454.55</v>
          </cell>
          <cell r="J38">
            <v>21454.55</v>
          </cell>
        </row>
        <row r="39">
          <cell r="A39">
            <v>710491</v>
          </cell>
          <cell r="C39" t="str">
            <v>Sofa Set-A.Mehra</v>
          </cell>
          <cell r="D39" t="str">
            <v>No-Capex</v>
          </cell>
          <cell r="E39" t="str">
            <v>Furniture &amp; Fixture</v>
          </cell>
          <cell r="H39" t="str">
            <v>NRS</v>
          </cell>
          <cell r="I39">
            <v>26363.64</v>
          </cell>
          <cell r="J39">
            <v>26363.64</v>
          </cell>
        </row>
        <row r="40">
          <cell r="A40">
            <v>710491</v>
          </cell>
          <cell r="C40" t="str">
            <v>Dinning Chair-A.Mehra</v>
          </cell>
          <cell r="D40" t="str">
            <v>No-Capex</v>
          </cell>
          <cell r="E40" t="str">
            <v>Furniture &amp; Fixture</v>
          </cell>
          <cell r="H40" t="str">
            <v>NRS</v>
          </cell>
          <cell r="I40">
            <v>12000</v>
          </cell>
          <cell r="J40">
            <v>12000</v>
          </cell>
        </row>
        <row r="41">
          <cell r="A41">
            <v>710491</v>
          </cell>
          <cell r="C41" t="str">
            <v>Centre Table-A.Mehra</v>
          </cell>
          <cell r="D41" t="str">
            <v>No-Capex</v>
          </cell>
          <cell r="E41" t="str">
            <v>Furniture &amp; Fixture</v>
          </cell>
          <cell r="H41" t="str">
            <v>NRS</v>
          </cell>
          <cell r="I41">
            <v>7090.91</v>
          </cell>
          <cell r="J41">
            <v>7090.91</v>
          </cell>
        </row>
        <row r="42">
          <cell r="A42">
            <v>710491</v>
          </cell>
          <cell r="C42" t="str">
            <v>Corner Table- A.Mehra</v>
          </cell>
          <cell r="D42" t="str">
            <v>No-Capex</v>
          </cell>
          <cell r="E42" t="str">
            <v>Furniture &amp; Fixture</v>
          </cell>
          <cell r="H42" t="str">
            <v>NRS</v>
          </cell>
          <cell r="I42">
            <v>9090.9</v>
          </cell>
          <cell r="J42">
            <v>9090.9</v>
          </cell>
        </row>
        <row r="43">
          <cell r="A43">
            <v>710492</v>
          </cell>
          <cell r="C43" t="str">
            <v>TV &amp; Micro Oven-A.Mehra</v>
          </cell>
          <cell r="D43" t="str">
            <v>No-Capex</v>
          </cell>
          <cell r="E43" t="str">
            <v>Furniture &amp; Fixture</v>
          </cell>
          <cell r="H43" t="str">
            <v>NRS</v>
          </cell>
          <cell r="I43">
            <v>32909.08</v>
          </cell>
          <cell r="J43">
            <v>32909.08</v>
          </cell>
        </row>
        <row r="44">
          <cell r="A44">
            <v>710496</v>
          </cell>
          <cell r="C44" t="str">
            <v>Matress-A.Mehra</v>
          </cell>
          <cell r="D44" t="str">
            <v>No-Capex</v>
          </cell>
          <cell r="E44" t="str">
            <v>Furniture &amp; Fixture</v>
          </cell>
          <cell r="H44" t="str">
            <v>NRS</v>
          </cell>
          <cell r="I44">
            <v>11300</v>
          </cell>
          <cell r="J44">
            <v>11300</v>
          </cell>
        </row>
        <row r="45">
          <cell r="A45">
            <v>710529</v>
          </cell>
          <cell r="C45" t="str">
            <v>Furniture (Tarun Tuteja)</v>
          </cell>
          <cell r="D45" t="str">
            <v>No-Capex</v>
          </cell>
          <cell r="E45" t="str">
            <v>Furniture &amp; Fixture</v>
          </cell>
          <cell r="H45" t="str">
            <v>NRS</v>
          </cell>
          <cell r="I45">
            <v>20330</v>
          </cell>
          <cell r="J45">
            <v>20330</v>
          </cell>
        </row>
        <row r="46">
          <cell r="A46">
            <v>710530</v>
          </cell>
          <cell r="C46" t="str">
            <v>Television - Tarun Tuteja</v>
          </cell>
          <cell r="D46" t="str">
            <v>No-Capex</v>
          </cell>
          <cell r="E46" t="str">
            <v>Furniture &amp; Fixture</v>
          </cell>
          <cell r="H46" t="str">
            <v>NRS</v>
          </cell>
          <cell r="I46">
            <v>27727.27</v>
          </cell>
          <cell r="J46">
            <v>27727.27</v>
          </cell>
        </row>
        <row r="47">
          <cell r="A47">
            <v>710530</v>
          </cell>
          <cell r="C47" t="str">
            <v>Refrigerator-Tarun Tuteja</v>
          </cell>
          <cell r="D47" t="str">
            <v>No-Capex</v>
          </cell>
          <cell r="E47" t="str">
            <v>Furniture &amp; Fixture</v>
          </cell>
          <cell r="H47" t="str">
            <v>NRS</v>
          </cell>
          <cell r="I47">
            <v>24545.45</v>
          </cell>
          <cell r="J47">
            <v>24545.45</v>
          </cell>
        </row>
        <row r="48">
          <cell r="A48">
            <v>710530</v>
          </cell>
          <cell r="C48" t="str">
            <v>Kitchen items-Tarun Tuteja</v>
          </cell>
          <cell r="D48" t="str">
            <v>No-Capex</v>
          </cell>
          <cell r="E48" t="str">
            <v>Furniture &amp; Fixture</v>
          </cell>
          <cell r="H48" t="str">
            <v>NRS</v>
          </cell>
          <cell r="I48">
            <v>4181.8100000000004</v>
          </cell>
          <cell r="J48">
            <v>4181.8100000000004</v>
          </cell>
        </row>
        <row r="49">
          <cell r="A49">
            <v>710547</v>
          </cell>
          <cell r="C49" t="str">
            <v>Steel Almirah</v>
          </cell>
          <cell r="D49" t="str">
            <v>No-Capex</v>
          </cell>
          <cell r="E49" t="str">
            <v>Furniture &amp; Fixture</v>
          </cell>
          <cell r="H49" t="str">
            <v>NRS</v>
          </cell>
          <cell r="I49">
            <v>14535</v>
          </cell>
          <cell r="J49">
            <v>14535</v>
          </cell>
        </row>
        <row r="50">
          <cell r="A50">
            <v>710548</v>
          </cell>
          <cell r="C50" t="str">
            <v>Furniture (Tarun Tuteja)</v>
          </cell>
          <cell r="D50" t="str">
            <v>No-Capex</v>
          </cell>
          <cell r="E50" t="str">
            <v>Furniture &amp; Fixture</v>
          </cell>
          <cell r="H50" t="str">
            <v>NRS</v>
          </cell>
          <cell r="I50">
            <v>14535</v>
          </cell>
          <cell r="J50">
            <v>14535</v>
          </cell>
        </row>
        <row r="51">
          <cell r="A51">
            <v>710611</v>
          </cell>
          <cell r="C51" t="str">
            <v>Furniture - Bibek agarwal</v>
          </cell>
          <cell r="D51" t="str">
            <v>No-Capex</v>
          </cell>
          <cell r="E51" t="str">
            <v>Furniture &amp; Fixture</v>
          </cell>
        </row>
        <row r="52">
          <cell r="A52">
            <v>710612</v>
          </cell>
          <cell r="C52" t="str">
            <v>Mobile Phone-A.Mehra</v>
          </cell>
          <cell r="D52" t="str">
            <v>No-Capex</v>
          </cell>
          <cell r="E52" t="str">
            <v>Office Equipment</v>
          </cell>
          <cell r="H52" t="str">
            <v>NRS</v>
          </cell>
          <cell r="I52">
            <v>11500</v>
          </cell>
          <cell r="J52">
            <v>11500</v>
          </cell>
        </row>
        <row r="53">
          <cell r="A53">
            <v>710670</v>
          </cell>
          <cell r="C53" t="str">
            <v>Furniture - Bibek agarwal</v>
          </cell>
          <cell r="D53" t="str">
            <v>No-Capex</v>
          </cell>
          <cell r="E53" t="str">
            <v>Furniture &amp; Fixture</v>
          </cell>
        </row>
        <row r="54">
          <cell r="A54">
            <v>710678</v>
          </cell>
          <cell r="C54" t="str">
            <v>Satelite Phone</v>
          </cell>
          <cell r="D54" t="str">
            <v>No-Capex</v>
          </cell>
          <cell r="E54" t="str">
            <v>Office Equipment</v>
          </cell>
          <cell r="H54" t="str">
            <v>NRS</v>
          </cell>
          <cell r="I54">
            <v>80369</v>
          </cell>
          <cell r="J54">
            <v>80369</v>
          </cell>
        </row>
        <row r="55">
          <cell r="A55">
            <v>710770</v>
          </cell>
          <cell r="C55" t="str">
            <v>KTM Office - Marketing</v>
          </cell>
          <cell r="D55" t="str">
            <v>No-Capex</v>
          </cell>
          <cell r="E55" t="str">
            <v>Office Equipment</v>
          </cell>
          <cell r="H55" t="str">
            <v>NRS</v>
          </cell>
          <cell r="I55">
            <v>1600</v>
          </cell>
          <cell r="J55">
            <v>1600</v>
          </cell>
        </row>
        <row r="56">
          <cell r="A56">
            <v>710774</v>
          </cell>
          <cell r="C56" t="str">
            <v>Furniture - Ketan Vyas</v>
          </cell>
          <cell r="D56" t="str">
            <v>No-Capex</v>
          </cell>
          <cell r="E56" t="str">
            <v>Furniture &amp; Fixture</v>
          </cell>
        </row>
        <row r="57">
          <cell r="A57">
            <v>710787</v>
          </cell>
          <cell r="C57" t="str">
            <v>Furniture &amp; Fixture</v>
          </cell>
          <cell r="D57" t="str">
            <v>No-Capex</v>
          </cell>
          <cell r="E57" t="str">
            <v>Furniture &amp; Fixture</v>
          </cell>
          <cell r="H57" t="str">
            <v>NRS</v>
          </cell>
          <cell r="I57">
            <v>3181.82</v>
          </cell>
          <cell r="J57">
            <v>3181.82</v>
          </cell>
        </row>
        <row r="58">
          <cell r="A58">
            <v>710790</v>
          </cell>
          <cell r="C58" t="str">
            <v>Refrigerator for Badrinarayan</v>
          </cell>
          <cell r="D58" t="str">
            <v>No-Capex</v>
          </cell>
          <cell r="E58" t="str">
            <v>Furniture &amp; Fixture</v>
          </cell>
          <cell r="H58" t="str">
            <v>NRS</v>
          </cell>
          <cell r="I58">
            <v>30572.720000000001</v>
          </cell>
          <cell r="J58">
            <v>30572.720000000001</v>
          </cell>
        </row>
        <row r="59">
          <cell r="A59">
            <v>710803</v>
          </cell>
          <cell r="C59" t="str">
            <v>Fax Machine- R.S.rana</v>
          </cell>
          <cell r="D59" t="str">
            <v>No-Capex</v>
          </cell>
          <cell r="E59" t="str">
            <v>Office Equipment</v>
          </cell>
          <cell r="H59" t="str">
            <v>NRS</v>
          </cell>
          <cell r="I59">
            <v>18181.810000000001</v>
          </cell>
          <cell r="J59">
            <v>18181.810000000001</v>
          </cell>
        </row>
        <row r="60">
          <cell r="A60">
            <v>710819</v>
          </cell>
          <cell r="C60" t="str">
            <v>Matress for Bed</v>
          </cell>
          <cell r="D60" t="str">
            <v>No-Capex</v>
          </cell>
          <cell r="E60" t="str">
            <v>Furniture &amp; Fixture</v>
          </cell>
          <cell r="H60" t="str">
            <v>NRS</v>
          </cell>
          <cell r="I60">
            <v>2950</v>
          </cell>
          <cell r="J60">
            <v>2950</v>
          </cell>
        </row>
        <row r="61">
          <cell r="A61">
            <v>710837</v>
          </cell>
          <cell r="C61" t="str">
            <v>Curtain Cloth</v>
          </cell>
          <cell r="D61" t="str">
            <v>No-Capex</v>
          </cell>
          <cell r="E61" t="str">
            <v>Furniture &amp; Fixture</v>
          </cell>
          <cell r="H61" t="str">
            <v>NRS</v>
          </cell>
          <cell r="I61">
            <v>7790</v>
          </cell>
          <cell r="J61">
            <v>7790</v>
          </cell>
        </row>
        <row r="62">
          <cell r="A62">
            <v>710838</v>
          </cell>
          <cell r="C62" t="str">
            <v>Matress for Bed</v>
          </cell>
          <cell r="D62" t="str">
            <v>No-Capex</v>
          </cell>
          <cell r="E62" t="str">
            <v>Furniture &amp; Fixture</v>
          </cell>
          <cell r="H62" t="str">
            <v>NRS</v>
          </cell>
          <cell r="I62">
            <v>24992.7</v>
          </cell>
          <cell r="J62">
            <v>24992.7</v>
          </cell>
        </row>
        <row r="63">
          <cell r="A63">
            <v>710843</v>
          </cell>
          <cell r="C63" t="str">
            <v>File Cabinet Marketing</v>
          </cell>
          <cell r="D63" t="str">
            <v>No-Capex</v>
          </cell>
          <cell r="E63" t="str">
            <v>Furniture &amp; Fixture</v>
          </cell>
          <cell r="H63" t="str">
            <v>NRS</v>
          </cell>
          <cell r="I63">
            <v>12909.08</v>
          </cell>
          <cell r="J63">
            <v>12909.08</v>
          </cell>
        </row>
        <row r="64">
          <cell r="A64">
            <v>710861</v>
          </cell>
          <cell r="C64" t="str">
            <v>Dinner &amp; Curlury Set-S.kapoor</v>
          </cell>
          <cell r="D64" t="str">
            <v>No-Capex</v>
          </cell>
          <cell r="E64" t="str">
            <v>Furniture &amp; Fixture</v>
          </cell>
          <cell r="H64" t="str">
            <v>NRS</v>
          </cell>
          <cell r="I64">
            <v>6000</v>
          </cell>
          <cell r="J64">
            <v>6000</v>
          </cell>
        </row>
        <row r="65">
          <cell r="A65">
            <v>710862</v>
          </cell>
          <cell r="C65" t="str">
            <v>Glass for Soni Kapoor</v>
          </cell>
          <cell r="D65" t="str">
            <v>No-Capex</v>
          </cell>
          <cell r="E65" t="str">
            <v>Consumable Item</v>
          </cell>
          <cell r="H65" t="str">
            <v>NRS</v>
          </cell>
          <cell r="I65">
            <v>456</v>
          </cell>
          <cell r="J65">
            <v>456</v>
          </cell>
        </row>
        <row r="66">
          <cell r="A66">
            <v>710877</v>
          </cell>
          <cell r="C66" t="str">
            <v>Furniture Soni Kapoor</v>
          </cell>
          <cell r="D66" t="str">
            <v>No-Capex</v>
          </cell>
          <cell r="E66" t="str">
            <v>Furniture &amp; Fixture</v>
          </cell>
        </row>
        <row r="67">
          <cell r="A67">
            <v>710878</v>
          </cell>
          <cell r="C67" t="str">
            <v>Double Bed- Anuj Kr. Singh</v>
          </cell>
          <cell r="D67" t="str">
            <v>No-Capex</v>
          </cell>
          <cell r="E67" t="str">
            <v>Furniture &amp; Fixture</v>
          </cell>
          <cell r="H67" t="str">
            <v>NRS</v>
          </cell>
          <cell r="I67">
            <v>16505</v>
          </cell>
          <cell r="J67">
            <v>16505</v>
          </cell>
        </row>
        <row r="68">
          <cell r="A68">
            <v>710881</v>
          </cell>
          <cell r="C68" t="str">
            <v>Gas Regulator</v>
          </cell>
          <cell r="D68" t="str">
            <v>No-Capex</v>
          </cell>
          <cell r="E68" t="str">
            <v>Consumable Item</v>
          </cell>
          <cell r="H68" t="str">
            <v>NRS</v>
          </cell>
          <cell r="I68">
            <v>265</v>
          </cell>
          <cell r="J68">
            <v>265</v>
          </cell>
        </row>
        <row r="69">
          <cell r="A69">
            <v>710884</v>
          </cell>
          <cell r="C69" t="str">
            <v>Furniture Soni Kapoor</v>
          </cell>
          <cell r="D69" t="str">
            <v>No-Capex</v>
          </cell>
          <cell r="E69" t="str">
            <v>Furniture &amp; Fixture</v>
          </cell>
        </row>
        <row r="70">
          <cell r="A70">
            <v>710890</v>
          </cell>
          <cell r="C70" t="str">
            <v>Furniture For Ujjwal Pradhan</v>
          </cell>
          <cell r="D70" t="str">
            <v>No-Capex</v>
          </cell>
          <cell r="E70" t="str">
            <v>Furniture &amp; Fixture</v>
          </cell>
        </row>
        <row r="71">
          <cell r="A71">
            <v>710891</v>
          </cell>
          <cell r="C71" t="str">
            <v>AC For A.Mehra Residence</v>
          </cell>
          <cell r="D71" t="str">
            <v>No-Capex</v>
          </cell>
          <cell r="E71" t="str">
            <v>Furniture &amp; Fixture</v>
          </cell>
        </row>
        <row r="72">
          <cell r="A72">
            <v>710898</v>
          </cell>
          <cell r="C72" t="str">
            <v>Electrical Weighing Balance</v>
          </cell>
          <cell r="D72" t="str">
            <v>No-Capex</v>
          </cell>
          <cell r="E72" t="str">
            <v>Tools &amp; Implements</v>
          </cell>
        </row>
        <row r="73">
          <cell r="A73">
            <v>710905</v>
          </cell>
          <cell r="C73" t="str">
            <v>Furniture For Ketan Vyas</v>
          </cell>
          <cell r="D73" t="str">
            <v>No-Capex</v>
          </cell>
          <cell r="E73" t="str">
            <v>Furniture &amp; Fixture</v>
          </cell>
        </row>
        <row r="74">
          <cell r="A74">
            <v>710906</v>
          </cell>
          <cell r="C74" t="str">
            <v>Furniture Soni Kapoor</v>
          </cell>
          <cell r="D74" t="str">
            <v>No-Capex</v>
          </cell>
          <cell r="E74" t="str">
            <v>Furniture &amp; Fixture</v>
          </cell>
        </row>
        <row r="75">
          <cell r="A75">
            <v>710907</v>
          </cell>
          <cell r="C75" t="str">
            <v>Dinning Table - Canteen</v>
          </cell>
          <cell r="D75" t="str">
            <v>No-Capex</v>
          </cell>
          <cell r="E75" t="str">
            <v>Furniture &amp; Fixture</v>
          </cell>
        </row>
        <row r="76">
          <cell r="A76">
            <v>710915</v>
          </cell>
          <cell r="C76" t="str">
            <v>Centre Table - Anupam Agarwal</v>
          </cell>
          <cell r="D76" t="str">
            <v>No-Capex</v>
          </cell>
          <cell r="E76" t="str">
            <v>Furniture &amp; Fixture</v>
          </cell>
        </row>
        <row r="77">
          <cell r="A77" t="str">
            <v>710915-</v>
          </cell>
          <cell r="C77" t="str">
            <v>TV Stand - Prem Singh</v>
          </cell>
          <cell r="D77" t="str">
            <v>No-Capex</v>
          </cell>
          <cell r="E77" t="str">
            <v>Furniture &amp; Fixture</v>
          </cell>
        </row>
        <row r="78">
          <cell r="A78" t="str">
            <v>710915--</v>
          </cell>
          <cell r="C78" t="str">
            <v>TV Stand - D.S.Adhikary</v>
          </cell>
          <cell r="D78" t="str">
            <v>No-Capex</v>
          </cell>
          <cell r="E78" t="str">
            <v>Furniture &amp; Fixture</v>
          </cell>
        </row>
        <row r="79">
          <cell r="A79" t="str">
            <v>710915---</v>
          </cell>
          <cell r="C79" t="str">
            <v>TV Stand - S.Lahiri</v>
          </cell>
          <cell r="D79" t="str">
            <v>No-Capex</v>
          </cell>
          <cell r="E79" t="str">
            <v>Furniture &amp; Fixture</v>
          </cell>
        </row>
        <row r="80">
          <cell r="A80" t="str">
            <v>710915----</v>
          </cell>
          <cell r="C80" t="str">
            <v>TV Stand - J.B.Sriwastav</v>
          </cell>
          <cell r="D80" t="str">
            <v>No-Capex</v>
          </cell>
          <cell r="E80" t="str">
            <v>Furniture &amp; Fixture</v>
          </cell>
        </row>
        <row r="81">
          <cell r="A81">
            <v>710941</v>
          </cell>
          <cell r="C81" t="str">
            <v>Matress for Bikash Singh</v>
          </cell>
          <cell r="D81" t="str">
            <v>No-Capex</v>
          </cell>
          <cell r="E81" t="str">
            <v>Furniture &amp; Fixture</v>
          </cell>
        </row>
        <row r="82">
          <cell r="A82">
            <v>710942</v>
          </cell>
          <cell r="C82" t="str">
            <v>Double Bed For Vikash Singh</v>
          </cell>
          <cell r="D82" t="str">
            <v>No-Capex</v>
          </cell>
          <cell r="E82" t="str">
            <v>Furniture &amp; Fixture</v>
          </cell>
        </row>
        <row r="83">
          <cell r="A83">
            <v>710943</v>
          </cell>
          <cell r="C83" t="str">
            <v>Dinning Chair - For Canteen</v>
          </cell>
          <cell r="D83" t="str">
            <v>No-Capex</v>
          </cell>
          <cell r="E83" t="str">
            <v>Furniture &amp; Fixture</v>
          </cell>
        </row>
        <row r="84">
          <cell r="A84" t="str">
            <v>710943-</v>
          </cell>
          <cell r="C84" t="str">
            <v>Sofa Set For R.K.Kapat</v>
          </cell>
          <cell r="D84" t="str">
            <v>No-Capex</v>
          </cell>
          <cell r="E84" t="str">
            <v>Furniture &amp; Fixture</v>
          </cell>
        </row>
        <row r="85">
          <cell r="A85" t="str">
            <v>710943--</v>
          </cell>
          <cell r="C85" t="str">
            <v>Centre table For R.K.Kapat</v>
          </cell>
          <cell r="D85" t="str">
            <v>No-Capex</v>
          </cell>
          <cell r="E85" t="str">
            <v>Furniture &amp; Fixture</v>
          </cell>
        </row>
        <row r="86">
          <cell r="A86">
            <v>710955</v>
          </cell>
          <cell r="C86" t="str">
            <v>Network Accessories</v>
          </cell>
          <cell r="D86" t="str">
            <v>No-Capex</v>
          </cell>
          <cell r="E86" t="str">
            <v>Office Equipment</v>
          </cell>
        </row>
        <row r="87">
          <cell r="A87">
            <v>710959</v>
          </cell>
          <cell r="C87" t="str">
            <v>Stand Fan for Sanjay Kumar</v>
          </cell>
          <cell r="D87" t="str">
            <v>No-Capex</v>
          </cell>
          <cell r="E87" t="str">
            <v>Furniture &amp; Fixture</v>
          </cell>
        </row>
        <row r="88">
          <cell r="A88">
            <v>710960</v>
          </cell>
          <cell r="C88" t="str">
            <v>Double Bed For Sanjay Kumar</v>
          </cell>
          <cell r="D88" t="str">
            <v>No-Capex</v>
          </cell>
          <cell r="E88" t="str">
            <v>Furniture &amp; Fixture</v>
          </cell>
        </row>
        <row r="89">
          <cell r="A89" t="str">
            <v>710960-</v>
          </cell>
          <cell r="C89" t="str">
            <v>TV Stand For Sanjay Kumar</v>
          </cell>
          <cell r="D89" t="str">
            <v>No-Capex</v>
          </cell>
          <cell r="E89" t="str">
            <v>Furniture &amp; Fixture</v>
          </cell>
        </row>
        <row r="90">
          <cell r="A90">
            <v>710963</v>
          </cell>
          <cell r="C90" t="str">
            <v>Gas Oven For JB Sriwastav</v>
          </cell>
          <cell r="D90" t="str">
            <v>No-Capex</v>
          </cell>
          <cell r="E90" t="str">
            <v>Furniture &amp; Fixture</v>
          </cell>
        </row>
        <row r="91">
          <cell r="A91">
            <v>710969</v>
          </cell>
          <cell r="C91" t="str">
            <v>Furniture Soni Kapoor</v>
          </cell>
          <cell r="D91" t="str">
            <v>No-Capex</v>
          </cell>
          <cell r="E91" t="str">
            <v>Furniture &amp; Fixture</v>
          </cell>
        </row>
        <row r="92">
          <cell r="A92">
            <v>711037</v>
          </cell>
          <cell r="C92" t="str">
            <v>Solar Dryer - Nursery</v>
          </cell>
          <cell r="D92" t="str">
            <v>No-Capex</v>
          </cell>
          <cell r="E92" t="str">
            <v>Office Equipment</v>
          </cell>
        </row>
        <row r="93">
          <cell r="A93">
            <v>711070</v>
          </cell>
          <cell r="C93" t="str">
            <v>Furniture For A.K.Pandey</v>
          </cell>
          <cell r="D93" t="str">
            <v>No-Capex</v>
          </cell>
          <cell r="E93" t="str">
            <v>Furniture &amp; Fixture</v>
          </cell>
        </row>
        <row r="94">
          <cell r="A94">
            <v>711092</v>
          </cell>
          <cell r="C94" t="str">
            <v>Furniture For S.K.Das- Marketing</v>
          </cell>
          <cell r="D94" t="str">
            <v>No-Capex</v>
          </cell>
          <cell r="E94" t="str">
            <v>Furniture &amp; Fixture</v>
          </cell>
        </row>
        <row r="95">
          <cell r="A95">
            <v>810001</v>
          </cell>
          <cell r="C95" t="str">
            <v>Thermocol Section</v>
          </cell>
          <cell r="D95" t="str">
            <v>(Capex - 01-03-04)</v>
          </cell>
          <cell r="E95" t="str">
            <v>Building</v>
          </cell>
          <cell r="H95" t="str">
            <v>NRS</v>
          </cell>
          <cell r="I95">
            <v>311949</v>
          </cell>
          <cell r="J95">
            <v>311949</v>
          </cell>
        </row>
        <row r="96">
          <cell r="A96">
            <v>810002</v>
          </cell>
          <cell r="C96" t="str">
            <v>Quality Lab</v>
          </cell>
          <cell r="D96" t="str">
            <v>Capex-15</v>
          </cell>
          <cell r="E96" t="str">
            <v>Lab. Equipment</v>
          </cell>
          <cell r="H96" t="str">
            <v>INR</v>
          </cell>
          <cell r="I96">
            <v>103663</v>
          </cell>
          <cell r="J96">
            <v>165860.80000000002</v>
          </cell>
        </row>
        <row r="97">
          <cell r="A97">
            <v>810003</v>
          </cell>
          <cell r="C97" t="str">
            <v>LDM Section</v>
          </cell>
          <cell r="D97" t="str">
            <v>Capex-14</v>
          </cell>
          <cell r="E97" t="str">
            <v xml:space="preserve">Plant &amp; Machinery </v>
          </cell>
          <cell r="H97" t="str">
            <v>INR</v>
          </cell>
          <cell r="I97">
            <v>380000</v>
          </cell>
          <cell r="J97">
            <v>608000</v>
          </cell>
        </row>
        <row r="98">
          <cell r="A98">
            <v>810004</v>
          </cell>
          <cell r="C98" t="str">
            <v>Quality Lab</v>
          </cell>
          <cell r="D98" t="str">
            <v>Capex-15</v>
          </cell>
          <cell r="E98" t="str">
            <v>Lab. Equipment</v>
          </cell>
          <cell r="H98" t="str">
            <v>USD</v>
          </cell>
          <cell r="I98">
            <v>3809.75</v>
          </cell>
          <cell r="J98">
            <v>281921.5</v>
          </cell>
        </row>
        <row r="99">
          <cell r="A99">
            <v>810006</v>
          </cell>
          <cell r="D99" t="str">
            <v>Not required</v>
          </cell>
          <cell r="H99">
            <v>0</v>
          </cell>
        </row>
        <row r="100">
          <cell r="A100">
            <v>810008</v>
          </cell>
          <cell r="C100" t="str">
            <v>LDM Section</v>
          </cell>
          <cell r="D100" t="str">
            <v>Capex-29</v>
          </cell>
          <cell r="E100" t="str">
            <v xml:space="preserve">Plant &amp; Machinery </v>
          </cell>
          <cell r="H100" t="str">
            <v>USD</v>
          </cell>
          <cell r="I100">
            <v>18802</v>
          </cell>
          <cell r="J100">
            <v>1391348</v>
          </cell>
        </row>
        <row r="101">
          <cell r="A101">
            <v>810009</v>
          </cell>
          <cell r="C101" t="str">
            <v>New Godown near scrap yard</v>
          </cell>
          <cell r="D101" t="str">
            <v>Capex-17 &amp; 17A</v>
          </cell>
          <cell r="E101" t="str">
            <v>Building</v>
          </cell>
          <cell r="H101" t="str">
            <v>NRS</v>
          </cell>
          <cell r="I101">
            <v>493600</v>
          </cell>
          <cell r="J101">
            <v>493600</v>
          </cell>
        </row>
        <row r="102">
          <cell r="A102">
            <v>810010</v>
          </cell>
          <cell r="C102" t="str">
            <v>LDM Section</v>
          </cell>
          <cell r="D102" t="str">
            <v>Capex-29</v>
          </cell>
          <cell r="E102" t="str">
            <v xml:space="preserve">Plant &amp; Machinery </v>
          </cell>
          <cell r="H102" t="str">
            <v>INR</v>
          </cell>
          <cell r="I102">
            <v>140062.5</v>
          </cell>
          <cell r="J102">
            <v>224100</v>
          </cell>
        </row>
        <row r="103">
          <cell r="A103">
            <v>810011</v>
          </cell>
          <cell r="C103" t="str">
            <v>Litchi Plant</v>
          </cell>
          <cell r="D103" t="str">
            <v>(Capex - 03(03-04)</v>
          </cell>
          <cell r="E103" t="str">
            <v xml:space="preserve">Plant &amp; Machinery </v>
          </cell>
          <cell r="H103" t="str">
            <v>INR</v>
          </cell>
          <cell r="I103">
            <v>597720</v>
          </cell>
          <cell r="J103">
            <v>956352</v>
          </cell>
        </row>
        <row r="104">
          <cell r="A104">
            <v>810012</v>
          </cell>
          <cell r="C104" t="str">
            <v>Scrap Yard</v>
          </cell>
          <cell r="D104" t="str">
            <v>Capex-24</v>
          </cell>
          <cell r="E104" t="str">
            <v>Building</v>
          </cell>
          <cell r="H104" t="str">
            <v>NRS</v>
          </cell>
          <cell r="I104">
            <v>116962.5</v>
          </cell>
          <cell r="J104">
            <v>116962.5</v>
          </cell>
        </row>
        <row r="105">
          <cell r="A105">
            <v>810013</v>
          </cell>
          <cell r="C105" t="str">
            <v>Lemoneze Plant</v>
          </cell>
          <cell r="D105" t="str">
            <v>Capex-31</v>
          </cell>
          <cell r="E105" t="str">
            <v>Building</v>
          </cell>
          <cell r="H105" t="str">
            <v>NRS</v>
          </cell>
          <cell r="I105">
            <v>36665</v>
          </cell>
          <cell r="J105">
            <v>36665</v>
          </cell>
        </row>
        <row r="106">
          <cell r="A106">
            <v>810015</v>
          </cell>
          <cell r="C106" t="str">
            <v>Lemoneze Plant</v>
          </cell>
          <cell r="D106" t="str">
            <v>Capex-31</v>
          </cell>
          <cell r="E106" t="str">
            <v>Building</v>
          </cell>
          <cell r="H106" t="str">
            <v>NRS</v>
          </cell>
          <cell r="I106">
            <v>120000</v>
          </cell>
          <cell r="J106">
            <v>120000</v>
          </cell>
        </row>
        <row r="107">
          <cell r="A107">
            <v>810016</v>
          </cell>
          <cell r="C107" t="str">
            <v>New Godown near scrap yard</v>
          </cell>
          <cell r="D107" t="str">
            <v>Capex-17 &amp; 17A</v>
          </cell>
          <cell r="E107" t="str">
            <v>Building</v>
          </cell>
          <cell r="H107" t="str">
            <v>NRS</v>
          </cell>
          <cell r="I107">
            <v>450000</v>
          </cell>
          <cell r="J107">
            <v>450000</v>
          </cell>
        </row>
        <row r="108">
          <cell r="A108">
            <v>810017</v>
          </cell>
          <cell r="C108" t="str">
            <v>Glucose</v>
          </cell>
          <cell r="D108" t="str">
            <v>Maintenance</v>
          </cell>
          <cell r="E108" t="str">
            <v>Building</v>
          </cell>
          <cell r="H108" t="str">
            <v>NRS</v>
          </cell>
          <cell r="I108">
            <v>24595.5</v>
          </cell>
          <cell r="J108">
            <v>24595.5</v>
          </cell>
        </row>
        <row r="109">
          <cell r="A109">
            <v>810018</v>
          </cell>
          <cell r="C109" t="str">
            <v>Trainning Hall</v>
          </cell>
          <cell r="D109" t="str">
            <v>Capex-26</v>
          </cell>
          <cell r="E109" t="str">
            <v>Building</v>
          </cell>
          <cell r="H109" t="str">
            <v>NRS</v>
          </cell>
          <cell r="I109">
            <v>17887.5</v>
          </cell>
          <cell r="J109">
            <v>17887.5</v>
          </cell>
        </row>
        <row r="110">
          <cell r="A110">
            <v>810019</v>
          </cell>
          <cell r="C110" t="str">
            <v>Lemoneez Plant</v>
          </cell>
          <cell r="D110" t="str">
            <v>Capex-26</v>
          </cell>
          <cell r="E110" t="str">
            <v>Building</v>
          </cell>
          <cell r="H110" t="str">
            <v>NRS</v>
          </cell>
          <cell r="I110">
            <v>3350</v>
          </cell>
          <cell r="J110">
            <v>3350</v>
          </cell>
        </row>
        <row r="111">
          <cell r="A111">
            <v>810020</v>
          </cell>
          <cell r="C111" t="str">
            <v>Trainning Hall</v>
          </cell>
          <cell r="D111" t="str">
            <v>Capex-26</v>
          </cell>
          <cell r="E111" t="str">
            <v>Building</v>
          </cell>
          <cell r="H111" t="str">
            <v>NRS</v>
          </cell>
          <cell r="I111">
            <v>31200</v>
          </cell>
          <cell r="J111">
            <v>31200</v>
          </cell>
        </row>
        <row r="112">
          <cell r="A112">
            <v>810021</v>
          </cell>
          <cell r="C112" t="str">
            <v>Baan Installation</v>
          </cell>
          <cell r="D112" t="str">
            <v>Capex-32</v>
          </cell>
          <cell r="E112" t="str">
            <v>Office Equipment</v>
          </cell>
          <cell r="H112" t="str">
            <v>NRS</v>
          </cell>
          <cell r="I112">
            <v>249999.99</v>
          </cell>
          <cell r="J112">
            <v>249999.99</v>
          </cell>
        </row>
        <row r="113">
          <cell r="A113">
            <v>810022</v>
          </cell>
          <cell r="C113" t="str">
            <v>Accounts Office</v>
          </cell>
          <cell r="D113" t="str">
            <v>Capex-19</v>
          </cell>
          <cell r="E113" t="str">
            <v>Building</v>
          </cell>
          <cell r="H113" t="str">
            <v>NRS</v>
          </cell>
          <cell r="I113">
            <v>27097</v>
          </cell>
          <cell r="J113">
            <v>27097</v>
          </cell>
        </row>
        <row r="114">
          <cell r="A114">
            <v>810023</v>
          </cell>
          <cell r="C114" t="str">
            <v>Lemoneze Plant</v>
          </cell>
          <cell r="D114" t="str">
            <v>Capex-31</v>
          </cell>
          <cell r="E114" t="str">
            <v>Plant &amp; Machinery (Installation)</v>
          </cell>
          <cell r="H114" t="str">
            <v>NRS</v>
          </cell>
          <cell r="I114">
            <v>16800</v>
          </cell>
          <cell r="J114">
            <v>16800</v>
          </cell>
        </row>
        <row r="115">
          <cell r="A115">
            <v>810024</v>
          </cell>
          <cell r="C115" t="str">
            <v>Taxol Section</v>
          </cell>
          <cell r="D115" t="str">
            <v>Capex-25</v>
          </cell>
          <cell r="E115" t="str">
            <v>Plant &amp; Machinery (Installation) CWIP</v>
          </cell>
          <cell r="H115" t="str">
            <v>NRS</v>
          </cell>
          <cell r="I115">
            <v>20000</v>
          </cell>
          <cell r="J115">
            <v>20000</v>
          </cell>
        </row>
        <row r="116">
          <cell r="A116">
            <v>810025</v>
          </cell>
          <cell r="C116" t="str">
            <v>Lemoneez Plant</v>
          </cell>
          <cell r="D116" t="str">
            <v>Capex-17 &amp; 17A</v>
          </cell>
          <cell r="E116" t="str">
            <v>Building</v>
          </cell>
          <cell r="H116" t="str">
            <v>NRS</v>
          </cell>
          <cell r="I116">
            <v>40132.5</v>
          </cell>
          <cell r="J116">
            <v>40132.5</v>
          </cell>
        </row>
        <row r="117">
          <cell r="A117">
            <v>810026</v>
          </cell>
          <cell r="C117" t="str">
            <v>Litchi Plant</v>
          </cell>
          <cell r="D117" t="str">
            <v>(Capex - 03(03-04)</v>
          </cell>
          <cell r="E117" t="str">
            <v>Building</v>
          </cell>
          <cell r="H117" t="str">
            <v>NRS</v>
          </cell>
          <cell r="I117">
            <v>64200</v>
          </cell>
          <cell r="J117">
            <v>64200</v>
          </cell>
        </row>
        <row r="118">
          <cell r="A118">
            <v>810027</v>
          </cell>
          <cell r="C118" t="str">
            <v>Lemoneez Plant</v>
          </cell>
          <cell r="D118" t="str">
            <v>Capex-17 &amp; 17A</v>
          </cell>
          <cell r="E118" t="str">
            <v>Building</v>
          </cell>
          <cell r="H118" t="str">
            <v>NRS</v>
          </cell>
          <cell r="I118">
            <v>144077.5</v>
          </cell>
          <cell r="J118">
            <v>144077.5</v>
          </cell>
        </row>
        <row r="119">
          <cell r="A119">
            <v>810028</v>
          </cell>
          <cell r="C119" t="str">
            <v>Thermocol Section</v>
          </cell>
          <cell r="D119" t="str">
            <v>(Capex - 01-03-04)</v>
          </cell>
          <cell r="E119" t="str">
            <v>Building</v>
          </cell>
          <cell r="H119" t="str">
            <v>NRS</v>
          </cell>
          <cell r="I119">
            <v>63515</v>
          </cell>
          <cell r="J119">
            <v>63515</v>
          </cell>
        </row>
        <row r="120">
          <cell r="A120">
            <v>810029</v>
          </cell>
          <cell r="C120" t="str">
            <v>Fruit Juice Expansion</v>
          </cell>
          <cell r="D120" t="str">
            <v>Capex-22</v>
          </cell>
          <cell r="E120" t="str">
            <v>Building</v>
          </cell>
          <cell r="H120" t="str">
            <v>NRS</v>
          </cell>
          <cell r="I120">
            <v>45485</v>
          </cell>
          <cell r="J120">
            <v>45485</v>
          </cell>
        </row>
        <row r="121">
          <cell r="A121">
            <v>810030</v>
          </cell>
          <cell r="C121" t="str">
            <v>Thermocol Section</v>
          </cell>
          <cell r="D121" t="str">
            <v>(Capex - 01-03-04)</v>
          </cell>
          <cell r="E121" t="str">
            <v>Building</v>
          </cell>
          <cell r="H121" t="str">
            <v>NRS</v>
          </cell>
          <cell r="I121">
            <v>19000</v>
          </cell>
          <cell r="J121">
            <v>19000</v>
          </cell>
        </row>
        <row r="122">
          <cell r="A122">
            <v>810031</v>
          </cell>
          <cell r="C122" t="str">
            <v>Common Utility</v>
          </cell>
          <cell r="D122" t="str">
            <v>No-Capex</v>
          </cell>
          <cell r="E122" t="str">
            <v xml:space="preserve">Plant &amp; Machinery </v>
          </cell>
          <cell r="H122" t="str">
            <v>INR</v>
          </cell>
          <cell r="I122">
            <v>81989.7</v>
          </cell>
          <cell r="J122">
            <v>131183.51999999999</v>
          </cell>
        </row>
        <row r="123">
          <cell r="A123">
            <v>810032</v>
          </cell>
          <cell r="C123" t="str">
            <v>Lemoneze Plant</v>
          </cell>
          <cell r="D123" t="str">
            <v>Capex-31</v>
          </cell>
          <cell r="E123" t="str">
            <v>Plant &amp; Machinery (Installation)</v>
          </cell>
          <cell r="H123" t="str">
            <v>INR</v>
          </cell>
          <cell r="I123">
            <v>71429.649999999994</v>
          </cell>
          <cell r="J123">
            <v>114287.44</v>
          </cell>
        </row>
        <row r="124">
          <cell r="A124">
            <v>810033</v>
          </cell>
          <cell r="C124" t="str">
            <v>Litchi Plant</v>
          </cell>
          <cell r="D124" t="str">
            <v>(Capex - 03(03-04)</v>
          </cell>
          <cell r="E124" t="str">
            <v>Tools &amp; Implements</v>
          </cell>
          <cell r="H124" t="str">
            <v>INR</v>
          </cell>
          <cell r="I124">
            <v>113100</v>
          </cell>
          <cell r="J124">
            <v>180960</v>
          </cell>
        </row>
        <row r="125">
          <cell r="A125">
            <v>810034</v>
          </cell>
          <cell r="C125" t="str">
            <v>New Godown near scrap yard</v>
          </cell>
          <cell r="D125" t="str">
            <v>Capex-17 &amp; 17A</v>
          </cell>
          <cell r="E125" t="str">
            <v>Building</v>
          </cell>
          <cell r="H125" t="str">
            <v>INR</v>
          </cell>
          <cell r="I125">
            <v>147821.04999999999</v>
          </cell>
          <cell r="J125">
            <v>236513.68</v>
          </cell>
        </row>
        <row r="126">
          <cell r="A126">
            <v>810035</v>
          </cell>
          <cell r="D126" t="str">
            <v>Maintenance</v>
          </cell>
          <cell r="E126" t="str">
            <v>Building</v>
          </cell>
          <cell r="H126" t="str">
            <v>INR</v>
          </cell>
          <cell r="I126">
            <v>24103</v>
          </cell>
          <cell r="J126">
            <v>38564.800000000003</v>
          </cell>
        </row>
        <row r="127">
          <cell r="A127">
            <v>810036</v>
          </cell>
          <cell r="C127" t="str">
            <v>Fruit Juice Expansion</v>
          </cell>
          <cell r="D127" t="str">
            <v>Maintenance</v>
          </cell>
          <cell r="E127" t="str">
            <v>Building</v>
          </cell>
          <cell r="H127" t="str">
            <v>NRS</v>
          </cell>
          <cell r="I127">
            <v>770</v>
          </cell>
          <cell r="J127">
            <v>770</v>
          </cell>
        </row>
        <row r="128">
          <cell r="A128">
            <v>810037</v>
          </cell>
          <cell r="C128" t="str">
            <v>Fruit Juice Expansion</v>
          </cell>
          <cell r="D128" t="str">
            <v>(Capex - 02-03-04)</v>
          </cell>
          <cell r="E128" t="str">
            <v>Building</v>
          </cell>
          <cell r="H128" t="str">
            <v>NRS</v>
          </cell>
          <cell r="I128">
            <v>6573.6</v>
          </cell>
          <cell r="J128">
            <v>6573.6</v>
          </cell>
        </row>
        <row r="129">
          <cell r="A129">
            <v>810038</v>
          </cell>
          <cell r="C129" t="str">
            <v>Taxol Section</v>
          </cell>
          <cell r="D129" t="str">
            <v>Capex-16</v>
          </cell>
          <cell r="E129" t="str">
            <v>Plant &amp; Machinery (Installation) CWIP</v>
          </cell>
          <cell r="H129" t="str">
            <v>INR</v>
          </cell>
          <cell r="I129">
            <v>76302.5</v>
          </cell>
          <cell r="J129">
            <v>122084</v>
          </cell>
        </row>
        <row r="130">
          <cell r="A130">
            <v>810039</v>
          </cell>
          <cell r="C130" t="str">
            <v>Lemoneze Plant</v>
          </cell>
          <cell r="D130" t="str">
            <v>Capex-31</v>
          </cell>
          <cell r="E130" t="str">
            <v>Plant &amp; Machinery (Installation)</v>
          </cell>
          <cell r="H130" t="str">
            <v>INR</v>
          </cell>
          <cell r="I130">
            <v>48238.2</v>
          </cell>
          <cell r="J130">
            <v>77181.119999999995</v>
          </cell>
        </row>
        <row r="131">
          <cell r="A131">
            <v>810040</v>
          </cell>
          <cell r="C131" t="str">
            <v>New Godown near scrap yard</v>
          </cell>
          <cell r="D131" t="str">
            <v>Capex-17 &amp; 17A</v>
          </cell>
          <cell r="E131" t="str">
            <v>Building</v>
          </cell>
          <cell r="H131" t="str">
            <v>INR</v>
          </cell>
          <cell r="I131">
            <v>164284.1</v>
          </cell>
          <cell r="J131">
            <v>262854.56</v>
          </cell>
        </row>
        <row r="132">
          <cell r="A132">
            <v>810041</v>
          </cell>
          <cell r="C132" t="str">
            <v>Lemoneze Plant</v>
          </cell>
          <cell r="D132" t="str">
            <v>Capex-31</v>
          </cell>
          <cell r="E132" t="str">
            <v>Furniture &amp; Fixture</v>
          </cell>
          <cell r="H132" t="str">
            <v>NRS</v>
          </cell>
          <cell r="I132">
            <v>52000</v>
          </cell>
          <cell r="J132">
            <v>52000</v>
          </cell>
        </row>
        <row r="133">
          <cell r="A133">
            <v>810042</v>
          </cell>
          <cell r="C133" t="str">
            <v>Boundary wall</v>
          </cell>
          <cell r="D133" t="str">
            <v>(Capex - 06-03-04)</v>
          </cell>
          <cell r="E133" t="str">
            <v>Building</v>
          </cell>
          <cell r="H133" t="str">
            <v>NRS</v>
          </cell>
          <cell r="I133">
            <v>2743900</v>
          </cell>
          <cell r="J133">
            <v>2743900</v>
          </cell>
        </row>
        <row r="134">
          <cell r="A134">
            <v>810043</v>
          </cell>
          <cell r="C134" t="str">
            <v>Glucose</v>
          </cell>
          <cell r="D134" t="str">
            <v>Capex-44</v>
          </cell>
          <cell r="E134" t="str">
            <v>Tools &amp; Implements</v>
          </cell>
          <cell r="H134" t="str">
            <v>INR</v>
          </cell>
          <cell r="I134">
            <v>24080</v>
          </cell>
          <cell r="J134">
            <v>38528</v>
          </cell>
        </row>
        <row r="135">
          <cell r="A135">
            <v>810043</v>
          </cell>
          <cell r="C135" t="str">
            <v>Hamola tablet</v>
          </cell>
          <cell r="D135" t="str">
            <v>Capex-44</v>
          </cell>
          <cell r="E135" t="str">
            <v>Tools &amp; Implements</v>
          </cell>
          <cell r="H135" t="str">
            <v>INR</v>
          </cell>
          <cell r="I135">
            <v>47860</v>
          </cell>
          <cell r="J135">
            <v>76576</v>
          </cell>
        </row>
        <row r="136">
          <cell r="A136">
            <v>810044</v>
          </cell>
          <cell r="C136" t="str">
            <v>Godrej Compactor</v>
          </cell>
          <cell r="D136" t="str">
            <v>Capex-40</v>
          </cell>
          <cell r="E136" t="str">
            <v>Office Equipment</v>
          </cell>
          <cell r="H136" t="str">
            <v>INR</v>
          </cell>
          <cell r="I136">
            <v>103734.99</v>
          </cell>
          <cell r="J136">
            <v>165975.98400000003</v>
          </cell>
        </row>
        <row r="137">
          <cell r="A137">
            <v>810045</v>
          </cell>
          <cell r="C137" t="str">
            <v>Amla Hair Oil</v>
          </cell>
          <cell r="D137" t="str">
            <v>Capex-44</v>
          </cell>
          <cell r="E137" t="str">
            <v>Tools &amp; Implements</v>
          </cell>
          <cell r="H137" t="str">
            <v>INR</v>
          </cell>
          <cell r="I137">
            <v>15080</v>
          </cell>
          <cell r="J137">
            <v>24128</v>
          </cell>
        </row>
        <row r="138">
          <cell r="A138">
            <v>810045</v>
          </cell>
          <cell r="C138" t="str">
            <v>Hamola tablet</v>
          </cell>
          <cell r="D138" t="str">
            <v>Capex-44</v>
          </cell>
          <cell r="E138" t="str">
            <v>Tools &amp; Implements</v>
          </cell>
          <cell r="H138" t="str">
            <v>INR</v>
          </cell>
          <cell r="I138">
            <v>15080</v>
          </cell>
          <cell r="J138">
            <v>24128</v>
          </cell>
        </row>
        <row r="139">
          <cell r="A139">
            <v>810046</v>
          </cell>
          <cell r="C139" t="str">
            <v>Godrej Compactor</v>
          </cell>
          <cell r="D139" t="str">
            <v>Capex-40</v>
          </cell>
          <cell r="E139" t="str">
            <v>Office Equipment</v>
          </cell>
          <cell r="H139" t="str">
            <v>INR</v>
          </cell>
          <cell r="I139">
            <v>10687.5</v>
          </cell>
          <cell r="J139">
            <v>17100</v>
          </cell>
        </row>
        <row r="140">
          <cell r="A140">
            <v>810047</v>
          </cell>
          <cell r="C140" t="str">
            <v>Rm Store</v>
          </cell>
          <cell r="D140" t="str">
            <v>Capex-48</v>
          </cell>
          <cell r="E140" t="str">
            <v>Tools &amp; Implements</v>
          </cell>
          <cell r="H140" t="str">
            <v>INR</v>
          </cell>
          <cell r="I140">
            <v>89784</v>
          </cell>
          <cell r="J140">
            <v>143654.39999999999</v>
          </cell>
        </row>
        <row r="141">
          <cell r="A141">
            <v>810048</v>
          </cell>
          <cell r="C141" t="str">
            <v>Lemoneze Plant</v>
          </cell>
          <cell r="D141" t="str">
            <v>Capex-31</v>
          </cell>
          <cell r="E141" t="str">
            <v>Electrical Installation</v>
          </cell>
          <cell r="H141" t="str">
            <v>NRS</v>
          </cell>
          <cell r="I141">
            <v>101376</v>
          </cell>
          <cell r="J141">
            <v>101376</v>
          </cell>
        </row>
        <row r="142">
          <cell r="A142">
            <v>810049</v>
          </cell>
          <cell r="D142" t="str">
            <v>Maintenance</v>
          </cell>
          <cell r="H142" t="str">
            <v>NRS</v>
          </cell>
          <cell r="I142">
            <v>2750</v>
          </cell>
          <cell r="J142">
            <v>2750</v>
          </cell>
        </row>
        <row r="143">
          <cell r="A143">
            <v>810051</v>
          </cell>
          <cell r="C143" t="str">
            <v>Litchi Plant</v>
          </cell>
          <cell r="D143" t="str">
            <v>(Capex - 03(03-04)</v>
          </cell>
          <cell r="E143" t="str">
            <v>Electrical Installation</v>
          </cell>
          <cell r="H143" t="str">
            <v>NRS</v>
          </cell>
          <cell r="I143">
            <v>6732</v>
          </cell>
          <cell r="J143">
            <v>6732</v>
          </cell>
        </row>
        <row r="144">
          <cell r="A144">
            <v>810053</v>
          </cell>
          <cell r="C144" t="str">
            <v>Litchi Plant</v>
          </cell>
          <cell r="D144" t="str">
            <v>(Capex - 03(03-04)</v>
          </cell>
          <cell r="E144" t="str">
            <v>Electrical Installation</v>
          </cell>
          <cell r="H144" t="str">
            <v>NRS</v>
          </cell>
          <cell r="I144">
            <v>41360</v>
          </cell>
          <cell r="J144">
            <v>41360</v>
          </cell>
        </row>
        <row r="145">
          <cell r="A145">
            <v>810054</v>
          </cell>
          <cell r="C145" t="str">
            <v>Litchi Plant</v>
          </cell>
          <cell r="D145" t="str">
            <v>(Capex - 03(03-04)</v>
          </cell>
          <cell r="E145" t="str">
            <v>Electrical Installation</v>
          </cell>
          <cell r="H145" t="str">
            <v>NRS</v>
          </cell>
          <cell r="I145">
            <v>16438.400000000001</v>
          </cell>
          <cell r="J145">
            <v>16438.400000000001</v>
          </cell>
        </row>
        <row r="146">
          <cell r="A146">
            <v>810056</v>
          </cell>
          <cell r="C146" t="str">
            <v>Litchi Plant</v>
          </cell>
          <cell r="D146" t="str">
            <v>(Capex - 03(03-04)</v>
          </cell>
          <cell r="E146" t="str">
            <v>Electrical Installation</v>
          </cell>
          <cell r="H146" t="str">
            <v>NRS</v>
          </cell>
          <cell r="I146">
            <v>3350.16</v>
          </cell>
          <cell r="J146">
            <v>3350.16</v>
          </cell>
        </row>
        <row r="147">
          <cell r="A147">
            <v>810057</v>
          </cell>
          <cell r="C147" t="str">
            <v>Litchi Plant</v>
          </cell>
          <cell r="D147" t="str">
            <v>(Capex - 03(03-04)</v>
          </cell>
          <cell r="E147" t="str">
            <v>Electrical Installation</v>
          </cell>
          <cell r="H147" t="str">
            <v>NRS</v>
          </cell>
          <cell r="I147">
            <v>51040</v>
          </cell>
          <cell r="J147">
            <v>51040</v>
          </cell>
        </row>
        <row r="148">
          <cell r="A148">
            <v>810058</v>
          </cell>
          <cell r="C148" t="str">
            <v>Litchi Plant</v>
          </cell>
          <cell r="D148" t="str">
            <v>(Capex - 03(03-04)</v>
          </cell>
          <cell r="E148" t="str">
            <v>Electrical Installation</v>
          </cell>
          <cell r="H148" t="str">
            <v>NRS</v>
          </cell>
          <cell r="I148">
            <v>26400</v>
          </cell>
          <cell r="J148">
            <v>26400</v>
          </cell>
        </row>
        <row r="149">
          <cell r="A149">
            <v>810059</v>
          </cell>
          <cell r="C149" t="str">
            <v>Litchi Plant</v>
          </cell>
          <cell r="D149" t="str">
            <v>(Capex - 03(03-04)</v>
          </cell>
          <cell r="E149" t="str">
            <v>Electrical Installation</v>
          </cell>
          <cell r="H149" t="str">
            <v>NRS</v>
          </cell>
          <cell r="I149">
            <v>19025.599999999999</v>
          </cell>
          <cell r="J149">
            <v>19025.599999999999</v>
          </cell>
        </row>
        <row r="150">
          <cell r="A150">
            <v>810060</v>
          </cell>
          <cell r="C150" t="str">
            <v>Boundary Wall</v>
          </cell>
          <cell r="D150" t="str">
            <v>Capex-23</v>
          </cell>
          <cell r="E150" t="str">
            <v>Building</v>
          </cell>
          <cell r="F150" t="str">
            <v>KTM</v>
          </cell>
          <cell r="H150" t="str">
            <v>NRS</v>
          </cell>
          <cell r="I150">
            <v>255000</v>
          </cell>
          <cell r="J150">
            <v>255000</v>
          </cell>
        </row>
        <row r="151">
          <cell r="A151">
            <v>810061</v>
          </cell>
          <cell r="C151" t="str">
            <v>Litchi Plant</v>
          </cell>
          <cell r="D151" t="str">
            <v>(Capex - 03(03-04)</v>
          </cell>
          <cell r="E151" t="str">
            <v>Electrical Installation</v>
          </cell>
          <cell r="H151" t="str">
            <v>NRS</v>
          </cell>
          <cell r="I151">
            <v>2037.2</v>
          </cell>
          <cell r="J151">
            <v>2037.2</v>
          </cell>
        </row>
        <row r="152">
          <cell r="A152">
            <v>810062</v>
          </cell>
          <cell r="C152" t="str">
            <v>Litchi Plant</v>
          </cell>
          <cell r="D152" t="str">
            <v>(Capex - 03(03-04)</v>
          </cell>
          <cell r="E152" t="str">
            <v xml:space="preserve">Plant &amp; Machinery </v>
          </cell>
          <cell r="H152" t="str">
            <v>INR</v>
          </cell>
          <cell r="I152">
            <v>738616</v>
          </cell>
          <cell r="J152">
            <v>1181785.6000000001</v>
          </cell>
        </row>
        <row r="153">
          <cell r="A153">
            <v>810063</v>
          </cell>
          <cell r="C153" t="str">
            <v>Lemoneze Plant</v>
          </cell>
          <cell r="D153" t="str">
            <v>Capex-31</v>
          </cell>
          <cell r="E153" t="str">
            <v>Building</v>
          </cell>
          <cell r="F153" t="str">
            <v>(Commissioning)</v>
          </cell>
          <cell r="H153" t="str">
            <v>NRS</v>
          </cell>
          <cell r="I153">
            <v>235276</v>
          </cell>
          <cell r="J153">
            <v>235276</v>
          </cell>
        </row>
        <row r="154">
          <cell r="A154">
            <v>810064</v>
          </cell>
          <cell r="C154" t="str">
            <v>Litchi Plant</v>
          </cell>
          <cell r="D154" t="str">
            <v>(Capex - 03(03-04)</v>
          </cell>
          <cell r="E154" t="str">
            <v>Plant &amp; Machinery (Installation)</v>
          </cell>
          <cell r="H154" t="str">
            <v>NRS</v>
          </cell>
          <cell r="I154">
            <v>3520</v>
          </cell>
          <cell r="J154">
            <v>3520</v>
          </cell>
        </row>
        <row r="155">
          <cell r="A155">
            <v>810065</v>
          </cell>
          <cell r="C155" t="str">
            <v>New Godown near scrap yard</v>
          </cell>
          <cell r="D155" t="str">
            <v>Capex-17 &amp; 17A</v>
          </cell>
          <cell r="E155" t="str">
            <v>Building</v>
          </cell>
          <cell r="H155" t="str">
            <v>NRS</v>
          </cell>
          <cell r="I155">
            <v>74132.5</v>
          </cell>
          <cell r="J155">
            <v>74132.5</v>
          </cell>
        </row>
        <row r="156">
          <cell r="A156">
            <v>810066</v>
          </cell>
          <cell r="D156" t="str">
            <v>Maintenance</v>
          </cell>
          <cell r="H156" t="str">
            <v>NRS</v>
          </cell>
          <cell r="I156">
            <v>5500</v>
          </cell>
          <cell r="J156">
            <v>5500</v>
          </cell>
        </row>
        <row r="157">
          <cell r="A157">
            <v>810067</v>
          </cell>
          <cell r="C157" t="str">
            <v>Litchi Plant</v>
          </cell>
          <cell r="D157" t="str">
            <v>(Capex - 03(03-04)</v>
          </cell>
          <cell r="E157" t="str">
            <v>Electrical Installation</v>
          </cell>
          <cell r="H157" t="str">
            <v>NRS</v>
          </cell>
          <cell r="I157">
            <v>11228.8</v>
          </cell>
          <cell r="J157">
            <v>11228.8</v>
          </cell>
        </row>
        <row r="158">
          <cell r="A158">
            <v>810068</v>
          </cell>
          <cell r="C158" t="str">
            <v>Fruit Juice Expansion</v>
          </cell>
          <cell r="D158" t="str">
            <v>(Capex - 02-03-04)</v>
          </cell>
          <cell r="E158" t="str">
            <v xml:space="preserve">Plant &amp; Machinery </v>
          </cell>
          <cell r="H158" t="str">
            <v>USD</v>
          </cell>
          <cell r="I158">
            <v>16027.05</v>
          </cell>
          <cell r="J158">
            <v>1186001.7</v>
          </cell>
        </row>
        <row r="159">
          <cell r="A159">
            <v>810069</v>
          </cell>
          <cell r="C159" t="str">
            <v>Litchi Plant</v>
          </cell>
          <cell r="D159" t="str">
            <v>(Capex - 03-03-04)</v>
          </cell>
          <cell r="E159" t="str">
            <v xml:space="preserve">Plant &amp; Machinery </v>
          </cell>
          <cell r="H159" t="str">
            <v>INR</v>
          </cell>
          <cell r="I159">
            <v>143820</v>
          </cell>
          <cell r="J159">
            <v>230112</v>
          </cell>
        </row>
        <row r="160">
          <cell r="A160">
            <v>810070</v>
          </cell>
          <cell r="C160" t="str">
            <v>Litchi Plant</v>
          </cell>
          <cell r="D160" t="str">
            <v>(Capex - 03(03-04)</v>
          </cell>
          <cell r="E160" t="str">
            <v>Electrical Installation</v>
          </cell>
          <cell r="H160" t="str">
            <v>NRS</v>
          </cell>
          <cell r="I160">
            <v>4675</v>
          </cell>
          <cell r="J160">
            <v>4675</v>
          </cell>
        </row>
        <row r="161">
          <cell r="A161">
            <v>810071</v>
          </cell>
          <cell r="C161" t="str">
            <v>Litchi Plant</v>
          </cell>
          <cell r="D161" t="str">
            <v>(Capex - 03(03-04)</v>
          </cell>
          <cell r="E161" t="str">
            <v>Electrical Installation</v>
          </cell>
          <cell r="H161" t="str">
            <v>NRS</v>
          </cell>
          <cell r="I161">
            <v>2995.52</v>
          </cell>
          <cell r="J161">
            <v>2995.52</v>
          </cell>
        </row>
        <row r="162">
          <cell r="A162">
            <v>810072</v>
          </cell>
          <cell r="C162" t="str">
            <v>Baan Installation</v>
          </cell>
          <cell r="D162" t="str">
            <v>Capex-32</v>
          </cell>
          <cell r="E162" t="str">
            <v>Office Equipment</v>
          </cell>
          <cell r="H162" t="str">
            <v>NRS</v>
          </cell>
          <cell r="I162">
            <v>243100</v>
          </cell>
          <cell r="J162">
            <v>243100</v>
          </cell>
        </row>
        <row r="163">
          <cell r="A163">
            <v>810074</v>
          </cell>
          <cell r="C163" t="str">
            <v>Vatika Shampoo</v>
          </cell>
          <cell r="D163" t="str">
            <v>Maintenance</v>
          </cell>
          <cell r="E163" t="str">
            <v>Plant &amp; Machinery (Installation)</v>
          </cell>
          <cell r="H163" t="str">
            <v>NRS</v>
          </cell>
          <cell r="I163">
            <v>18488.8</v>
          </cell>
          <cell r="J163">
            <v>18488.8</v>
          </cell>
        </row>
        <row r="164">
          <cell r="A164">
            <v>810075</v>
          </cell>
          <cell r="D164" t="str">
            <v>Maintenance</v>
          </cell>
          <cell r="H164" t="str">
            <v>NRS</v>
          </cell>
          <cell r="I164">
            <v>10340</v>
          </cell>
          <cell r="J164">
            <v>10340</v>
          </cell>
        </row>
        <row r="165">
          <cell r="A165">
            <v>810076</v>
          </cell>
          <cell r="C165" t="str">
            <v>Litchi Plant</v>
          </cell>
          <cell r="D165" t="str">
            <v>(Capex - 03(03-04)</v>
          </cell>
          <cell r="E165" t="str">
            <v xml:space="preserve">Plant &amp; Machinery </v>
          </cell>
          <cell r="H165" t="str">
            <v>INR</v>
          </cell>
          <cell r="I165">
            <v>78795</v>
          </cell>
          <cell r="J165">
            <v>126072</v>
          </cell>
        </row>
        <row r="166">
          <cell r="A166">
            <v>810077</v>
          </cell>
          <cell r="C166" t="str">
            <v>New Godown near scrap yard</v>
          </cell>
          <cell r="D166" t="str">
            <v>Capex-17 &amp; 17A</v>
          </cell>
          <cell r="E166" t="str">
            <v>Building</v>
          </cell>
          <cell r="H166" t="str">
            <v>NRS</v>
          </cell>
          <cell r="I166">
            <v>70619.97</v>
          </cell>
          <cell r="J166">
            <v>70619.97</v>
          </cell>
        </row>
        <row r="167">
          <cell r="A167">
            <v>810078</v>
          </cell>
          <cell r="D167" t="str">
            <v>Maintenance</v>
          </cell>
          <cell r="E167" t="str">
            <v>Building</v>
          </cell>
          <cell r="H167" t="str">
            <v>NRS</v>
          </cell>
          <cell r="I167">
            <v>157862.5</v>
          </cell>
          <cell r="J167">
            <v>157862.5</v>
          </cell>
        </row>
        <row r="168">
          <cell r="A168">
            <v>810079</v>
          </cell>
          <cell r="C168" t="str">
            <v>Fruit Juice Expansion</v>
          </cell>
          <cell r="D168" t="str">
            <v>(Capex - 02-03-04)</v>
          </cell>
          <cell r="E168" t="str">
            <v>Plant &amp; Machinery (Installation)</v>
          </cell>
          <cell r="H168" t="str">
            <v>USD</v>
          </cell>
          <cell r="I168">
            <v>5184</v>
          </cell>
          <cell r="J168">
            <v>383616</v>
          </cell>
        </row>
        <row r="169">
          <cell r="A169">
            <v>810080</v>
          </cell>
          <cell r="C169" t="str">
            <v>Baan Installation</v>
          </cell>
          <cell r="D169" t="str">
            <v>Capex-32</v>
          </cell>
          <cell r="E169" t="str">
            <v>Office Equipment</v>
          </cell>
          <cell r="H169" t="str">
            <v>USD</v>
          </cell>
          <cell r="I169">
            <v>4745</v>
          </cell>
          <cell r="J169">
            <v>351130</v>
          </cell>
        </row>
        <row r="170">
          <cell r="A170">
            <v>810081</v>
          </cell>
          <cell r="C170" t="str">
            <v>Lemoneze Plant</v>
          </cell>
          <cell r="D170" t="str">
            <v>Capex-31</v>
          </cell>
          <cell r="E170" t="str">
            <v>Building</v>
          </cell>
          <cell r="H170" t="str">
            <v>NRS</v>
          </cell>
          <cell r="I170">
            <v>10635</v>
          </cell>
          <cell r="J170">
            <v>10635</v>
          </cell>
        </row>
        <row r="171">
          <cell r="A171">
            <v>810082</v>
          </cell>
          <cell r="C171" t="str">
            <v>Boundary Wall</v>
          </cell>
          <cell r="D171" t="str">
            <v>Capex-23</v>
          </cell>
          <cell r="E171" t="str">
            <v>Building</v>
          </cell>
          <cell r="H171" t="str">
            <v>NRS</v>
          </cell>
          <cell r="I171">
            <v>6000</v>
          </cell>
          <cell r="J171">
            <v>6000</v>
          </cell>
        </row>
        <row r="172">
          <cell r="A172">
            <v>810083</v>
          </cell>
          <cell r="C172" t="str">
            <v>Trainning Hall</v>
          </cell>
          <cell r="D172" t="str">
            <v>Capex-26</v>
          </cell>
          <cell r="E172" t="str">
            <v>Furniture &amp; fixture</v>
          </cell>
          <cell r="H172" t="str">
            <v>NRS</v>
          </cell>
          <cell r="I172">
            <v>238321.63</v>
          </cell>
          <cell r="J172">
            <v>238321.63</v>
          </cell>
        </row>
        <row r="173">
          <cell r="A173">
            <v>810085</v>
          </cell>
          <cell r="C173" t="str">
            <v>Gardenning</v>
          </cell>
          <cell r="D173" t="str">
            <v>No-Capex</v>
          </cell>
          <cell r="E173" t="str">
            <v>Tools &amp; Implements</v>
          </cell>
          <cell r="F173" t="str">
            <v>Ltchi Processing</v>
          </cell>
          <cell r="H173" t="str">
            <v>NRS</v>
          </cell>
          <cell r="I173">
            <v>55000</v>
          </cell>
          <cell r="J173">
            <v>55000</v>
          </cell>
        </row>
        <row r="174">
          <cell r="A174">
            <v>810086</v>
          </cell>
          <cell r="C174" t="str">
            <v xml:space="preserve">Vatika Hair Oil Container </v>
          </cell>
          <cell r="D174" t="str">
            <v>Capex-34</v>
          </cell>
          <cell r="E174" t="str">
            <v xml:space="preserve">Plant &amp; Machinery </v>
          </cell>
          <cell r="H174" t="str">
            <v>INR</v>
          </cell>
          <cell r="I174">
            <v>475000</v>
          </cell>
          <cell r="J174">
            <v>760000</v>
          </cell>
        </row>
        <row r="175">
          <cell r="A175">
            <v>810087</v>
          </cell>
          <cell r="C175" t="str">
            <v xml:space="preserve">Vatika Hair Oil Container </v>
          </cell>
          <cell r="D175" t="str">
            <v>Capex-34</v>
          </cell>
          <cell r="E175" t="str">
            <v xml:space="preserve">Plant &amp; Machinery </v>
          </cell>
          <cell r="H175" t="str">
            <v>INR</v>
          </cell>
          <cell r="I175">
            <v>320000</v>
          </cell>
          <cell r="J175">
            <v>512000</v>
          </cell>
        </row>
        <row r="176">
          <cell r="A176">
            <v>810088</v>
          </cell>
          <cell r="C176" t="str">
            <v xml:space="preserve">Vatika Hair Oil Container </v>
          </cell>
          <cell r="D176" t="str">
            <v>Capex-34</v>
          </cell>
          <cell r="E176" t="str">
            <v xml:space="preserve">Plant &amp; Machinery </v>
          </cell>
          <cell r="H176" t="str">
            <v>INR</v>
          </cell>
          <cell r="I176">
            <v>200000</v>
          </cell>
          <cell r="J176">
            <v>320000</v>
          </cell>
        </row>
        <row r="177">
          <cell r="A177">
            <v>810089</v>
          </cell>
          <cell r="C177" t="str">
            <v xml:space="preserve">Vatika Hair Oil Container </v>
          </cell>
          <cell r="D177" t="str">
            <v>Capex-34</v>
          </cell>
          <cell r="E177" t="str">
            <v xml:space="preserve">Plant &amp; Machinery </v>
          </cell>
          <cell r="H177" t="str">
            <v>INR</v>
          </cell>
          <cell r="I177">
            <v>475000</v>
          </cell>
          <cell r="J177">
            <v>760000</v>
          </cell>
        </row>
        <row r="178">
          <cell r="A178">
            <v>810090</v>
          </cell>
          <cell r="C178" t="str">
            <v xml:space="preserve">Vatika Hair Oil Container </v>
          </cell>
          <cell r="D178" t="str">
            <v>Capex-34</v>
          </cell>
          <cell r="E178" t="str">
            <v xml:space="preserve">Plant &amp; Machinery </v>
          </cell>
          <cell r="H178" t="str">
            <v>INR</v>
          </cell>
          <cell r="I178">
            <v>97000</v>
          </cell>
          <cell r="J178">
            <v>155200</v>
          </cell>
        </row>
        <row r="179">
          <cell r="A179">
            <v>810091</v>
          </cell>
          <cell r="C179" t="str">
            <v xml:space="preserve">Vatika Hair Oil Container </v>
          </cell>
          <cell r="D179" t="str">
            <v>Capex-34</v>
          </cell>
          <cell r="E179" t="str">
            <v xml:space="preserve">Plant &amp; Machinery </v>
          </cell>
          <cell r="F179" t="str">
            <v>Ltchi Processing</v>
          </cell>
          <cell r="H179" t="str">
            <v>NRS</v>
          </cell>
          <cell r="I179">
            <v>56000</v>
          </cell>
          <cell r="J179">
            <v>56000</v>
          </cell>
        </row>
        <row r="180">
          <cell r="A180">
            <v>810092</v>
          </cell>
          <cell r="C180" t="str">
            <v>Lemoneze Plant</v>
          </cell>
          <cell r="D180" t="str">
            <v>Capex-31</v>
          </cell>
          <cell r="E180" t="str">
            <v>Plant &amp; Machinery (Installation)</v>
          </cell>
          <cell r="H180" t="str">
            <v>NRS</v>
          </cell>
          <cell r="I180">
            <v>6710</v>
          </cell>
          <cell r="J180">
            <v>6710</v>
          </cell>
        </row>
        <row r="181">
          <cell r="A181">
            <v>810093</v>
          </cell>
          <cell r="C181" t="str">
            <v>Lemoneze Plant</v>
          </cell>
          <cell r="D181" t="str">
            <v>Capex-31</v>
          </cell>
          <cell r="E181" t="str">
            <v>Plant &amp; Machinery (Installation)</v>
          </cell>
          <cell r="H181" t="str">
            <v>NRS</v>
          </cell>
          <cell r="I181">
            <v>12760</v>
          </cell>
          <cell r="J181">
            <v>12760</v>
          </cell>
        </row>
        <row r="182">
          <cell r="A182">
            <v>810094</v>
          </cell>
          <cell r="C182" t="str">
            <v>Lemoneze Plant</v>
          </cell>
          <cell r="D182" t="str">
            <v>Capex-31</v>
          </cell>
          <cell r="E182" t="str">
            <v>Plant &amp; Machinery (Installation)</v>
          </cell>
          <cell r="H182" t="str">
            <v>NRS</v>
          </cell>
          <cell r="I182">
            <v>7700</v>
          </cell>
          <cell r="J182">
            <v>7700</v>
          </cell>
        </row>
        <row r="183">
          <cell r="A183">
            <v>810096</v>
          </cell>
          <cell r="C183" t="str">
            <v>Lemoneze Plant</v>
          </cell>
          <cell r="D183" t="str">
            <v>Capex-31</v>
          </cell>
          <cell r="E183" t="str">
            <v>Tools &amp; Implements</v>
          </cell>
          <cell r="H183" t="str">
            <v>NRS</v>
          </cell>
          <cell r="I183">
            <v>1980</v>
          </cell>
          <cell r="J183">
            <v>1980</v>
          </cell>
        </row>
        <row r="184">
          <cell r="A184">
            <v>810098</v>
          </cell>
          <cell r="C184" t="str">
            <v>Lemoneze Plant</v>
          </cell>
          <cell r="D184" t="str">
            <v>Capex-31</v>
          </cell>
          <cell r="E184" t="str">
            <v>Plant &amp; Machinery (Installation)</v>
          </cell>
          <cell r="H184" t="str">
            <v>INR</v>
          </cell>
          <cell r="I184">
            <v>30678</v>
          </cell>
          <cell r="J184">
            <v>49084.800000000003</v>
          </cell>
        </row>
        <row r="185">
          <cell r="A185">
            <v>810099</v>
          </cell>
          <cell r="C185" t="str">
            <v>Taxol Section</v>
          </cell>
          <cell r="D185" t="str">
            <v>Capex-16</v>
          </cell>
          <cell r="E185" t="str">
            <v>Plant &amp; Machinery (Installation) CWIP</v>
          </cell>
          <cell r="H185" t="str">
            <v>EURO</v>
          </cell>
          <cell r="I185">
            <v>2550.66</v>
          </cell>
          <cell r="J185">
            <v>331585.8</v>
          </cell>
        </row>
        <row r="186">
          <cell r="A186">
            <v>810100</v>
          </cell>
          <cell r="C186" t="str">
            <v>Litchi Plant</v>
          </cell>
          <cell r="D186" t="str">
            <v>(Capex - 03-03-04)</v>
          </cell>
          <cell r="E186" t="str">
            <v>Plant &amp; Machinery (Installation)</v>
          </cell>
          <cell r="H186" t="str">
            <v>NRS</v>
          </cell>
          <cell r="I186">
            <v>125462</v>
          </cell>
          <cell r="J186">
            <v>125462</v>
          </cell>
        </row>
        <row r="187">
          <cell r="A187">
            <v>810101</v>
          </cell>
          <cell r="C187" t="str">
            <v>LDM Section</v>
          </cell>
          <cell r="D187" t="str">
            <v>Capex-29</v>
          </cell>
          <cell r="E187" t="str">
            <v>Plant &amp; Machinery (Installation)</v>
          </cell>
          <cell r="H187" t="str">
            <v>NRS</v>
          </cell>
          <cell r="I187">
            <v>21835</v>
          </cell>
          <cell r="J187">
            <v>21835</v>
          </cell>
        </row>
        <row r="188">
          <cell r="A188">
            <v>810102</v>
          </cell>
          <cell r="C188" t="str">
            <v>Thermocol Section</v>
          </cell>
          <cell r="D188" t="str">
            <v>(Capex - 01-03-04)</v>
          </cell>
          <cell r="E188" t="str">
            <v>Building</v>
          </cell>
          <cell r="F188" t="str">
            <v>Project-196</v>
          </cell>
          <cell r="H188" t="str">
            <v>NRS</v>
          </cell>
          <cell r="I188">
            <v>33721</v>
          </cell>
          <cell r="J188">
            <v>33721</v>
          </cell>
        </row>
        <row r="189">
          <cell r="A189">
            <v>810103</v>
          </cell>
          <cell r="C189" t="str">
            <v>New Godown near scrap yard</v>
          </cell>
          <cell r="D189" t="str">
            <v>Capex-17 &amp; 17A</v>
          </cell>
          <cell r="E189" t="str">
            <v>Building</v>
          </cell>
          <cell r="F189" t="str">
            <v>Project-194</v>
          </cell>
          <cell r="H189" t="str">
            <v>NRS</v>
          </cell>
          <cell r="I189">
            <v>566904.19999999995</v>
          </cell>
          <cell r="J189">
            <v>566904.19999999995</v>
          </cell>
        </row>
        <row r="190">
          <cell r="A190">
            <v>810104</v>
          </cell>
          <cell r="C190" t="str">
            <v>Lemoneze Plant</v>
          </cell>
          <cell r="D190" t="str">
            <v>Capex-31</v>
          </cell>
          <cell r="E190" t="str">
            <v>Plant &amp; Machinery (Installation)</v>
          </cell>
          <cell r="F190" t="str">
            <v>Project-197</v>
          </cell>
          <cell r="H190" t="str">
            <v>INR</v>
          </cell>
          <cell r="I190">
            <v>7900</v>
          </cell>
          <cell r="J190">
            <v>12640</v>
          </cell>
        </row>
        <row r="191">
          <cell r="A191">
            <v>810105</v>
          </cell>
          <cell r="C191" t="str">
            <v>New Godown near scrap yard</v>
          </cell>
          <cell r="D191" t="str">
            <v>Capex-17 &amp; 17A</v>
          </cell>
          <cell r="E191" t="str">
            <v>Building</v>
          </cell>
          <cell r="F191" t="str">
            <v>Project-196</v>
          </cell>
          <cell r="H191" t="str">
            <v>NRS</v>
          </cell>
          <cell r="I191">
            <v>19008</v>
          </cell>
          <cell r="J191">
            <v>19008</v>
          </cell>
        </row>
        <row r="192">
          <cell r="A192">
            <v>810106</v>
          </cell>
          <cell r="C192" t="str">
            <v>LDM Section</v>
          </cell>
          <cell r="D192" t="str">
            <v>Capex-29</v>
          </cell>
          <cell r="E192" t="str">
            <v>Plant &amp; Machinery (Installation)</v>
          </cell>
          <cell r="F192" t="str">
            <v>Project-205</v>
          </cell>
          <cell r="H192" t="str">
            <v>NRS</v>
          </cell>
          <cell r="I192">
            <v>3630</v>
          </cell>
          <cell r="J192">
            <v>3630</v>
          </cell>
        </row>
        <row r="193">
          <cell r="A193">
            <v>810107</v>
          </cell>
          <cell r="C193" t="str">
            <v>New Godown near scrap yard</v>
          </cell>
          <cell r="D193" t="str">
            <v>Capex-17 &amp; 17A</v>
          </cell>
          <cell r="E193" t="str">
            <v>Building</v>
          </cell>
          <cell r="F193" t="str">
            <v>Project-203</v>
          </cell>
          <cell r="H193" t="str">
            <v>INR</v>
          </cell>
          <cell r="I193">
            <v>202900</v>
          </cell>
          <cell r="J193">
            <v>324640</v>
          </cell>
        </row>
        <row r="194">
          <cell r="A194">
            <v>810108</v>
          </cell>
          <cell r="C194" t="str">
            <v>LDM Section</v>
          </cell>
          <cell r="D194" t="str">
            <v>Capex-29</v>
          </cell>
          <cell r="E194" t="str">
            <v>Plant &amp; Machinery (Installation)</v>
          </cell>
          <cell r="F194" t="str">
            <v>Maint-343</v>
          </cell>
          <cell r="H194" t="str">
            <v>NRS</v>
          </cell>
          <cell r="I194">
            <v>2200</v>
          </cell>
          <cell r="J194">
            <v>2200</v>
          </cell>
        </row>
        <row r="195">
          <cell r="A195">
            <v>810109</v>
          </cell>
          <cell r="C195" t="str">
            <v>Thermocol Section</v>
          </cell>
          <cell r="D195" t="str">
            <v>(Capex - 01-03-04)</v>
          </cell>
          <cell r="E195" t="str">
            <v>Building</v>
          </cell>
          <cell r="F195" t="str">
            <v>Project-266</v>
          </cell>
          <cell r="H195" t="str">
            <v>INR</v>
          </cell>
          <cell r="I195">
            <v>74600</v>
          </cell>
          <cell r="J195">
            <v>119360</v>
          </cell>
        </row>
        <row r="196">
          <cell r="A196">
            <v>810110</v>
          </cell>
          <cell r="C196" t="str">
            <v>Lemoneze Plant</v>
          </cell>
          <cell r="D196" t="str">
            <v>Capex-31</v>
          </cell>
          <cell r="E196" t="str">
            <v>Electrical Installation</v>
          </cell>
          <cell r="H196" t="str">
            <v>NRS</v>
          </cell>
          <cell r="I196">
            <v>40499.800000000003</v>
          </cell>
          <cell r="J196">
            <v>40499.800000000003</v>
          </cell>
        </row>
        <row r="197">
          <cell r="A197">
            <v>810111</v>
          </cell>
          <cell r="C197" t="str">
            <v>LDM Section</v>
          </cell>
          <cell r="D197" t="str">
            <v>Capex-29</v>
          </cell>
          <cell r="E197" t="str">
            <v>Plant &amp; Machinery (Installation)</v>
          </cell>
          <cell r="H197" t="str">
            <v>NRS</v>
          </cell>
          <cell r="I197">
            <v>968</v>
          </cell>
          <cell r="J197">
            <v>968</v>
          </cell>
        </row>
        <row r="198">
          <cell r="A198">
            <v>810112</v>
          </cell>
          <cell r="C198" t="str">
            <v>Trainning Hall</v>
          </cell>
          <cell r="D198" t="str">
            <v>Capex-26</v>
          </cell>
          <cell r="E198" t="str">
            <v>Building</v>
          </cell>
          <cell r="F198" t="str">
            <v>Project-81009</v>
          </cell>
          <cell r="H198" t="str">
            <v>NRS</v>
          </cell>
          <cell r="I198">
            <v>138392</v>
          </cell>
          <cell r="J198">
            <v>138392</v>
          </cell>
        </row>
        <row r="199">
          <cell r="A199">
            <v>810113</v>
          </cell>
          <cell r="C199" t="str">
            <v>LDM Section</v>
          </cell>
          <cell r="D199" t="str">
            <v>Capex-29</v>
          </cell>
          <cell r="E199" t="str">
            <v>Plant &amp; Machinery (Installation)</v>
          </cell>
          <cell r="F199" t="str">
            <v>Project-265</v>
          </cell>
          <cell r="G199" t="str">
            <v>Inventory</v>
          </cell>
          <cell r="H199" t="str">
            <v>INR</v>
          </cell>
          <cell r="I199">
            <v>7064.32</v>
          </cell>
          <cell r="J199">
            <v>11302.912</v>
          </cell>
        </row>
        <row r="200">
          <cell r="A200">
            <v>810114</v>
          </cell>
          <cell r="C200" t="str">
            <v>Trainning Hall</v>
          </cell>
          <cell r="D200" t="str">
            <v>Capex-26</v>
          </cell>
          <cell r="E200" t="str">
            <v>Electrical Installation</v>
          </cell>
          <cell r="F200" t="str">
            <v>Ltchi Processing</v>
          </cell>
          <cell r="H200" t="str">
            <v>NRS</v>
          </cell>
          <cell r="I200">
            <v>76224.5</v>
          </cell>
          <cell r="J200">
            <v>76224.5</v>
          </cell>
        </row>
        <row r="201">
          <cell r="A201">
            <v>810115</v>
          </cell>
          <cell r="C201" t="str">
            <v>Lemoneze Plant</v>
          </cell>
          <cell r="D201" t="str">
            <v>Capex-31</v>
          </cell>
          <cell r="E201" t="str">
            <v xml:space="preserve">Plant &amp; Machinery </v>
          </cell>
          <cell r="H201" t="str">
            <v>INR</v>
          </cell>
          <cell r="I201">
            <v>44283.32</v>
          </cell>
          <cell r="J201">
            <v>70853.312000000005</v>
          </cell>
        </row>
        <row r="202">
          <cell r="A202">
            <v>810116</v>
          </cell>
          <cell r="C202" t="str">
            <v>Fruit Juice Expansion</v>
          </cell>
          <cell r="D202" t="str">
            <v>(Capex - 02-03-04)</v>
          </cell>
          <cell r="E202" t="str">
            <v>Plant &amp; Machinery (Installation)</v>
          </cell>
          <cell r="F202" t="str">
            <v>Maint-384A</v>
          </cell>
          <cell r="H202" t="str">
            <v>INR</v>
          </cell>
          <cell r="I202">
            <v>4991</v>
          </cell>
          <cell r="J202">
            <v>7985.6</v>
          </cell>
        </row>
        <row r="203">
          <cell r="A203">
            <v>810117</v>
          </cell>
          <cell r="C203" t="str">
            <v>New Godown near scrap yard</v>
          </cell>
          <cell r="D203" t="str">
            <v>Capex-17 &amp; 17A</v>
          </cell>
          <cell r="E203" t="str">
            <v>Building</v>
          </cell>
          <cell r="H203" t="str">
            <v>NRS</v>
          </cell>
          <cell r="I203">
            <v>11520</v>
          </cell>
          <cell r="J203">
            <v>11520</v>
          </cell>
        </row>
        <row r="204">
          <cell r="A204">
            <v>810118</v>
          </cell>
          <cell r="C204" t="str">
            <v>Vatika Shampoo</v>
          </cell>
          <cell r="D204" t="str">
            <v>Capex-11</v>
          </cell>
          <cell r="E204" t="str">
            <v>Plant &amp; Machinery (Installation)</v>
          </cell>
          <cell r="F204" t="str">
            <v>Project-261</v>
          </cell>
          <cell r="H204" t="str">
            <v>INR</v>
          </cell>
          <cell r="I204">
            <v>26527.599999999999</v>
          </cell>
          <cell r="J204">
            <v>42444.160000000003</v>
          </cell>
        </row>
        <row r="205">
          <cell r="A205">
            <v>810119</v>
          </cell>
          <cell r="C205" t="str">
            <v>New Godown near scrap yard</v>
          </cell>
          <cell r="D205" t="str">
            <v>Capex-17 &amp; 17A</v>
          </cell>
          <cell r="E205" t="str">
            <v>Building</v>
          </cell>
          <cell r="G205" t="str">
            <v>Inventory</v>
          </cell>
          <cell r="H205" t="str">
            <v>INR</v>
          </cell>
          <cell r="I205">
            <v>64525.3</v>
          </cell>
          <cell r="J205">
            <v>103240.48000000001</v>
          </cell>
        </row>
        <row r="206">
          <cell r="A206">
            <v>810120</v>
          </cell>
          <cell r="C206" t="str">
            <v>New Godown near scrap yard</v>
          </cell>
          <cell r="D206" t="str">
            <v>Capex-17 &amp; 17A</v>
          </cell>
          <cell r="E206" t="str">
            <v>Building</v>
          </cell>
          <cell r="H206" t="str">
            <v>INR</v>
          </cell>
          <cell r="I206">
            <v>46794</v>
          </cell>
          <cell r="J206">
            <v>74870.400000000009</v>
          </cell>
        </row>
        <row r="207">
          <cell r="A207">
            <v>810121</v>
          </cell>
          <cell r="C207" t="str">
            <v>LDM Section</v>
          </cell>
          <cell r="D207" t="str">
            <v>Capex-29</v>
          </cell>
          <cell r="E207" t="str">
            <v>Electrical Installation</v>
          </cell>
          <cell r="H207" t="str">
            <v>NRS</v>
          </cell>
          <cell r="I207">
            <v>16500</v>
          </cell>
          <cell r="J207">
            <v>16500</v>
          </cell>
        </row>
        <row r="208">
          <cell r="A208">
            <v>810122</v>
          </cell>
          <cell r="C208" t="str">
            <v>Lemoneez Plant</v>
          </cell>
          <cell r="D208" t="str">
            <v>(Capex - 03-03-04)</v>
          </cell>
          <cell r="E208" t="str">
            <v>Building</v>
          </cell>
          <cell r="H208" t="str">
            <v>NRS</v>
          </cell>
          <cell r="I208">
            <v>120000</v>
          </cell>
          <cell r="J208">
            <v>120000</v>
          </cell>
        </row>
        <row r="209">
          <cell r="A209">
            <v>810123</v>
          </cell>
          <cell r="C209" t="str">
            <v>New Godown near scrap yard</v>
          </cell>
          <cell r="D209" t="str">
            <v>Capex-17 &amp; 17A</v>
          </cell>
          <cell r="E209" t="str">
            <v>Building</v>
          </cell>
          <cell r="H209" t="str">
            <v>INR</v>
          </cell>
          <cell r="I209">
            <v>3672</v>
          </cell>
          <cell r="J209">
            <v>5875.2000000000007</v>
          </cell>
        </row>
        <row r="210">
          <cell r="A210">
            <v>810124</v>
          </cell>
          <cell r="C210" t="str">
            <v>Server Room- BaaN</v>
          </cell>
          <cell r="D210" t="str">
            <v>(Capex - 32-03-04)</v>
          </cell>
          <cell r="E210" t="str">
            <v>Building</v>
          </cell>
          <cell r="F210" t="str">
            <v>ORDER TO BE CANCEELED</v>
          </cell>
          <cell r="H210" t="str">
            <v>INR</v>
          </cell>
          <cell r="I210">
            <v>120177.24</v>
          </cell>
          <cell r="J210">
            <v>192283.58400000003</v>
          </cell>
        </row>
        <row r="211">
          <cell r="A211" t="str">
            <v>810124-</v>
          </cell>
          <cell r="C211" t="str">
            <v>Fruit Juice Expansion</v>
          </cell>
          <cell r="D211" t="str">
            <v>(Capex - 02-03-04)</v>
          </cell>
          <cell r="E211" t="str">
            <v>Building</v>
          </cell>
          <cell r="F211" t="str">
            <v>ORDER TO BE CANCEELED</v>
          </cell>
        </row>
        <row r="212">
          <cell r="A212">
            <v>810125</v>
          </cell>
          <cell r="C212" t="str">
            <v>Fruit Juice Expansion</v>
          </cell>
          <cell r="D212" t="str">
            <v>(Capex - 02-03-04)</v>
          </cell>
          <cell r="E212" t="str">
            <v>Electrical Installation</v>
          </cell>
          <cell r="H212" t="str">
            <v>NRS</v>
          </cell>
          <cell r="I212">
            <v>19470</v>
          </cell>
          <cell r="J212">
            <v>19470</v>
          </cell>
        </row>
        <row r="213">
          <cell r="A213">
            <v>810126</v>
          </cell>
          <cell r="C213" t="str">
            <v>LDM Section</v>
          </cell>
          <cell r="D213" t="str">
            <v>Capex-29</v>
          </cell>
          <cell r="E213" t="str">
            <v>Plant &amp; Machinery (Installation)</v>
          </cell>
          <cell r="H213" t="str">
            <v>NRS</v>
          </cell>
          <cell r="I213">
            <v>726</v>
          </cell>
          <cell r="J213">
            <v>726</v>
          </cell>
        </row>
        <row r="214">
          <cell r="A214">
            <v>810127</v>
          </cell>
          <cell r="C214" t="str">
            <v>Fruit Juice Expansion-125 ML</v>
          </cell>
          <cell r="D214" t="str">
            <v>(Capex - 04-03-04)</v>
          </cell>
          <cell r="E214" t="str">
            <v>Plant &amp; Machinery - 125 ML</v>
          </cell>
          <cell r="H214" t="str">
            <v>USD</v>
          </cell>
          <cell r="I214">
            <v>369021</v>
          </cell>
          <cell r="J214">
            <v>27307554</v>
          </cell>
        </row>
        <row r="215">
          <cell r="A215">
            <v>810128</v>
          </cell>
          <cell r="C215" t="str">
            <v>Fruit Juice Expansion-125 ML</v>
          </cell>
          <cell r="D215" t="str">
            <v>(Capex - 04-03-04)</v>
          </cell>
          <cell r="E215" t="str">
            <v xml:space="preserve">Plant &amp; Machinery </v>
          </cell>
          <cell r="H215" t="str">
            <v>INR</v>
          </cell>
          <cell r="I215">
            <v>1400000</v>
          </cell>
          <cell r="J215">
            <v>2240000</v>
          </cell>
        </row>
        <row r="216">
          <cell r="A216">
            <v>810129</v>
          </cell>
          <cell r="C216" t="str">
            <v>Fruit Juice Expansion</v>
          </cell>
          <cell r="D216" t="str">
            <v>(Capex - 02-03-04)</v>
          </cell>
          <cell r="E216" t="str">
            <v>Electrical Installation</v>
          </cell>
          <cell r="H216" t="str">
            <v>NRS</v>
          </cell>
          <cell r="I216">
            <v>69300</v>
          </cell>
          <cell r="J216">
            <v>69300</v>
          </cell>
        </row>
        <row r="217">
          <cell r="A217">
            <v>810130</v>
          </cell>
          <cell r="C217" t="str">
            <v>Thermocol Section</v>
          </cell>
          <cell r="D217" t="str">
            <v>(Capex - 01-03-04)</v>
          </cell>
          <cell r="E217" t="str">
            <v>Building</v>
          </cell>
          <cell r="H217" t="str">
            <v>NRS</v>
          </cell>
          <cell r="I217">
            <v>43575</v>
          </cell>
          <cell r="J217">
            <v>43575</v>
          </cell>
        </row>
        <row r="218">
          <cell r="A218">
            <v>810131</v>
          </cell>
          <cell r="C218" t="str">
            <v>New Godown near scrap yard</v>
          </cell>
          <cell r="D218" t="str">
            <v>Capex-17 &amp; 17A</v>
          </cell>
          <cell r="E218" t="str">
            <v>Building</v>
          </cell>
          <cell r="H218" t="str">
            <v>NRS</v>
          </cell>
          <cell r="I218">
            <v>20960</v>
          </cell>
          <cell r="J218">
            <v>20960</v>
          </cell>
        </row>
        <row r="219">
          <cell r="A219">
            <v>810132</v>
          </cell>
          <cell r="C219" t="str">
            <v>Litchi Plant</v>
          </cell>
          <cell r="D219" t="str">
            <v>(Capex - 03-03-04)</v>
          </cell>
          <cell r="E219" t="str">
            <v>Building</v>
          </cell>
          <cell r="H219" t="str">
            <v>NRS</v>
          </cell>
          <cell r="I219">
            <v>10538.5</v>
          </cell>
          <cell r="J219">
            <v>10538.5</v>
          </cell>
        </row>
        <row r="220">
          <cell r="A220">
            <v>810133</v>
          </cell>
          <cell r="C220" t="str">
            <v xml:space="preserve">Vatika Hair Oil Container </v>
          </cell>
          <cell r="D220" t="str">
            <v>Capex-34</v>
          </cell>
          <cell r="E220" t="str">
            <v xml:space="preserve">Plant &amp; Machinery </v>
          </cell>
          <cell r="H220" t="str">
            <v>NRS</v>
          </cell>
          <cell r="I220">
            <v>32000</v>
          </cell>
          <cell r="J220">
            <v>32000</v>
          </cell>
        </row>
        <row r="221">
          <cell r="A221">
            <v>810134</v>
          </cell>
          <cell r="C221" t="str">
            <v>New Godown near scrap yard</v>
          </cell>
          <cell r="D221" t="str">
            <v>Capex-17 &amp; 17A</v>
          </cell>
          <cell r="E221" t="str">
            <v>Building</v>
          </cell>
          <cell r="H221" t="str">
            <v>NRS</v>
          </cell>
          <cell r="I221">
            <v>310500</v>
          </cell>
          <cell r="J221">
            <v>310500</v>
          </cell>
        </row>
        <row r="222">
          <cell r="A222">
            <v>810135</v>
          </cell>
          <cell r="C222" t="str">
            <v>Fruit Juice Expansion</v>
          </cell>
          <cell r="D222" t="str">
            <v>Maintenance</v>
          </cell>
          <cell r="H222" t="str">
            <v>NRS</v>
          </cell>
          <cell r="I222">
            <v>109500</v>
          </cell>
          <cell r="J222">
            <v>109500</v>
          </cell>
        </row>
        <row r="223">
          <cell r="A223">
            <v>810136</v>
          </cell>
          <cell r="C223" t="str">
            <v>Fruit Juice Expansion</v>
          </cell>
          <cell r="D223" t="str">
            <v>Maintenance</v>
          </cell>
          <cell r="E223" t="str">
            <v xml:space="preserve">Wooden Work For 500 ML Machine </v>
          </cell>
          <cell r="H223" t="str">
            <v>NRS</v>
          </cell>
          <cell r="I223">
            <v>124397</v>
          </cell>
          <cell r="J223">
            <v>124397</v>
          </cell>
        </row>
        <row r="224">
          <cell r="A224">
            <v>810137</v>
          </cell>
          <cell r="C224" t="str">
            <v>Baan Installation</v>
          </cell>
          <cell r="D224" t="str">
            <v>Capex-32</v>
          </cell>
          <cell r="E224" t="str">
            <v>Office Equipment</v>
          </cell>
          <cell r="H224" t="str">
            <v>NRS</v>
          </cell>
          <cell r="I224">
            <v>555198.6</v>
          </cell>
          <cell r="J224">
            <v>555198.6</v>
          </cell>
        </row>
        <row r="225">
          <cell r="A225">
            <v>810138</v>
          </cell>
          <cell r="C225" t="str">
            <v>Baan Installation</v>
          </cell>
          <cell r="D225" t="str">
            <v>Capex-32</v>
          </cell>
          <cell r="E225" t="str">
            <v>Office Equipment</v>
          </cell>
          <cell r="H225" t="str">
            <v>NRS</v>
          </cell>
          <cell r="I225">
            <v>1153297.2</v>
          </cell>
          <cell r="J225">
            <v>1153297.2</v>
          </cell>
        </row>
        <row r="226">
          <cell r="A226">
            <v>810139</v>
          </cell>
          <cell r="C226" t="str">
            <v>Trainning Hall</v>
          </cell>
          <cell r="D226" t="str">
            <v>Capex-26</v>
          </cell>
          <cell r="E226" t="str">
            <v>Building</v>
          </cell>
          <cell r="H226" t="str">
            <v>NRS</v>
          </cell>
          <cell r="I226">
            <v>28050</v>
          </cell>
          <cell r="J226">
            <v>28050</v>
          </cell>
        </row>
        <row r="227">
          <cell r="A227">
            <v>810140</v>
          </cell>
          <cell r="C227" t="str">
            <v>LDM Section</v>
          </cell>
          <cell r="D227" t="str">
            <v>Capex-29</v>
          </cell>
          <cell r="E227" t="str">
            <v>Plant &amp; Machinery - all Repairing works</v>
          </cell>
          <cell r="H227" t="str">
            <v>INR</v>
          </cell>
          <cell r="I227">
            <v>29526.7</v>
          </cell>
          <cell r="J227">
            <v>47242.720000000001</v>
          </cell>
        </row>
        <row r="228">
          <cell r="A228">
            <v>810141</v>
          </cell>
          <cell r="C228" t="str">
            <v>New Godown near scrap yard</v>
          </cell>
          <cell r="D228" t="str">
            <v>Capex-17 &amp; 17A</v>
          </cell>
          <cell r="E228" t="str">
            <v>Building</v>
          </cell>
          <cell r="H228" t="str">
            <v>NRS</v>
          </cell>
          <cell r="I228">
            <v>408000</v>
          </cell>
          <cell r="J228">
            <v>408000</v>
          </cell>
        </row>
        <row r="229">
          <cell r="A229">
            <v>810142</v>
          </cell>
          <cell r="C229" t="str">
            <v>Fruit Juice Expansion</v>
          </cell>
          <cell r="D229" t="str">
            <v>Maintenance</v>
          </cell>
          <cell r="E229" t="str">
            <v>Building</v>
          </cell>
          <cell r="H229" t="str">
            <v>NRS</v>
          </cell>
          <cell r="I229">
            <v>2288</v>
          </cell>
          <cell r="J229">
            <v>2288</v>
          </cell>
        </row>
        <row r="230">
          <cell r="A230">
            <v>810143</v>
          </cell>
          <cell r="C230" t="str">
            <v>Trainning Hall</v>
          </cell>
          <cell r="D230" t="str">
            <v>Capex-26</v>
          </cell>
          <cell r="E230" t="str">
            <v>Office Equipment</v>
          </cell>
          <cell r="H230" t="str">
            <v>NRS</v>
          </cell>
          <cell r="I230">
            <v>17325</v>
          </cell>
          <cell r="J230">
            <v>17325</v>
          </cell>
        </row>
        <row r="231">
          <cell r="A231">
            <v>810144</v>
          </cell>
          <cell r="C231" t="str">
            <v>Boundary Wall</v>
          </cell>
          <cell r="D231" t="str">
            <v>(Capex - 06-03-04)</v>
          </cell>
          <cell r="E231" t="str">
            <v>Building</v>
          </cell>
          <cell r="H231" t="str">
            <v>NRS</v>
          </cell>
          <cell r="I231">
            <v>452275</v>
          </cell>
          <cell r="J231">
            <v>452275</v>
          </cell>
        </row>
        <row r="232">
          <cell r="A232">
            <v>810145</v>
          </cell>
          <cell r="C232" t="str">
            <v>Boundary Wall</v>
          </cell>
          <cell r="D232" t="str">
            <v>(Capex - 06-03-04)</v>
          </cell>
          <cell r="E232" t="str">
            <v>Building</v>
          </cell>
          <cell r="H232" t="str">
            <v>NRS</v>
          </cell>
          <cell r="I232">
            <v>460000</v>
          </cell>
          <cell r="J232">
            <v>460000</v>
          </cell>
        </row>
        <row r="233">
          <cell r="A233">
            <v>810146</v>
          </cell>
          <cell r="C233" t="str">
            <v>Fruit Juice Expansion</v>
          </cell>
          <cell r="D233" t="str">
            <v>Maintenance</v>
          </cell>
          <cell r="E233" t="str">
            <v xml:space="preserve">Wooden Work For 500 ML Machine </v>
          </cell>
          <cell r="F233" t="str">
            <v>Ltchi Processing</v>
          </cell>
          <cell r="H233" t="str">
            <v>NRS</v>
          </cell>
          <cell r="I233">
            <v>38820</v>
          </cell>
          <cell r="J233">
            <v>38820</v>
          </cell>
        </row>
        <row r="234">
          <cell r="A234">
            <v>810147</v>
          </cell>
          <cell r="D234" t="str">
            <v>Maintenance</v>
          </cell>
          <cell r="H234" t="str">
            <v>INR</v>
          </cell>
          <cell r="I234">
            <v>6180</v>
          </cell>
          <cell r="J234">
            <v>9888</v>
          </cell>
        </row>
        <row r="235">
          <cell r="A235">
            <v>810148</v>
          </cell>
          <cell r="C235" t="str">
            <v>Boundary Wall</v>
          </cell>
          <cell r="D235" t="str">
            <v>(Capex - 06-03-04)</v>
          </cell>
          <cell r="E235" t="str">
            <v>Building</v>
          </cell>
          <cell r="H235" t="str">
            <v>NRS</v>
          </cell>
          <cell r="I235">
            <v>149772</v>
          </cell>
          <cell r="J235">
            <v>149772</v>
          </cell>
        </row>
        <row r="236">
          <cell r="A236">
            <v>810149</v>
          </cell>
          <cell r="C236" t="str">
            <v>Fruit Juice Expansion</v>
          </cell>
          <cell r="D236" t="str">
            <v>Capex-22</v>
          </cell>
          <cell r="E236" t="str">
            <v>Building</v>
          </cell>
          <cell r="F236" t="str">
            <v>P. O. to be canceeled</v>
          </cell>
          <cell r="H236" t="str">
            <v>NRS</v>
          </cell>
          <cell r="I236">
            <v>85800</v>
          </cell>
          <cell r="J236">
            <v>85800</v>
          </cell>
        </row>
        <row r="237">
          <cell r="A237">
            <v>810150</v>
          </cell>
          <cell r="C237" t="str">
            <v>Scrap Yard</v>
          </cell>
          <cell r="D237" t="str">
            <v>Capex-24</v>
          </cell>
          <cell r="E237" t="str">
            <v>Building</v>
          </cell>
          <cell r="H237" t="str">
            <v>NRS</v>
          </cell>
          <cell r="I237">
            <v>7500</v>
          </cell>
          <cell r="J237">
            <v>7500</v>
          </cell>
        </row>
        <row r="238">
          <cell r="A238">
            <v>810151</v>
          </cell>
          <cell r="C238" t="str">
            <v>New Godown near scrap yard</v>
          </cell>
          <cell r="D238" t="str">
            <v>Capex-17 &amp; 17A</v>
          </cell>
          <cell r="E238" t="str">
            <v>Building</v>
          </cell>
          <cell r="H238" t="str">
            <v>NRS</v>
          </cell>
          <cell r="I238">
            <v>59400</v>
          </cell>
          <cell r="J238">
            <v>59400</v>
          </cell>
        </row>
        <row r="239">
          <cell r="A239">
            <v>810152</v>
          </cell>
          <cell r="C239" t="str">
            <v>Lemoneze Plant</v>
          </cell>
          <cell r="D239" t="str">
            <v>Capex-31</v>
          </cell>
          <cell r="E239" t="str">
            <v>Plant &amp; Machinery (Installation)</v>
          </cell>
          <cell r="H239" t="str">
            <v>INR</v>
          </cell>
          <cell r="I239">
            <v>62418</v>
          </cell>
          <cell r="J239">
            <v>99868.800000000003</v>
          </cell>
        </row>
        <row r="240">
          <cell r="A240">
            <v>810153</v>
          </cell>
          <cell r="C240" t="str">
            <v xml:space="preserve">Vatika Hair Oil Container </v>
          </cell>
          <cell r="D240" t="str">
            <v>Capex-34</v>
          </cell>
          <cell r="E240" t="str">
            <v>Plant &amp; Machinery</v>
          </cell>
          <cell r="H240" t="str">
            <v>NRS</v>
          </cell>
          <cell r="I240">
            <v>74000</v>
          </cell>
          <cell r="J240">
            <v>74000</v>
          </cell>
        </row>
        <row r="241">
          <cell r="A241">
            <v>810154</v>
          </cell>
          <cell r="C241" t="str">
            <v>Plastic Section</v>
          </cell>
          <cell r="D241" t="str">
            <v>Maintenance</v>
          </cell>
          <cell r="E241" t="str">
            <v>Plant &amp; Machinery (Installation)</v>
          </cell>
          <cell r="H241" t="str">
            <v>NRS</v>
          </cell>
          <cell r="I241">
            <v>4356</v>
          </cell>
          <cell r="J241">
            <v>4356</v>
          </cell>
        </row>
        <row r="242">
          <cell r="A242">
            <v>810155</v>
          </cell>
          <cell r="D242" t="str">
            <v>Maintenance</v>
          </cell>
        </row>
        <row r="243">
          <cell r="A243">
            <v>810157</v>
          </cell>
          <cell r="C243" t="str">
            <v>Fruit Juice Expansion</v>
          </cell>
          <cell r="D243" t="str">
            <v>Maintenance</v>
          </cell>
          <cell r="E243" t="str">
            <v xml:space="preserve">Wooden Work For 500 ML Machine </v>
          </cell>
          <cell r="H243" t="str">
            <v>NRS</v>
          </cell>
          <cell r="I243">
            <v>56681</v>
          </cell>
          <cell r="J243">
            <v>56681</v>
          </cell>
        </row>
        <row r="244">
          <cell r="A244">
            <v>810158</v>
          </cell>
          <cell r="C244" t="str">
            <v>Litchi Plant</v>
          </cell>
          <cell r="D244" t="str">
            <v>(Capex - 03-03-04)</v>
          </cell>
          <cell r="E244" t="str">
            <v>Plant &amp; Machinery (Installation)</v>
          </cell>
          <cell r="H244" t="str">
            <v>NRS</v>
          </cell>
          <cell r="I244">
            <v>41995.8</v>
          </cell>
          <cell r="J244">
            <v>41995.8</v>
          </cell>
        </row>
        <row r="245">
          <cell r="A245">
            <v>810159</v>
          </cell>
          <cell r="C245" t="str">
            <v>New Godown near scrap yard</v>
          </cell>
          <cell r="D245" t="str">
            <v>Capex-17 &amp; 17A</v>
          </cell>
          <cell r="E245" t="str">
            <v>Building</v>
          </cell>
          <cell r="H245" t="str">
            <v>INR</v>
          </cell>
          <cell r="I245">
            <v>53820</v>
          </cell>
          <cell r="J245">
            <v>86112</v>
          </cell>
        </row>
        <row r="246">
          <cell r="A246">
            <v>810160</v>
          </cell>
          <cell r="C246" t="str">
            <v>Trainning Hall</v>
          </cell>
          <cell r="D246" t="str">
            <v>Capex-26</v>
          </cell>
          <cell r="E246" t="str">
            <v>Furniture &amp; Fixture</v>
          </cell>
          <cell r="H246" t="str">
            <v>NRS</v>
          </cell>
          <cell r="I246">
            <v>31618</v>
          </cell>
          <cell r="J246">
            <v>31618</v>
          </cell>
        </row>
        <row r="247">
          <cell r="A247">
            <v>810162</v>
          </cell>
          <cell r="C247" t="str">
            <v>Baan Installation</v>
          </cell>
          <cell r="D247" t="str">
            <v>Capex-32</v>
          </cell>
          <cell r="E247" t="str">
            <v>Office Equipment</v>
          </cell>
          <cell r="H247" t="str">
            <v>NRS</v>
          </cell>
          <cell r="I247">
            <v>502425</v>
          </cell>
          <cell r="J247">
            <v>502425</v>
          </cell>
        </row>
        <row r="248">
          <cell r="A248">
            <v>810163</v>
          </cell>
          <cell r="C248" t="str">
            <v>Baan Installation</v>
          </cell>
          <cell r="D248" t="str">
            <v>Capex-32</v>
          </cell>
          <cell r="E248" t="str">
            <v>Office Equipment</v>
          </cell>
          <cell r="H248" t="str">
            <v>NRS</v>
          </cell>
          <cell r="I248">
            <v>62502</v>
          </cell>
          <cell r="J248">
            <v>62502</v>
          </cell>
        </row>
        <row r="249">
          <cell r="A249">
            <v>810164</v>
          </cell>
          <cell r="C249" t="str">
            <v>Lemoneze Plant</v>
          </cell>
          <cell r="D249" t="str">
            <v>Capex-31</v>
          </cell>
          <cell r="E249" t="str">
            <v>Building</v>
          </cell>
          <cell r="H249" t="str">
            <v>NRS</v>
          </cell>
          <cell r="I249">
            <v>30770</v>
          </cell>
          <cell r="J249">
            <v>30770</v>
          </cell>
        </row>
        <row r="250">
          <cell r="A250">
            <v>810166</v>
          </cell>
          <cell r="C250" t="str">
            <v>Litchi Plant</v>
          </cell>
          <cell r="D250" t="str">
            <v>(Capex - 03-03-04)</v>
          </cell>
          <cell r="E250" t="str">
            <v>Plant &amp; Machinery (Installation)</v>
          </cell>
          <cell r="H250" t="str">
            <v>NRS</v>
          </cell>
          <cell r="I250">
            <v>23925</v>
          </cell>
          <cell r="J250">
            <v>23925</v>
          </cell>
        </row>
        <row r="251">
          <cell r="A251">
            <v>810167</v>
          </cell>
          <cell r="C251" t="str">
            <v>Fruit Juice Expansion</v>
          </cell>
          <cell r="D251" t="str">
            <v>(Capex - 04-03-04)</v>
          </cell>
          <cell r="E251" t="str">
            <v>Plant &amp; Machinery (Installation)</v>
          </cell>
          <cell r="H251" t="str">
            <v>INR</v>
          </cell>
          <cell r="I251">
            <v>18128.75</v>
          </cell>
          <cell r="J251">
            <v>29006</v>
          </cell>
        </row>
        <row r="252">
          <cell r="A252">
            <v>810168</v>
          </cell>
          <cell r="C252" t="str">
            <v>Trainning Hall</v>
          </cell>
          <cell r="D252" t="str">
            <v>Capex-26</v>
          </cell>
          <cell r="E252" t="str">
            <v>Furniture &amp; Fixture</v>
          </cell>
          <cell r="H252" t="str">
            <v>NRS</v>
          </cell>
          <cell r="I252">
            <v>22550</v>
          </cell>
          <cell r="J252">
            <v>22550</v>
          </cell>
        </row>
        <row r="253">
          <cell r="A253">
            <v>810169</v>
          </cell>
          <cell r="C253" t="str">
            <v>Fruit Juice Expansion</v>
          </cell>
          <cell r="D253" t="str">
            <v>(Capex - 04-03-04)</v>
          </cell>
          <cell r="E253" t="str">
            <v>Plant &amp; Machinery (Installation)</v>
          </cell>
          <cell r="F253" t="str">
            <v>Inventory</v>
          </cell>
          <cell r="H253" t="str">
            <v>NRS</v>
          </cell>
          <cell r="I253">
            <v>6710</v>
          </cell>
          <cell r="J253">
            <v>6710</v>
          </cell>
        </row>
        <row r="254">
          <cell r="A254">
            <v>810170</v>
          </cell>
          <cell r="C254" t="str">
            <v>Fruit Juice Expansion</v>
          </cell>
          <cell r="D254" t="str">
            <v>No-Capex</v>
          </cell>
          <cell r="E254" t="str">
            <v>Plant &amp; Machinery</v>
          </cell>
          <cell r="H254" t="str">
            <v>INR</v>
          </cell>
          <cell r="I254">
            <v>3300</v>
          </cell>
          <cell r="J254">
            <v>5280</v>
          </cell>
        </row>
        <row r="255">
          <cell r="A255">
            <v>810171</v>
          </cell>
          <cell r="C255" t="str">
            <v>Boundary Wall</v>
          </cell>
          <cell r="D255" t="str">
            <v>(Capex - 06-03-04)</v>
          </cell>
          <cell r="E255" t="str">
            <v>Building</v>
          </cell>
          <cell r="H255" t="str">
            <v>NRS</v>
          </cell>
          <cell r="I255">
            <v>168600</v>
          </cell>
          <cell r="J255">
            <v>168600</v>
          </cell>
        </row>
        <row r="256">
          <cell r="A256">
            <v>810172</v>
          </cell>
          <cell r="C256" t="str">
            <v>Fruit Juice Expansion</v>
          </cell>
          <cell r="D256" t="str">
            <v>(Capex - 04-03-04)</v>
          </cell>
          <cell r="E256" t="str">
            <v>Building</v>
          </cell>
          <cell r="H256" t="str">
            <v>NRS</v>
          </cell>
          <cell r="I256">
            <v>6780</v>
          </cell>
          <cell r="J256">
            <v>6780</v>
          </cell>
        </row>
        <row r="257">
          <cell r="A257">
            <v>810173</v>
          </cell>
          <cell r="C257" t="str">
            <v>Boundary Wall</v>
          </cell>
          <cell r="D257" t="str">
            <v>(Capex - 06-03-04)</v>
          </cell>
          <cell r="E257" t="str">
            <v>Building</v>
          </cell>
          <cell r="H257" t="str">
            <v>NRS</v>
          </cell>
          <cell r="I257">
            <v>196877.5</v>
          </cell>
          <cell r="J257">
            <v>196877.5</v>
          </cell>
        </row>
        <row r="258">
          <cell r="A258">
            <v>810174</v>
          </cell>
          <cell r="C258" t="str">
            <v>Boundary Wall</v>
          </cell>
          <cell r="D258" t="str">
            <v>(Capex - 06-03-04)</v>
          </cell>
          <cell r="E258" t="str">
            <v>Building</v>
          </cell>
          <cell r="H258" t="str">
            <v>NRS</v>
          </cell>
          <cell r="I258">
            <v>36480</v>
          </cell>
          <cell r="J258">
            <v>36480</v>
          </cell>
        </row>
        <row r="259">
          <cell r="A259">
            <v>810175</v>
          </cell>
          <cell r="C259" t="str">
            <v>Fruit Juice Expansion</v>
          </cell>
          <cell r="D259" t="str">
            <v>(Capex - 04-03-04)</v>
          </cell>
          <cell r="E259" t="str">
            <v>Building</v>
          </cell>
          <cell r="H259" t="str">
            <v>NRS</v>
          </cell>
          <cell r="I259">
            <v>18513.849999999999</v>
          </cell>
          <cell r="J259">
            <v>18513.849999999999</v>
          </cell>
        </row>
        <row r="260">
          <cell r="A260">
            <v>810176</v>
          </cell>
          <cell r="C260" t="str">
            <v>Litchi Plant</v>
          </cell>
          <cell r="D260" t="str">
            <v>(Capex - 03-03-04)</v>
          </cell>
          <cell r="E260" t="str">
            <v>Building</v>
          </cell>
          <cell r="H260" t="str">
            <v>NRS</v>
          </cell>
          <cell r="I260">
            <v>23441.599999999999</v>
          </cell>
          <cell r="J260">
            <v>23441.599999999999</v>
          </cell>
        </row>
        <row r="261">
          <cell r="A261">
            <v>810177</v>
          </cell>
          <cell r="C261" t="str">
            <v>Litchi Plant</v>
          </cell>
          <cell r="D261" t="str">
            <v>(Capex - 03-03-04)</v>
          </cell>
          <cell r="E261" t="str">
            <v>Building</v>
          </cell>
          <cell r="H261" t="str">
            <v>INR</v>
          </cell>
          <cell r="I261">
            <v>820</v>
          </cell>
          <cell r="J261">
            <v>1312</v>
          </cell>
        </row>
        <row r="262">
          <cell r="A262">
            <v>810178</v>
          </cell>
          <cell r="C262" t="str">
            <v>Litchi Plant</v>
          </cell>
          <cell r="D262" t="str">
            <v>(Capex - 03-03-04)</v>
          </cell>
          <cell r="E262" t="str">
            <v>Plant &amp; Machinery (Installation)</v>
          </cell>
          <cell r="H262" t="str">
            <v>INR</v>
          </cell>
          <cell r="I262">
            <v>522</v>
          </cell>
          <cell r="J262">
            <v>835.2</v>
          </cell>
        </row>
        <row r="263">
          <cell r="A263">
            <v>810179</v>
          </cell>
          <cell r="C263" t="str">
            <v>Fruit Juice Expansion</v>
          </cell>
          <cell r="D263" t="str">
            <v>(Capex - 04-03-04)</v>
          </cell>
          <cell r="E263" t="str">
            <v>Building</v>
          </cell>
          <cell r="H263" t="str">
            <v>NRS</v>
          </cell>
          <cell r="I263">
            <v>3330</v>
          </cell>
          <cell r="J263">
            <v>3330</v>
          </cell>
        </row>
        <row r="264">
          <cell r="A264">
            <v>810180</v>
          </cell>
          <cell r="C264" t="str">
            <v>Common Utility</v>
          </cell>
          <cell r="D264" t="str">
            <v>(Capex - 07-03-04)</v>
          </cell>
          <cell r="E264" t="str">
            <v>Plant &amp; Machinery</v>
          </cell>
          <cell r="H264" t="str">
            <v>USD</v>
          </cell>
          <cell r="I264">
            <v>8000</v>
          </cell>
          <cell r="J264">
            <v>592000</v>
          </cell>
        </row>
        <row r="265">
          <cell r="A265">
            <v>810181</v>
          </cell>
          <cell r="C265" t="str">
            <v>Boundary Wall</v>
          </cell>
          <cell r="D265" t="str">
            <v>(Capex - 06-03-04)</v>
          </cell>
          <cell r="E265" t="str">
            <v>Building</v>
          </cell>
          <cell r="H265" t="str">
            <v>NRS</v>
          </cell>
          <cell r="I265">
            <v>69250</v>
          </cell>
          <cell r="J265">
            <v>69250</v>
          </cell>
        </row>
        <row r="266">
          <cell r="A266">
            <v>810182</v>
          </cell>
          <cell r="C266" t="str">
            <v xml:space="preserve">Video Camera Accessories       </v>
          </cell>
          <cell r="D266" t="str">
            <v>(Capex - 14-03-04)</v>
          </cell>
          <cell r="E266" t="str">
            <v>Office Equipment</v>
          </cell>
          <cell r="H266" t="str">
            <v>NRS</v>
          </cell>
          <cell r="I266">
            <v>112459.5</v>
          </cell>
          <cell r="J266">
            <v>112459.5</v>
          </cell>
        </row>
        <row r="267">
          <cell r="A267">
            <v>810183</v>
          </cell>
          <cell r="C267" t="str">
            <v xml:space="preserve">Video Camera Accessories       </v>
          </cell>
          <cell r="D267" t="str">
            <v>(Capex - 14-03-04)</v>
          </cell>
          <cell r="E267" t="str">
            <v>Office Equipment</v>
          </cell>
          <cell r="H267" t="str">
            <v>USD</v>
          </cell>
          <cell r="I267">
            <v>6314.8</v>
          </cell>
          <cell r="J267">
            <v>467295.2</v>
          </cell>
        </row>
        <row r="268">
          <cell r="A268">
            <v>810184</v>
          </cell>
          <cell r="C268" t="str">
            <v>Fruit Juice Expansion</v>
          </cell>
          <cell r="D268" t="str">
            <v>(Capex - 04-03-04)</v>
          </cell>
          <cell r="E268" t="str">
            <v>Plant &amp; Machinery (Installation)</v>
          </cell>
          <cell r="H268" t="str">
            <v>NRS</v>
          </cell>
          <cell r="I268">
            <v>500</v>
          </cell>
          <cell r="J268">
            <v>500</v>
          </cell>
        </row>
        <row r="269">
          <cell r="A269">
            <v>810185</v>
          </cell>
          <cell r="C269" t="str">
            <v xml:space="preserve">Vatika Hair Oil Container </v>
          </cell>
          <cell r="D269" t="str">
            <v>(Capex - 13-03-04)</v>
          </cell>
          <cell r="E269" t="str">
            <v>Plant &amp; Machinery</v>
          </cell>
          <cell r="H269" t="str">
            <v>NRS</v>
          </cell>
          <cell r="I269">
            <v>37500</v>
          </cell>
          <cell r="J269">
            <v>37500</v>
          </cell>
        </row>
        <row r="270">
          <cell r="A270">
            <v>810186</v>
          </cell>
          <cell r="C270" t="str">
            <v>Fruit Juice Expansion</v>
          </cell>
          <cell r="D270" t="str">
            <v>(Capex - 15-03-04)</v>
          </cell>
          <cell r="E270" t="str">
            <v>Plant &amp; Machinery (Installation)</v>
          </cell>
          <cell r="H270" t="str">
            <v>INR</v>
          </cell>
          <cell r="I270">
            <v>21782</v>
          </cell>
          <cell r="J270">
            <v>34851.200000000004</v>
          </cell>
        </row>
        <row r="271">
          <cell r="A271">
            <v>810187</v>
          </cell>
          <cell r="C271" t="str">
            <v>Fruit Juice Expansion-125 ML</v>
          </cell>
          <cell r="D271" t="str">
            <v>(Capex - 15-03-04)</v>
          </cell>
          <cell r="E271" t="str">
            <v>Plant &amp; Machinery - 125 ML</v>
          </cell>
          <cell r="H271" t="str">
            <v>USD</v>
          </cell>
          <cell r="I271">
            <v>77079</v>
          </cell>
          <cell r="J271">
            <v>5703846</v>
          </cell>
        </row>
        <row r="272">
          <cell r="A272">
            <v>810188</v>
          </cell>
          <cell r="C272" t="str">
            <v>Fruit Juice Expansion</v>
          </cell>
          <cell r="D272" t="str">
            <v>(Capex - 15-03-04)</v>
          </cell>
          <cell r="E272" t="str">
            <v>Plant &amp; Machinery</v>
          </cell>
          <cell r="H272" t="str">
            <v>USD</v>
          </cell>
          <cell r="I272">
            <v>18800</v>
          </cell>
          <cell r="J272">
            <v>1391200</v>
          </cell>
        </row>
        <row r="273">
          <cell r="A273">
            <v>810189</v>
          </cell>
          <cell r="C273" t="str">
            <v>Fruit Juice Expansion</v>
          </cell>
          <cell r="D273" t="str">
            <v>(Capex - 15-03-04)</v>
          </cell>
          <cell r="E273" t="str">
            <v>Plant &amp; Machinery (Installation)</v>
          </cell>
          <cell r="H273" t="str">
            <v>NRS</v>
          </cell>
          <cell r="I273">
            <v>101045</v>
          </cell>
          <cell r="J273">
            <v>101045</v>
          </cell>
        </row>
        <row r="274">
          <cell r="A274">
            <v>810190</v>
          </cell>
          <cell r="C274" t="str">
            <v>Fruit Juice Expansion</v>
          </cell>
          <cell r="D274" t="str">
            <v>(Capex - 15-03-04)</v>
          </cell>
          <cell r="E274" t="str">
            <v>Electrical Installation</v>
          </cell>
          <cell r="H274" t="str">
            <v>NRS</v>
          </cell>
          <cell r="I274">
            <v>31464</v>
          </cell>
          <cell r="J274">
            <v>31464</v>
          </cell>
        </row>
        <row r="275">
          <cell r="A275">
            <v>810191</v>
          </cell>
          <cell r="C275" t="str">
            <v>Fruit Juice Expansion</v>
          </cell>
          <cell r="D275" t="str">
            <v>(Capex - 15-03-04)</v>
          </cell>
          <cell r="E275" t="str">
            <v>Electrical Installation</v>
          </cell>
          <cell r="H275" t="str">
            <v>NRS</v>
          </cell>
          <cell r="I275">
            <v>23200</v>
          </cell>
          <cell r="J275">
            <v>23200</v>
          </cell>
        </row>
        <row r="276">
          <cell r="A276">
            <v>810192</v>
          </cell>
          <cell r="C276" t="str">
            <v>Fruit Juice Expansion</v>
          </cell>
          <cell r="D276" t="str">
            <v>(Capex - 15-03-04)</v>
          </cell>
          <cell r="E276" t="str">
            <v>Plant &amp; Machinery</v>
          </cell>
          <cell r="H276" t="str">
            <v>INR</v>
          </cell>
          <cell r="I276">
            <v>1404000</v>
          </cell>
          <cell r="J276">
            <v>2246400</v>
          </cell>
        </row>
        <row r="277">
          <cell r="A277">
            <v>810193</v>
          </cell>
          <cell r="C277" t="str">
            <v>Fruit Juice Expansion-125 ML</v>
          </cell>
          <cell r="D277" t="str">
            <v>(Capex - 15-03-04)</v>
          </cell>
          <cell r="E277" t="str">
            <v>Plant &amp; Machinery - 125 ML</v>
          </cell>
          <cell r="F277" t="str">
            <v>Inventory</v>
          </cell>
          <cell r="H277" t="str">
            <v>EURO</v>
          </cell>
          <cell r="I277">
            <v>8300</v>
          </cell>
          <cell r="J277">
            <v>1079000</v>
          </cell>
        </row>
        <row r="278">
          <cell r="A278">
            <v>810194</v>
          </cell>
          <cell r="C278" t="str">
            <v>Fruit Juice Expansion-125 ML</v>
          </cell>
          <cell r="D278" t="str">
            <v>(Capex - 15-03-04)</v>
          </cell>
          <cell r="E278" t="str">
            <v>Plant &amp; Machinery - 125 ML</v>
          </cell>
          <cell r="H278" t="str">
            <v>USD</v>
          </cell>
          <cell r="I278">
            <v>233400</v>
          </cell>
          <cell r="J278">
            <v>17271600</v>
          </cell>
        </row>
        <row r="279">
          <cell r="A279">
            <v>810195</v>
          </cell>
          <cell r="C279" t="str">
            <v>Fruit Juice Expansion</v>
          </cell>
          <cell r="D279" t="str">
            <v>(Capex - 15-03-04)</v>
          </cell>
          <cell r="E279" t="str">
            <v>Electrical Installation</v>
          </cell>
          <cell r="H279" t="str">
            <v>NRS</v>
          </cell>
          <cell r="I279">
            <v>2043</v>
          </cell>
          <cell r="J279">
            <v>2043</v>
          </cell>
        </row>
        <row r="280">
          <cell r="A280">
            <v>810196</v>
          </cell>
          <cell r="C280" t="str">
            <v>Fruit Juice Expansion</v>
          </cell>
          <cell r="D280" t="str">
            <v>(Capex - 15-03-04)</v>
          </cell>
          <cell r="E280" t="str">
            <v>Plant &amp; Machinery (Installation)</v>
          </cell>
          <cell r="H280" t="str">
            <v>NRS</v>
          </cell>
          <cell r="I280">
            <v>166911</v>
          </cell>
          <cell r="J280">
            <v>166911</v>
          </cell>
        </row>
        <row r="281">
          <cell r="A281">
            <v>810197</v>
          </cell>
          <cell r="C281" t="str">
            <v>Fruit Juice Expansion</v>
          </cell>
          <cell r="D281" t="str">
            <v>(Capex - 15-03-04)</v>
          </cell>
          <cell r="E281" t="str">
            <v>Plant &amp; Machinery (Installation)</v>
          </cell>
          <cell r="H281" t="str">
            <v>INR</v>
          </cell>
          <cell r="I281">
            <v>271076</v>
          </cell>
          <cell r="J281">
            <v>433721.60000000003</v>
          </cell>
        </row>
        <row r="282">
          <cell r="A282">
            <v>810198</v>
          </cell>
          <cell r="C282" t="str">
            <v>Fruit Juice Expansion</v>
          </cell>
          <cell r="D282" t="str">
            <v>(Capex - 15-03-04)</v>
          </cell>
          <cell r="E282" t="str">
            <v>Plant &amp; Machinery (Installation)</v>
          </cell>
          <cell r="H282" t="str">
            <v>INR</v>
          </cell>
          <cell r="I282">
            <v>64485</v>
          </cell>
          <cell r="J282">
            <v>103176</v>
          </cell>
        </row>
        <row r="283">
          <cell r="A283">
            <v>810199</v>
          </cell>
          <cell r="C283" t="str">
            <v>Fruit Juice Expansion</v>
          </cell>
          <cell r="D283" t="str">
            <v>(Capex - 15-03-04)</v>
          </cell>
          <cell r="E283" t="str">
            <v>Plant &amp; Machinery (Installation)</v>
          </cell>
          <cell r="H283" t="str">
            <v>INR</v>
          </cell>
          <cell r="I283">
            <v>34084.9</v>
          </cell>
          <cell r="J283">
            <v>54535.840000000004</v>
          </cell>
        </row>
        <row r="284">
          <cell r="A284">
            <v>810200</v>
          </cell>
          <cell r="C284" t="str">
            <v>Fruit Juice Expansion</v>
          </cell>
          <cell r="D284" t="str">
            <v>(Capex - 15-03-04)</v>
          </cell>
          <cell r="E284" t="str">
            <v>Plant &amp; Machinery (Installation)</v>
          </cell>
          <cell r="H284" t="str">
            <v>INR</v>
          </cell>
          <cell r="I284">
            <v>997000</v>
          </cell>
          <cell r="J284">
            <v>1595200</v>
          </cell>
        </row>
        <row r="285">
          <cell r="A285">
            <v>810201</v>
          </cell>
          <cell r="C285" t="str">
            <v>Fruit Juice Expansion</v>
          </cell>
          <cell r="D285" t="str">
            <v>(Capex - 15-03-04)</v>
          </cell>
          <cell r="E285" t="str">
            <v>Plant &amp; Machinery (Installation)</v>
          </cell>
          <cell r="H285" t="str">
            <v>INR</v>
          </cell>
          <cell r="I285">
            <v>1640</v>
          </cell>
          <cell r="J285">
            <v>2624</v>
          </cell>
        </row>
        <row r="286">
          <cell r="A286">
            <v>810202</v>
          </cell>
          <cell r="C286" t="str">
            <v>Fruit Juice Expansion</v>
          </cell>
          <cell r="D286" t="str">
            <v>(Capex - 15-03-04)</v>
          </cell>
          <cell r="E286" t="str">
            <v>Plant &amp; Machinery (Installation)</v>
          </cell>
          <cell r="H286" t="str">
            <v>NRS</v>
          </cell>
          <cell r="I286">
            <v>29000</v>
          </cell>
          <cell r="J286">
            <v>29000</v>
          </cell>
        </row>
        <row r="287">
          <cell r="A287">
            <v>810203</v>
          </cell>
          <cell r="C287" t="str">
            <v>Fruit Juice Expansion</v>
          </cell>
          <cell r="D287" t="str">
            <v>(Capex - 15-03-04)</v>
          </cell>
          <cell r="E287" t="str">
            <v>Plant &amp; Machinery (Installation)</v>
          </cell>
          <cell r="H287" t="str">
            <v>NRS</v>
          </cell>
          <cell r="I287">
            <v>5993.75</v>
          </cell>
          <cell r="J287">
            <v>5993.75</v>
          </cell>
        </row>
        <row r="288">
          <cell r="A288">
            <v>810204</v>
          </cell>
          <cell r="C288" t="str">
            <v>Fruit Juice Expansion</v>
          </cell>
          <cell r="D288" t="str">
            <v>(Capex - 15-03-04)</v>
          </cell>
          <cell r="E288" t="str">
            <v>Electrical Installation</v>
          </cell>
          <cell r="H288" t="str">
            <v>INR</v>
          </cell>
          <cell r="I288">
            <v>192780</v>
          </cell>
          <cell r="J288">
            <v>308448</v>
          </cell>
        </row>
        <row r="289">
          <cell r="A289">
            <v>810205</v>
          </cell>
          <cell r="C289" t="str">
            <v>Fruit Juice Expansion</v>
          </cell>
          <cell r="D289" t="str">
            <v>(Capex - 15-03-04)</v>
          </cell>
          <cell r="E289" t="str">
            <v>Plant &amp; Machinery (Installation)</v>
          </cell>
          <cell r="H289" t="str">
            <v>NRS</v>
          </cell>
          <cell r="I289">
            <v>9090</v>
          </cell>
          <cell r="J289">
            <v>9090</v>
          </cell>
        </row>
        <row r="290">
          <cell r="A290">
            <v>810206</v>
          </cell>
          <cell r="C290" t="str">
            <v>Fruit Juice Expansion</v>
          </cell>
          <cell r="D290" t="str">
            <v>(Capex - 15-03-04)</v>
          </cell>
          <cell r="E290" t="str">
            <v>Plant &amp; Machinery (Installation)</v>
          </cell>
          <cell r="H290" t="str">
            <v>NRS</v>
          </cell>
          <cell r="I290">
            <v>7740</v>
          </cell>
          <cell r="J290">
            <v>7740</v>
          </cell>
        </row>
        <row r="291">
          <cell r="A291">
            <v>810207</v>
          </cell>
          <cell r="C291" t="str">
            <v xml:space="preserve">Kennel House </v>
          </cell>
          <cell r="D291" t="str">
            <v>(Capex - 18-03-04)</v>
          </cell>
          <cell r="E291" t="str">
            <v>Building</v>
          </cell>
          <cell r="H291" t="str">
            <v>NRS</v>
          </cell>
          <cell r="I291">
            <v>22842</v>
          </cell>
          <cell r="J291">
            <v>22842</v>
          </cell>
        </row>
        <row r="292">
          <cell r="A292">
            <v>810208</v>
          </cell>
          <cell r="C292" t="str">
            <v>Fruit Juice Expansion</v>
          </cell>
          <cell r="D292" t="str">
            <v>(Capex - 15-03-04)</v>
          </cell>
          <cell r="E292" t="str">
            <v>Plant &amp; Machinery (Installation)</v>
          </cell>
          <cell r="H292" t="str">
            <v>NRS</v>
          </cell>
          <cell r="I292">
            <v>35000</v>
          </cell>
          <cell r="J292">
            <v>35000</v>
          </cell>
        </row>
        <row r="293">
          <cell r="A293">
            <v>810209</v>
          </cell>
          <cell r="C293" t="str">
            <v>Fruit Juice Expansion</v>
          </cell>
          <cell r="D293" t="str">
            <v>(Capex - 15-03-04)</v>
          </cell>
          <cell r="E293" t="str">
            <v>Plant &amp; Machinery (Installation)</v>
          </cell>
          <cell r="H293" t="str">
            <v>NRS</v>
          </cell>
          <cell r="I293">
            <v>66578.960000000006</v>
          </cell>
          <cell r="J293">
            <v>66578.960000000006</v>
          </cell>
        </row>
        <row r="294">
          <cell r="A294">
            <v>810210</v>
          </cell>
          <cell r="C294" t="str">
            <v>Fruit Juice Expansion</v>
          </cell>
          <cell r="D294" t="str">
            <v>(Capex - 15-03-04)</v>
          </cell>
          <cell r="E294" t="str">
            <v>Plant &amp; Machinery (Installation)</v>
          </cell>
          <cell r="H294" t="str">
            <v>NRS</v>
          </cell>
          <cell r="I294">
            <v>7290</v>
          </cell>
          <cell r="J294">
            <v>7290</v>
          </cell>
        </row>
        <row r="295">
          <cell r="A295">
            <v>810211</v>
          </cell>
          <cell r="C295" t="str">
            <v>Fruit Juice Expansion</v>
          </cell>
          <cell r="D295" t="str">
            <v>(Capex - 15-03-04)</v>
          </cell>
          <cell r="E295" t="str">
            <v>Electrical Installation</v>
          </cell>
          <cell r="H295" t="str">
            <v>NRS</v>
          </cell>
          <cell r="I295">
            <v>245000</v>
          </cell>
          <cell r="J295">
            <v>245000</v>
          </cell>
        </row>
        <row r="296">
          <cell r="A296">
            <v>810212</v>
          </cell>
          <cell r="C296" t="str">
            <v>Fruit Juice Expansion</v>
          </cell>
          <cell r="D296" t="str">
            <v>(Capex - 15-03-04)</v>
          </cell>
          <cell r="E296" t="str">
            <v>Plant &amp; Machinery (Installation)</v>
          </cell>
          <cell r="H296" t="str">
            <v>NRS</v>
          </cell>
          <cell r="I296">
            <v>27409.05</v>
          </cell>
          <cell r="J296">
            <v>27409.05</v>
          </cell>
        </row>
        <row r="297">
          <cell r="A297">
            <v>810213</v>
          </cell>
          <cell r="C297" t="str">
            <v>Fruit Juice Expansion</v>
          </cell>
          <cell r="D297" t="str">
            <v>(Capex - 15-03-04)</v>
          </cell>
          <cell r="E297" t="str">
            <v>Plant &amp; Machinery</v>
          </cell>
          <cell r="H297" t="str">
            <v>INR</v>
          </cell>
          <cell r="I297">
            <v>42325</v>
          </cell>
          <cell r="J297">
            <v>67720</v>
          </cell>
        </row>
        <row r="298">
          <cell r="A298">
            <v>810214</v>
          </cell>
          <cell r="C298" t="str">
            <v>Fruit Juice Expansion</v>
          </cell>
          <cell r="D298" t="str">
            <v>(Capex - 15-03-04)</v>
          </cell>
          <cell r="E298" t="str">
            <v>Electrical Installation</v>
          </cell>
          <cell r="H298" t="str">
            <v>NRS</v>
          </cell>
          <cell r="I298">
            <v>491398.33</v>
          </cell>
          <cell r="J298">
            <v>491398.33</v>
          </cell>
        </row>
        <row r="299">
          <cell r="A299">
            <v>810215</v>
          </cell>
          <cell r="C299" t="str">
            <v xml:space="preserve">Vatika Hair Oil Container </v>
          </cell>
          <cell r="D299" t="str">
            <v>(Capex - 13-03-04)</v>
          </cell>
          <cell r="E299" t="str">
            <v>Plant &amp; Machinery</v>
          </cell>
          <cell r="H299" t="str">
            <v>NRS</v>
          </cell>
          <cell r="I299">
            <v>7500</v>
          </cell>
          <cell r="J299">
            <v>7500</v>
          </cell>
        </row>
        <row r="300">
          <cell r="A300">
            <v>810216</v>
          </cell>
          <cell r="C300" t="str">
            <v>Fruit Juice Expansion</v>
          </cell>
          <cell r="D300" t="str">
            <v>(Capex - 15-03-04)</v>
          </cell>
          <cell r="E300" t="str">
            <v>Plant &amp; Machinery (Installation)</v>
          </cell>
          <cell r="H300" t="str">
            <v>NRS</v>
          </cell>
          <cell r="I300">
            <v>10335.6</v>
          </cell>
          <cell r="J300">
            <v>10335.6</v>
          </cell>
        </row>
        <row r="301">
          <cell r="A301">
            <v>810217</v>
          </cell>
          <cell r="C301" t="str">
            <v xml:space="preserve">Kennel House </v>
          </cell>
          <cell r="D301" t="str">
            <v>(Capex - 18-03-04)</v>
          </cell>
          <cell r="E301" t="str">
            <v>Building</v>
          </cell>
          <cell r="H301" t="str">
            <v>NRS</v>
          </cell>
          <cell r="I301">
            <v>7065</v>
          </cell>
          <cell r="J301">
            <v>7065</v>
          </cell>
        </row>
        <row r="302">
          <cell r="A302">
            <v>810218</v>
          </cell>
          <cell r="C302" t="str">
            <v xml:space="preserve">Vatika Hair Oil Container </v>
          </cell>
          <cell r="D302" t="str">
            <v>(Capex - 13-03-04)</v>
          </cell>
          <cell r="E302" t="str">
            <v>Plant &amp; Machinery</v>
          </cell>
          <cell r="H302" t="str">
            <v>NRS</v>
          </cell>
          <cell r="I302">
            <v>19200</v>
          </cell>
          <cell r="J302">
            <v>19200</v>
          </cell>
        </row>
        <row r="303">
          <cell r="A303">
            <v>810219</v>
          </cell>
          <cell r="C303" t="str">
            <v xml:space="preserve">Kennel House </v>
          </cell>
          <cell r="D303" t="str">
            <v>(Capex - 18-03-04)</v>
          </cell>
          <cell r="E303" t="str">
            <v>Building</v>
          </cell>
          <cell r="H303" t="str">
            <v>NRS</v>
          </cell>
          <cell r="I303">
            <v>5130</v>
          </cell>
          <cell r="J303">
            <v>5130</v>
          </cell>
        </row>
        <row r="304">
          <cell r="A304">
            <v>810220</v>
          </cell>
          <cell r="C304" t="str">
            <v xml:space="preserve">Kennel House </v>
          </cell>
          <cell r="D304" t="str">
            <v>(Capex - 18-03-04)</v>
          </cell>
          <cell r="E304" t="str">
            <v>Building</v>
          </cell>
          <cell r="H304" t="str">
            <v>NRS</v>
          </cell>
          <cell r="I304">
            <v>950</v>
          </cell>
          <cell r="J304">
            <v>950</v>
          </cell>
        </row>
        <row r="305">
          <cell r="A305">
            <v>810221</v>
          </cell>
          <cell r="C305" t="str">
            <v xml:space="preserve">Kennel House </v>
          </cell>
          <cell r="D305" t="str">
            <v>(Capex - 18-03-04)</v>
          </cell>
          <cell r="E305" t="str">
            <v>Building</v>
          </cell>
          <cell r="H305" t="str">
            <v>NRS</v>
          </cell>
          <cell r="I305">
            <v>1081.5999999999999</v>
          </cell>
          <cell r="J305">
            <v>1081.5999999999999</v>
          </cell>
        </row>
        <row r="306">
          <cell r="A306">
            <v>810222</v>
          </cell>
          <cell r="C306" t="str">
            <v xml:space="preserve">Kennel House </v>
          </cell>
          <cell r="D306" t="str">
            <v>(Capex - 18-03-04)</v>
          </cell>
          <cell r="E306" t="str">
            <v>Building</v>
          </cell>
          <cell r="H306" t="str">
            <v>NRS</v>
          </cell>
          <cell r="I306">
            <v>15910</v>
          </cell>
          <cell r="J306">
            <v>15910</v>
          </cell>
        </row>
        <row r="307">
          <cell r="A307">
            <v>810223</v>
          </cell>
          <cell r="C307" t="str">
            <v>Litchi Plant</v>
          </cell>
          <cell r="D307" t="str">
            <v>(Capex - 03-03-04)</v>
          </cell>
          <cell r="E307" t="str">
            <v>Plant &amp; Machinery (Installation)</v>
          </cell>
          <cell r="H307" t="str">
            <v>NRS</v>
          </cell>
          <cell r="I307">
            <v>9270</v>
          </cell>
          <cell r="J307">
            <v>9270</v>
          </cell>
        </row>
        <row r="308">
          <cell r="A308">
            <v>810224</v>
          </cell>
          <cell r="C308" t="str">
            <v>Litchi Plant</v>
          </cell>
          <cell r="D308" t="str">
            <v>(Capex - 03-03-04)</v>
          </cell>
          <cell r="E308" t="str">
            <v>Plant &amp; Machinery (Installation)</v>
          </cell>
          <cell r="H308" t="str">
            <v>NRS</v>
          </cell>
          <cell r="I308">
            <v>1600</v>
          </cell>
          <cell r="J308">
            <v>1600</v>
          </cell>
        </row>
        <row r="309">
          <cell r="A309">
            <v>810225</v>
          </cell>
          <cell r="C309" t="str">
            <v>Litchi Plant</v>
          </cell>
          <cell r="D309" t="str">
            <v>(Capex - 03-03-04)</v>
          </cell>
          <cell r="E309" t="str">
            <v>Plant &amp; Machinery (Installation)</v>
          </cell>
          <cell r="H309" t="str">
            <v>NRS</v>
          </cell>
          <cell r="I309">
            <v>3033</v>
          </cell>
          <cell r="J309">
            <v>3033</v>
          </cell>
        </row>
        <row r="310">
          <cell r="A310">
            <v>810226</v>
          </cell>
          <cell r="C310" t="str">
            <v>Litchi Plant</v>
          </cell>
          <cell r="D310" t="str">
            <v>(Capex - 03-03-04)</v>
          </cell>
          <cell r="E310" t="str">
            <v>Plant &amp; Machinery (Installation)</v>
          </cell>
          <cell r="H310" t="str">
            <v>NRS</v>
          </cell>
          <cell r="I310">
            <v>22487</v>
          </cell>
          <cell r="J310">
            <v>22487</v>
          </cell>
        </row>
        <row r="311">
          <cell r="A311">
            <v>810227</v>
          </cell>
          <cell r="C311" t="str">
            <v>Fruit Juice Expansion</v>
          </cell>
          <cell r="D311" t="str">
            <v>(Capex - 15-03-04)</v>
          </cell>
          <cell r="E311" t="str">
            <v>Plant &amp; Machinery (Installation)</v>
          </cell>
          <cell r="H311" t="str">
            <v>INR</v>
          </cell>
          <cell r="I311">
            <v>172000</v>
          </cell>
          <cell r="J311">
            <v>275200</v>
          </cell>
        </row>
        <row r="312">
          <cell r="A312">
            <v>810228</v>
          </cell>
          <cell r="C312" t="str">
            <v>Litchi Plant</v>
          </cell>
          <cell r="D312" t="str">
            <v>(Capex - 03-03-04)</v>
          </cell>
          <cell r="E312" t="str">
            <v>Plant &amp; Machinery (Installation)</v>
          </cell>
          <cell r="H312" t="str">
            <v>NRS</v>
          </cell>
          <cell r="I312">
            <v>45213</v>
          </cell>
          <cell r="J312">
            <v>45213</v>
          </cell>
        </row>
        <row r="313">
          <cell r="A313">
            <v>810229</v>
          </cell>
          <cell r="C313" t="str">
            <v xml:space="preserve">Kennel House </v>
          </cell>
          <cell r="D313" t="str">
            <v>(Capex - 18-03-04)</v>
          </cell>
          <cell r="E313" t="str">
            <v>Building</v>
          </cell>
          <cell r="H313" t="str">
            <v>NRS</v>
          </cell>
          <cell r="I313">
            <v>5816.5</v>
          </cell>
          <cell r="J313">
            <v>5816.5</v>
          </cell>
        </row>
        <row r="314">
          <cell r="A314">
            <v>810230</v>
          </cell>
          <cell r="C314" t="str">
            <v xml:space="preserve">Kennel House </v>
          </cell>
          <cell r="D314" t="str">
            <v>(Capex - 18-03-04)</v>
          </cell>
          <cell r="E314" t="str">
            <v>Building</v>
          </cell>
          <cell r="H314" t="str">
            <v>NRS</v>
          </cell>
          <cell r="I314">
            <v>4314.72</v>
          </cell>
          <cell r="J314">
            <v>4314.72</v>
          </cell>
        </row>
        <row r="315">
          <cell r="A315">
            <v>810231</v>
          </cell>
          <cell r="C315" t="str">
            <v>Fruit Juice Expansion</v>
          </cell>
          <cell r="D315" t="str">
            <v>(Capex - 15-03-04)</v>
          </cell>
          <cell r="E315" t="str">
            <v>Plant &amp; Machinery (Installation)</v>
          </cell>
          <cell r="H315" t="str">
            <v>USD</v>
          </cell>
          <cell r="I315">
            <v>1769.52</v>
          </cell>
          <cell r="J315">
            <v>130944.48</v>
          </cell>
        </row>
        <row r="316">
          <cell r="A316">
            <v>810232</v>
          </cell>
          <cell r="C316" t="str">
            <v xml:space="preserve">Kennel House </v>
          </cell>
          <cell r="D316" t="str">
            <v>(Capex - 18-03-04)</v>
          </cell>
          <cell r="E316" t="str">
            <v>Building</v>
          </cell>
          <cell r="H316" t="str">
            <v>NRS</v>
          </cell>
          <cell r="I316">
            <v>25800</v>
          </cell>
          <cell r="J316">
            <v>25800</v>
          </cell>
        </row>
        <row r="317">
          <cell r="A317">
            <v>810233</v>
          </cell>
          <cell r="C317" t="str">
            <v xml:space="preserve">Kennel House </v>
          </cell>
          <cell r="D317" t="str">
            <v>(Capex - 18-03-04)</v>
          </cell>
          <cell r="E317" t="str">
            <v>Building</v>
          </cell>
          <cell r="H317" t="str">
            <v>NRS</v>
          </cell>
          <cell r="I317">
            <v>2640</v>
          </cell>
          <cell r="J317">
            <v>2640</v>
          </cell>
        </row>
        <row r="318">
          <cell r="A318">
            <v>810234</v>
          </cell>
          <cell r="C318" t="str">
            <v xml:space="preserve">Kennel House </v>
          </cell>
          <cell r="D318" t="str">
            <v>(Capex - 18-03-04)</v>
          </cell>
          <cell r="E318" t="str">
            <v>Building</v>
          </cell>
          <cell r="H318" t="str">
            <v>NRS</v>
          </cell>
          <cell r="I318">
            <v>779760</v>
          </cell>
          <cell r="J318">
            <v>779760</v>
          </cell>
        </row>
        <row r="319">
          <cell r="A319">
            <v>810235</v>
          </cell>
          <cell r="C319" t="str">
            <v>Roads &amp; Bridges</v>
          </cell>
          <cell r="D319" t="str">
            <v>(Capex - 21-02-03)</v>
          </cell>
          <cell r="E319" t="str">
            <v>Building</v>
          </cell>
          <cell r="H319" t="str">
            <v>NRS</v>
          </cell>
          <cell r="I319">
            <v>465290</v>
          </cell>
          <cell r="J319">
            <v>465290</v>
          </cell>
        </row>
        <row r="320">
          <cell r="A320">
            <v>810236</v>
          </cell>
          <cell r="E320" t="str">
            <v>Electrical Installation</v>
          </cell>
          <cell r="H320" t="str">
            <v>NRS</v>
          </cell>
          <cell r="I320">
            <v>174108.75</v>
          </cell>
          <cell r="J320">
            <v>174108.75</v>
          </cell>
        </row>
        <row r="321">
          <cell r="A321">
            <v>810237</v>
          </cell>
          <cell r="C321" t="str">
            <v>Boundary Wall</v>
          </cell>
          <cell r="D321" t="str">
            <v>(Capex - 11-03-04)</v>
          </cell>
          <cell r="E321" t="str">
            <v>Building</v>
          </cell>
          <cell r="H321" t="str">
            <v>NRS</v>
          </cell>
          <cell r="I321">
            <v>349753</v>
          </cell>
          <cell r="J321">
            <v>349753</v>
          </cell>
        </row>
        <row r="322">
          <cell r="A322">
            <v>810238</v>
          </cell>
          <cell r="C322" t="str">
            <v>Fruit Juice Expansion</v>
          </cell>
          <cell r="D322" t="str">
            <v>(Capex - 15-03-04)</v>
          </cell>
          <cell r="E322" t="str">
            <v>Plant &amp; Machinery (Installation)</v>
          </cell>
          <cell r="H322" t="str">
            <v>NRS</v>
          </cell>
          <cell r="I322">
            <v>8000</v>
          </cell>
          <cell r="J322">
            <v>8000</v>
          </cell>
        </row>
        <row r="323">
          <cell r="A323">
            <v>810239</v>
          </cell>
          <cell r="C323" t="str">
            <v>Taxol Section</v>
          </cell>
          <cell r="D323" t="str">
            <v>(Capex - 22-03-04)</v>
          </cell>
          <cell r="E323" t="str">
            <v>Plant &amp; Machinery (Installation) CWIP</v>
          </cell>
          <cell r="H323" t="str">
            <v>NRS</v>
          </cell>
          <cell r="I323">
            <v>8800</v>
          </cell>
          <cell r="J323">
            <v>8800</v>
          </cell>
        </row>
        <row r="324">
          <cell r="A324">
            <v>810240</v>
          </cell>
          <cell r="C324" t="str">
            <v>Taxol Section</v>
          </cell>
          <cell r="D324" t="str">
            <v>(Capex - 22-03-04)</v>
          </cell>
          <cell r="E324" t="str">
            <v>Plant &amp; Machinery (Installation) CWIP</v>
          </cell>
          <cell r="H324" t="str">
            <v>NRS</v>
          </cell>
          <cell r="I324">
            <v>4923</v>
          </cell>
          <cell r="J324">
            <v>4923</v>
          </cell>
        </row>
        <row r="325">
          <cell r="A325">
            <v>810241</v>
          </cell>
          <cell r="C325" t="str">
            <v>Taxol Section</v>
          </cell>
          <cell r="D325" t="str">
            <v>(Capex - 22-03-04)</v>
          </cell>
          <cell r="E325" t="str">
            <v>Plant &amp; Machinery (Installation) CWIP</v>
          </cell>
          <cell r="H325" t="str">
            <v>NRS</v>
          </cell>
          <cell r="I325">
            <v>48894.48</v>
          </cell>
          <cell r="J325">
            <v>48894.48</v>
          </cell>
        </row>
        <row r="326">
          <cell r="A326">
            <v>810242</v>
          </cell>
          <cell r="C326" t="str">
            <v>Fruit Juice Expansion</v>
          </cell>
          <cell r="D326" t="str">
            <v>(Capex - 15-03-04)</v>
          </cell>
          <cell r="E326" t="str">
            <v>Plant &amp; Machinery (Installation)</v>
          </cell>
          <cell r="H326" t="str">
            <v>NRS</v>
          </cell>
          <cell r="I326">
            <v>255714</v>
          </cell>
          <cell r="J326">
            <v>255714</v>
          </cell>
        </row>
        <row r="327">
          <cell r="A327">
            <v>810243</v>
          </cell>
          <cell r="C327" t="str">
            <v xml:space="preserve">Kennel House </v>
          </cell>
          <cell r="D327" t="str">
            <v>(Capex - 18-03-04)</v>
          </cell>
          <cell r="E327" t="str">
            <v>Building</v>
          </cell>
          <cell r="H327" t="str">
            <v>NRS</v>
          </cell>
          <cell r="I327">
            <v>77921.2</v>
          </cell>
          <cell r="J327">
            <v>77921.2</v>
          </cell>
        </row>
        <row r="328">
          <cell r="A328">
            <v>810244</v>
          </cell>
          <cell r="C328" t="str">
            <v>Taxol Section</v>
          </cell>
          <cell r="D328" t="str">
            <v>(Capex - 22-03-04)</v>
          </cell>
          <cell r="E328" t="str">
            <v xml:space="preserve">Plant &amp; Machinery </v>
          </cell>
          <cell r="H328" t="str">
            <v>NRS</v>
          </cell>
          <cell r="I328">
            <v>10640</v>
          </cell>
          <cell r="J328">
            <v>10640</v>
          </cell>
        </row>
        <row r="329">
          <cell r="A329">
            <v>810245</v>
          </cell>
          <cell r="C329" t="str">
            <v>Taxol Section</v>
          </cell>
          <cell r="D329" t="str">
            <v>(Capex - 22-03-04)</v>
          </cell>
          <cell r="E329" t="str">
            <v xml:space="preserve">Plant &amp; Machinery (Installation) </v>
          </cell>
          <cell r="H329" t="str">
            <v>NRS</v>
          </cell>
          <cell r="I329">
            <v>35610</v>
          </cell>
          <cell r="J329">
            <v>35610</v>
          </cell>
        </row>
        <row r="330">
          <cell r="A330">
            <v>810246</v>
          </cell>
          <cell r="C330" t="str">
            <v xml:space="preserve">Kennel House </v>
          </cell>
          <cell r="D330" t="str">
            <v>(Capex - 18-03-04)</v>
          </cell>
          <cell r="E330" t="str">
            <v>Building</v>
          </cell>
          <cell r="H330" t="str">
            <v>NRS</v>
          </cell>
          <cell r="I330">
            <v>3010</v>
          </cell>
          <cell r="J330">
            <v>3010</v>
          </cell>
        </row>
        <row r="331">
          <cell r="A331">
            <v>810247</v>
          </cell>
          <cell r="C331" t="str">
            <v>Taxol Section</v>
          </cell>
          <cell r="D331" t="str">
            <v>(Capex - 22-03-04)</v>
          </cell>
          <cell r="E331" t="str">
            <v xml:space="preserve">Plant &amp; Machinery (Installation) </v>
          </cell>
          <cell r="H331" t="str">
            <v>NRS</v>
          </cell>
          <cell r="I331">
            <v>59700</v>
          </cell>
          <cell r="J331">
            <v>59700</v>
          </cell>
        </row>
        <row r="332">
          <cell r="A332">
            <v>810248</v>
          </cell>
          <cell r="C332" t="str">
            <v>Taxol Section</v>
          </cell>
          <cell r="D332" t="str">
            <v>(Capex - 22-03-04)</v>
          </cell>
          <cell r="E332" t="str">
            <v xml:space="preserve">Plant &amp; Machinery (Installation) </v>
          </cell>
          <cell r="H332" t="str">
            <v>NRS</v>
          </cell>
          <cell r="I332">
            <v>3800</v>
          </cell>
          <cell r="J332">
            <v>3800</v>
          </cell>
        </row>
        <row r="333">
          <cell r="A333">
            <v>810249</v>
          </cell>
          <cell r="C333" t="str">
            <v>Boundary Wall</v>
          </cell>
          <cell r="D333" t="str">
            <v>(Capex - 15-03-04)</v>
          </cell>
          <cell r="E333" t="str">
            <v xml:space="preserve">Building </v>
          </cell>
          <cell r="H333" t="str">
            <v>NRS</v>
          </cell>
          <cell r="I333">
            <v>18074.2</v>
          </cell>
          <cell r="J333">
            <v>18074.2</v>
          </cell>
        </row>
        <row r="334">
          <cell r="A334">
            <v>810250</v>
          </cell>
          <cell r="C334" t="str">
            <v>Fruit Juice Expansion</v>
          </cell>
          <cell r="D334" t="str">
            <v>(Capex - 15-03-04)</v>
          </cell>
          <cell r="E334" t="str">
            <v>Plant &amp; Machinery (Installation)</v>
          </cell>
          <cell r="H334" t="str">
            <v>INR</v>
          </cell>
          <cell r="I334">
            <v>206400</v>
          </cell>
          <cell r="J334">
            <v>330240</v>
          </cell>
        </row>
        <row r="335">
          <cell r="A335">
            <v>810251</v>
          </cell>
          <cell r="C335" t="str">
            <v>Fruit Juice Expansion</v>
          </cell>
          <cell r="D335" t="str">
            <v>(Capex - 15-03-04)</v>
          </cell>
          <cell r="E335" t="str">
            <v>Plant &amp; Machinery (Installation)</v>
          </cell>
          <cell r="H335" t="str">
            <v>NRS</v>
          </cell>
          <cell r="I335">
            <v>8600</v>
          </cell>
          <cell r="J335">
            <v>8600</v>
          </cell>
        </row>
        <row r="336">
          <cell r="A336">
            <v>810252</v>
          </cell>
          <cell r="C336" t="str">
            <v>Fruit Juice Expansion</v>
          </cell>
          <cell r="D336" t="str">
            <v>(Capex - 15-03-04)</v>
          </cell>
          <cell r="E336" t="str">
            <v>Plant &amp; Machinery (Installation)</v>
          </cell>
          <cell r="H336" t="str">
            <v>INR</v>
          </cell>
          <cell r="I336">
            <v>107406</v>
          </cell>
          <cell r="J336">
            <v>171849.60000000001</v>
          </cell>
        </row>
        <row r="337">
          <cell r="A337">
            <v>810253</v>
          </cell>
          <cell r="C337" t="str">
            <v>Fruit Juice Expansion</v>
          </cell>
          <cell r="D337" t="str">
            <v>(Capex - 15-03-04)</v>
          </cell>
          <cell r="E337" t="str">
            <v>Plant &amp; Machinery (Installation)</v>
          </cell>
          <cell r="H337" t="str">
            <v>NRS</v>
          </cell>
          <cell r="I337">
            <v>2210</v>
          </cell>
          <cell r="J337">
            <v>2210</v>
          </cell>
        </row>
        <row r="338">
          <cell r="A338">
            <v>810254</v>
          </cell>
          <cell r="C338" t="str">
            <v>Fruit Juice Expansion</v>
          </cell>
          <cell r="D338" t="str">
            <v>(Capex - 15-03-04)</v>
          </cell>
          <cell r="E338" t="str">
            <v>Plant &amp; Machinery (Installation)</v>
          </cell>
          <cell r="H338" t="str">
            <v>NRS</v>
          </cell>
          <cell r="I338">
            <v>12200</v>
          </cell>
          <cell r="J338">
            <v>12200</v>
          </cell>
        </row>
        <row r="339">
          <cell r="A339">
            <v>810255</v>
          </cell>
          <cell r="C339" t="str">
            <v>Taxol Section</v>
          </cell>
          <cell r="D339" t="str">
            <v>(Capex - 22-03-04)</v>
          </cell>
          <cell r="E339" t="str">
            <v>Electrical Installation</v>
          </cell>
          <cell r="H339" t="str">
            <v>NRS</v>
          </cell>
          <cell r="I339">
            <v>200047.08</v>
          </cell>
          <cell r="J339">
            <v>200047.08</v>
          </cell>
        </row>
        <row r="340">
          <cell r="A340">
            <v>810256</v>
          </cell>
          <cell r="C340" t="str">
            <v>Fruit Juice Expansion</v>
          </cell>
          <cell r="D340" t="str">
            <v>(Capex - 15-03-04)</v>
          </cell>
          <cell r="E340" t="str">
            <v>Building</v>
          </cell>
          <cell r="H340" t="str">
            <v>NRS</v>
          </cell>
          <cell r="I340">
            <v>51450</v>
          </cell>
          <cell r="J340">
            <v>51450</v>
          </cell>
        </row>
        <row r="341">
          <cell r="A341">
            <v>810257</v>
          </cell>
          <cell r="C341" t="str">
            <v>Taxol Section</v>
          </cell>
          <cell r="D341" t="str">
            <v>(Capex - 22-03-04)</v>
          </cell>
          <cell r="E341" t="str">
            <v>Electrical Installation</v>
          </cell>
          <cell r="H341" t="str">
            <v>INR</v>
          </cell>
          <cell r="I341">
            <v>50688</v>
          </cell>
          <cell r="J341">
            <v>81100.800000000003</v>
          </cell>
        </row>
        <row r="342">
          <cell r="A342">
            <v>810258</v>
          </cell>
          <cell r="C342" t="str">
            <v>Fruit Juice Expansion</v>
          </cell>
          <cell r="D342" t="str">
            <v>(Capex - 15-03-04)</v>
          </cell>
          <cell r="E342" t="str">
            <v>Plant &amp; Machinery (Installation)</v>
          </cell>
          <cell r="H342" t="str">
            <v>NRS</v>
          </cell>
          <cell r="I342">
            <v>54560</v>
          </cell>
          <cell r="J342">
            <v>54560</v>
          </cell>
        </row>
        <row r="343">
          <cell r="A343">
            <v>810259</v>
          </cell>
          <cell r="C343" t="str">
            <v>Taxol Section</v>
          </cell>
          <cell r="D343" t="str">
            <v>(Capex - 22-03-04)</v>
          </cell>
          <cell r="E343" t="str">
            <v xml:space="preserve">Plant &amp; Machinery (Installation) </v>
          </cell>
          <cell r="H343" t="str">
            <v>NRS</v>
          </cell>
          <cell r="I343">
            <v>21500</v>
          </cell>
          <cell r="J343">
            <v>21500</v>
          </cell>
        </row>
        <row r="344">
          <cell r="A344">
            <v>810260</v>
          </cell>
          <cell r="C344" t="str">
            <v>Taxol Section</v>
          </cell>
          <cell r="D344" t="str">
            <v>(Capex - 22-03-04)</v>
          </cell>
          <cell r="E344" t="str">
            <v xml:space="preserve">Plant &amp; Machinery (Installation) </v>
          </cell>
          <cell r="H344" t="str">
            <v>NRS</v>
          </cell>
          <cell r="I344">
            <v>42240</v>
          </cell>
          <cell r="J344">
            <v>42240</v>
          </cell>
        </row>
        <row r="345">
          <cell r="A345">
            <v>810261</v>
          </cell>
          <cell r="C345" t="str">
            <v>Taxol Section</v>
          </cell>
          <cell r="D345" t="str">
            <v>(Capex - 22-03-04)</v>
          </cell>
          <cell r="E345" t="str">
            <v xml:space="preserve">Plant &amp; Machinery </v>
          </cell>
          <cell r="H345" t="str">
            <v>INR</v>
          </cell>
          <cell r="I345">
            <v>51030</v>
          </cell>
          <cell r="J345">
            <v>81648</v>
          </cell>
        </row>
        <row r="346">
          <cell r="A346">
            <v>810262</v>
          </cell>
          <cell r="C346" t="str">
            <v>Taxol Section</v>
          </cell>
          <cell r="D346" t="str">
            <v>(Capex - 22-03-04)</v>
          </cell>
          <cell r="E346" t="str">
            <v xml:space="preserve">Plant &amp; Machinery </v>
          </cell>
          <cell r="H346" t="str">
            <v>USD</v>
          </cell>
          <cell r="I346">
            <v>2950</v>
          </cell>
          <cell r="J346">
            <v>218300</v>
          </cell>
        </row>
        <row r="347">
          <cell r="A347">
            <v>810263</v>
          </cell>
          <cell r="C347" t="str">
            <v>Fruit Juice Expansion</v>
          </cell>
          <cell r="D347" t="str">
            <v>(Capex - 15-03-04)</v>
          </cell>
          <cell r="E347" t="str">
            <v>Plant &amp; Machinery (Installation)</v>
          </cell>
          <cell r="H347" t="str">
            <v>INR</v>
          </cell>
          <cell r="I347">
            <v>16800</v>
          </cell>
          <cell r="J347">
            <v>26880</v>
          </cell>
        </row>
        <row r="348">
          <cell r="A348">
            <v>810264</v>
          </cell>
          <cell r="C348" t="str">
            <v>Taxol Section</v>
          </cell>
          <cell r="D348" t="str">
            <v>(Capex - 22-03-04)</v>
          </cell>
          <cell r="E348" t="str">
            <v xml:space="preserve">Plant &amp; Machinery (Installation) </v>
          </cell>
          <cell r="H348" t="str">
            <v>INR</v>
          </cell>
          <cell r="I348">
            <v>7200</v>
          </cell>
          <cell r="J348">
            <v>11520</v>
          </cell>
        </row>
        <row r="349">
          <cell r="A349">
            <v>810265</v>
          </cell>
          <cell r="C349" t="str">
            <v>Taxol Section</v>
          </cell>
          <cell r="D349" t="str">
            <v>(Capex - 22-03-04)</v>
          </cell>
          <cell r="E349" t="str">
            <v>Plant &amp; Machinery (Installation)</v>
          </cell>
          <cell r="H349" t="str">
            <v>NRS</v>
          </cell>
          <cell r="I349">
            <v>7825</v>
          </cell>
          <cell r="J349">
            <v>7825</v>
          </cell>
        </row>
        <row r="350">
          <cell r="A350" t="str">
            <v>810266-</v>
          </cell>
          <cell r="C350" t="str">
            <v xml:space="preserve">Gate No. 2 </v>
          </cell>
          <cell r="D350" t="str">
            <v>(Capex -18-03-04)</v>
          </cell>
          <cell r="E350" t="str">
            <v>Building</v>
          </cell>
        </row>
        <row r="351">
          <cell r="A351">
            <v>810266</v>
          </cell>
          <cell r="C351" t="str">
            <v>Boundary Wall</v>
          </cell>
          <cell r="D351" t="str">
            <v>(Capex - 06-03-04)</v>
          </cell>
          <cell r="E351" t="str">
            <v>Building</v>
          </cell>
          <cell r="H351" t="str">
            <v>INR</v>
          </cell>
          <cell r="I351">
            <v>52688</v>
          </cell>
          <cell r="J351">
            <v>84300.800000000003</v>
          </cell>
        </row>
        <row r="352">
          <cell r="A352">
            <v>810267</v>
          </cell>
          <cell r="C352" t="str">
            <v xml:space="preserve">Video Camera Accessories       </v>
          </cell>
          <cell r="D352" t="str">
            <v>(Capex - 14-03-04)</v>
          </cell>
          <cell r="E352" t="str">
            <v>Office Equipment</v>
          </cell>
          <cell r="H352" t="str">
            <v>NRS</v>
          </cell>
          <cell r="I352">
            <v>23600</v>
          </cell>
          <cell r="J352">
            <v>23600</v>
          </cell>
        </row>
        <row r="353">
          <cell r="A353">
            <v>810268</v>
          </cell>
          <cell r="C353" t="str">
            <v>Taxol Section</v>
          </cell>
          <cell r="D353" t="str">
            <v>(Capex - 22-03-04)</v>
          </cell>
          <cell r="E353" t="str">
            <v>Plant &amp; Machinery (Installation) CWIP</v>
          </cell>
          <cell r="H353" t="str">
            <v>NRS</v>
          </cell>
          <cell r="I353">
            <v>2015</v>
          </cell>
          <cell r="J353">
            <v>2015</v>
          </cell>
        </row>
        <row r="354">
          <cell r="A354">
            <v>810269</v>
          </cell>
          <cell r="C354" t="str">
            <v>Fruit Juice Expansion</v>
          </cell>
          <cell r="D354" t="str">
            <v>(Capex - 15-03-04)</v>
          </cell>
          <cell r="E354" t="str">
            <v>Plant &amp; Machinery (Installation)</v>
          </cell>
          <cell r="H354" t="str">
            <v>NRS</v>
          </cell>
          <cell r="I354">
            <v>1140</v>
          </cell>
          <cell r="J354">
            <v>1140</v>
          </cell>
        </row>
        <row r="355">
          <cell r="A355">
            <v>810270</v>
          </cell>
          <cell r="C355" t="str">
            <v>Fruit Juice Expansion</v>
          </cell>
          <cell r="D355" t="str">
            <v>(Capex - 15-03-04)</v>
          </cell>
          <cell r="E355" t="str">
            <v>Tools &amp; Implements</v>
          </cell>
          <cell r="H355" t="str">
            <v>NRS</v>
          </cell>
          <cell r="I355">
            <v>3840</v>
          </cell>
          <cell r="J355">
            <v>3840</v>
          </cell>
        </row>
        <row r="356">
          <cell r="A356">
            <v>810271</v>
          </cell>
          <cell r="C356" t="str">
            <v xml:space="preserve">Video Camera Accessories       </v>
          </cell>
          <cell r="D356" t="str">
            <v>(Capex - 14-03-04)</v>
          </cell>
          <cell r="E356" t="str">
            <v>Office Equipment</v>
          </cell>
          <cell r="H356" t="str">
            <v>NRS</v>
          </cell>
          <cell r="I356">
            <v>4048</v>
          </cell>
          <cell r="J356">
            <v>4048</v>
          </cell>
        </row>
        <row r="357">
          <cell r="A357">
            <v>810272</v>
          </cell>
          <cell r="C357" t="str">
            <v>Fruit Juice Expansion</v>
          </cell>
          <cell r="D357" t="str">
            <v>(Capex - 15-03-04)</v>
          </cell>
          <cell r="E357" t="str">
            <v>Plant &amp; Machinery (Installation)</v>
          </cell>
          <cell r="H357" t="str">
            <v>NRS</v>
          </cell>
          <cell r="I357">
            <v>1800</v>
          </cell>
          <cell r="J357">
            <v>1800</v>
          </cell>
        </row>
        <row r="358">
          <cell r="A358">
            <v>810273</v>
          </cell>
          <cell r="C358" t="str">
            <v>Fruit Juice Expansion</v>
          </cell>
          <cell r="D358" t="str">
            <v>(Capex - 15-03-04)</v>
          </cell>
          <cell r="E358" t="str">
            <v>Plant &amp; Machinery (Installation)</v>
          </cell>
          <cell r="H358" t="str">
            <v>NRS</v>
          </cell>
          <cell r="I358">
            <v>23445</v>
          </cell>
          <cell r="J358">
            <v>23445</v>
          </cell>
        </row>
        <row r="359">
          <cell r="A359">
            <v>810274</v>
          </cell>
          <cell r="C359" t="str">
            <v>Fruit Juice Expansion</v>
          </cell>
          <cell r="D359" t="str">
            <v>(Capex - 15-03-04)</v>
          </cell>
          <cell r="E359" t="str">
            <v>Plant &amp; Machinery (Installation)</v>
          </cell>
          <cell r="H359" t="str">
            <v>NRS</v>
          </cell>
          <cell r="I359">
            <v>12200</v>
          </cell>
          <cell r="J359">
            <v>12200</v>
          </cell>
        </row>
        <row r="360">
          <cell r="A360">
            <v>810275</v>
          </cell>
          <cell r="C360" t="str">
            <v>Fruit Juice Expansion</v>
          </cell>
          <cell r="D360" t="str">
            <v>(Capex - 15-03-04)</v>
          </cell>
          <cell r="E360" t="str">
            <v>Plant &amp; Machinery (Installation)</v>
          </cell>
          <cell r="H360" t="str">
            <v>INR</v>
          </cell>
          <cell r="I360">
            <v>12160</v>
          </cell>
          <cell r="J360">
            <v>19456</v>
          </cell>
        </row>
        <row r="361">
          <cell r="A361">
            <v>810276</v>
          </cell>
          <cell r="C361" t="str">
            <v>Fruit Juice Expansion</v>
          </cell>
          <cell r="D361" t="str">
            <v>(Capex - 15-03-04)</v>
          </cell>
          <cell r="E361" t="str">
            <v>Tools &amp; Implements</v>
          </cell>
          <cell r="H361" t="str">
            <v>NRS</v>
          </cell>
          <cell r="I361">
            <v>63000</v>
          </cell>
          <cell r="J361">
            <v>63000</v>
          </cell>
        </row>
        <row r="362">
          <cell r="A362">
            <v>810277</v>
          </cell>
          <cell r="C362" t="str">
            <v>Fruit Juice Expansion</v>
          </cell>
          <cell r="D362" t="str">
            <v>(Capex - 15-03-04)</v>
          </cell>
          <cell r="E362" t="str">
            <v>Plant &amp; Machinery (Installation)</v>
          </cell>
          <cell r="H362" t="str">
            <v>NRS</v>
          </cell>
          <cell r="I362">
            <v>128800</v>
          </cell>
          <cell r="J362">
            <v>128800</v>
          </cell>
        </row>
        <row r="363">
          <cell r="A363">
            <v>810278</v>
          </cell>
          <cell r="C363" t="str">
            <v>Fruit Juice Expansion</v>
          </cell>
          <cell r="D363" t="str">
            <v>(Capex - 15-03-04)</v>
          </cell>
          <cell r="E363" t="str">
            <v>Plant &amp; Machinery (Installation)</v>
          </cell>
          <cell r="H363" t="str">
            <v>NRS</v>
          </cell>
          <cell r="I363">
            <v>9360</v>
          </cell>
          <cell r="J363">
            <v>9360</v>
          </cell>
        </row>
        <row r="364">
          <cell r="A364">
            <v>810279</v>
          </cell>
          <cell r="C364" t="str">
            <v>Fruit Juice Expansion</v>
          </cell>
          <cell r="D364" t="str">
            <v>(Capex - 15-03-04)</v>
          </cell>
          <cell r="E364" t="str">
            <v>Plant &amp; Machinery (Installation)</v>
          </cell>
          <cell r="H364" t="str">
            <v>NRS</v>
          </cell>
          <cell r="I364">
            <v>4960</v>
          </cell>
          <cell r="J364">
            <v>4960</v>
          </cell>
        </row>
        <row r="365">
          <cell r="A365">
            <v>810281</v>
          </cell>
          <cell r="C365" t="str">
            <v>Fruit Juice Expansion</v>
          </cell>
          <cell r="D365" t="str">
            <v>(Capex - 15-03-04)</v>
          </cell>
          <cell r="E365" t="str">
            <v>Tools &amp; Implements</v>
          </cell>
          <cell r="H365" t="str">
            <v>INR</v>
          </cell>
          <cell r="I365">
            <v>11080</v>
          </cell>
          <cell r="J365">
            <v>17728</v>
          </cell>
        </row>
        <row r="366">
          <cell r="A366">
            <v>810282</v>
          </cell>
          <cell r="E366" t="str">
            <v xml:space="preserve">Maintenance </v>
          </cell>
          <cell r="H366" t="str">
            <v>NRS</v>
          </cell>
          <cell r="I366">
            <v>6559</v>
          </cell>
          <cell r="J366">
            <v>6559</v>
          </cell>
        </row>
        <row r="367">
          <cell r="A367">
            <v>810283</v>
          </cell>
          <cell r="C367" t="str">
            <v>Kennel House</v>
          </cell>
          <cell r="D367" t="str">
            <v>(Capex - 18-03-04)</v>
          </cell>
          <cell r="E367" t="str">
            <v>Electrical Installation</v>
          </cell>
          <cell r="H367" t="str">
            <v>NRS</v>
          </cell>
          <cell r="I367">
            <v>2318.8000000000002</v>
          </cell>
          <cell r="J367">
            <v>2318.8000000000002</v>
          </cell>
        </row>
        <row r="368">
          <cell r="A368">
            <v>810284</v>
          </cell>
          <cell r="C368" t="str">
            <v>Fruit Juice Expansion</v>
          </cell>
          <cell r="D368" t="str">
            <v>(Capex - 15-03-04)</v>
          </cell>
          <cell r="E368" t="str">
            <v>Tools &amp; Implements</v>
          </cell>
          <cell r="H368" t="str">
            <v>NRS</v>
          </cell>
          <cell r="I368">
            <v>7680</v>
          </cell>
          <cell r="J368">
            <v>7680</v>
          </cell>
        </row>
        <row r="369">
          <cell r="A369">
            <v>810285</v>
          </cell>
          <cell r="C369" t="str">
            <v>Fruit Juice Expansion</v>
          </cell>
          <cell r="D369" t="str">
            <v>(Capex - 15-03-04)</v>
          </cell>
          <cell r="E369" t="str">
            <v>Building</v>
          </cell>
          <cell r="H369" t="str">
            <v>NRS</v>
          </cell>
          <cell r="I369">
            <v>1665</v>
          </cell>
          <cell r="J369">
            <v>1665</v>
          </cell>
        </row>
        <row r="370">
          <cell r="A370">
            <v>810286</v>
          </cell>
          <cell r="C370" t="str">
            <v>Fruit Juice Expansion</v>
          </cell>
          <cell r="D370" t="str">
            <v>(Capex - 15-03-04)</v>
          </cell>
          <cell r="E370" t="str">
            <v>Building</v>
          </cell>
          <cell r="H370" t="str">
            <v>NRS</v>
          </cell>
          <cell r="I370">
            <v>7200</v>
          </cell>
          <cell r="J370">
            <v>7200</v>
          </cell>
        </row>
        <row r="371">
          <cell r="A371">
            <v>810287</v>
          </cell>
          <cell r="C371" t="str">
            <v>Kennel House</v>
          </cell>
          <cell r="D371" t="str">
            <v>(Capex - 18-03-04)</v>
          </cell>
          <cell r="E371" t="str">
            <v>Electrical Installation</v>
          </cell>
          <cell r="H371" t="str">
            <v>NRS</v>
          </cell>
          <cell r="I371">
            <v>6399</v>
          </cell>
          <cell r="J371">
            <v>6399</v>
          </cell>
        </row>
        <row r="372">
          <cell r="A372">
            <v>810288</v>
          </cell>
          <cell r="C372" t="str">
            <v>Euro Guard - SoniKapoor</v>
          </cell>
          <cell r="D372" t="str">
            <v>(Capex - 23-03-04)</v>
          </cell>
          <cell r="E372" t="str">
            <v>Furniture &amp; Fixture</v>
          </cell>
          <cell r="H372" t="str">
            <v>NRS</v>
          </cell>
          <cell r="I372">
            <v>11500</v>
          </cell>
          <cell r="J372">
            <v>11500</v>
          </cell>
        </row>
        <row r="373">
          <cell r="A373">
            <v>810289</v>
          </cell>
          <cell r="E373" t="str">
            <v xml:space="preserve">Maintenance </v>
          </cell>
          <cell r="H373" t="str">
            <v>NRS</v>
          </cell>
          <cell r="I373">
            <v>9272.5</v>
          </cell>
          <cell r="J373">
            <v>9272.5</v>
          </cell>
        </row>
        <row r="374">
          <cell r="A374">
            <v>810290</v>
          </cell>
          <cell r="E374" t="str">
            <v xml:space="preserve">Maintenance </v>
          </cell>
          <cell r="H374" t="str">
            <v>NRS</v>
          </cell>
          <cell r="I374">
            <v>8153</v>
          </cell>
          <cell r="J374">
            <v>8153</v>
          </cell>
        </row>
        <row r="375">
          <cell r="A375">
            <v>810291</v>
          </cell>
          <cell r="E375" t="str">
            <v xml:space="preserve">Maintenance </v>
          </cell>
          <cell r="H375" t="str">
            <v>NRS</v>
          </cell>
          <cell r="I375">
            <v>2492</v>
          </cell>
          <cell r="J375">
            <v>2492</v>
          </cell>
        </row>
        <row r="376">
          <cell r="A376">
            <v>810292</v>
          </cell>
          <cell r="C376" t="str">
            <v>Boundary wall</v>
          </cell>
          <cell r="D376" t="str">
            <v>(Capex - 06-03-04)</v>
          </cell>
          <cell r="E376" t="str">
            <v>Building</v>
          </cell>
          <cell r="H376" t="str">
            <v>NRS</v>
          </cell>
          <cell r="I376">
            <v>48692</v>
          </cell>
          <cell r="J376">
            <v>48692</v>
          </cell>
        </row>
        <row r="377">
          <cell r="A377">
            <v>810293</v>
          </cell>
          <cell r="C377" t="str">
            <v>Fruit Juice Expansion</v>
          </cell>
          <cell r="D377" t="str">
            <v>(Capex - 15-03-04)</v>
          </cell>
          <cell r="E377" t="str">
            <v>Building</v>
          </cell>
          <cell r="H377" t="str">
            <v>NRS</v>
          </cell>
          <cell r="I377">
            <v>23800</v>
          </cell>
          <cell r="J377">
            <v>23800</v>
          </cell>
        </row>
        <row r="378">
          <cell r="A378">
            <v>810294</v>
          </cell>
          <cell r="C378" t="str">
            <v>Kennel House</v>
          </cell>
          <cell r="D378" t="str">
            <v>(Capex - 18-03-04)</v>
          </cell>
          <cell r="E378" t="str">
            <v>Building</v>
          </cell>
          <cell r="H378" t="str">
            <v>NRS</v>
          </cell>
          <cell r="I378">
            <v>269157.5</v>
          </cell>
          <cell r="J378">
            <v>269157.5</v>
          </cell>
        </row>
        <row r="379">
          <cell r="A379">
            <v>810295</v>
          </cell>
          <cell r="C379" t="str">
            <v>Fruit Juice Expansion</v>
          </cell>
          <cell r="D379" t="str">
            <v>(Capex - 15-03-04)</v>
          </cell>
          <cell r="E379" t="str">
            <v>Plant &amp; Machinery (Installation)</v>
          </cell>
          <cell r="H379" t="str">
            <v>INR</v>
          </cell>
          <cell r="I379">
            <v>149698.20000000001</v>
          </cell>
          <cell r="J379">
            <v>239517.12000000002</v>
          </cell>
        </row>
        <row r="380">
          <cell r="A380">
            <v>810296</v>
          </cell>
          <cell r="C380" t="str">
            <v>Taxol Section</v>
          </cell>
          <cell r="D380" t="str">
            <v>(Capex - 22-03-04)</v>
          </cell>
          <cell r="E380" t="str">
            <v xml:space="preserve">Plant &amp; Machinery (Installation) </v>
          </cell>
          <cell r="H380" t="str">
            <v>INR</v>
          </cell>
          <cell r="I380">
            <v>170526</v>
          </cell>
          <cell r="J380">
            <v>272841.60000000003</v>
          </cell>
        </row>
        <row r="381">
          <cell r="A381">
            <v>810297</v>
          </cell>
          <cell r="C381" t="str">
            <v>Fruit Juice Expansion</v>
          </cell>
          <cell r="D381" t="str">
            <v>(Capex - 15-03-04)</v>
          </cell>
          <cell r="E381" t="str">
            <v>Building</v>
          </cell>
          <cell r="H381" t="str">
            <v>NRS</v>
          </cell>
          <cell r="I381">
            <v>8277.1200000000008</v>
          </cell>
          <cell r="J381">
            <v>8277.1200000000008</v>
          </cell>
        </row>
        <row r="382">
          <cell r="A382">
            <v>810298</v>
          </cell>
          <cell r="C382" t="str">
            <v>Fruit Juice Expansion</v>
          </cell>
          <cell r="D382" t="str">
            <v>(Capex - 15-03-04)</v>
          </cell>
          <cell r="E382" t="str">
            <v>Plant &amp; Machinery (Installation)</v>
          </cell>
          <cell r="H382" t="str">
            <v>NRS</v>
          </cell>
          <cell r="I382">
            <v>13500</v>
          </cell>
          <cell r="J382">
            <v>13500</v>
          </cell>
        </row>
        <row r="383">
          <cell r="A383">
            <v>810299</v>
          </cell>
          <cell r="C383" t="str">
            <v>Fruit Juice Expansion</v>
          </cell>
          <cell r="D383" t="str">
            <v>(Capex - 15-03-04)</v>
          </cell>
          <cell r="E383" t="str">
            <v>Plant &amp; Machinery (Installation)</v>
          </cell>
          <cell r="H383" t="str">
            <v>INR</v>
          </cell>
          <cell r="I383">
            <v>166788.20000000001</v>
          </cell>
          <cell r="J383">
            <v>266861.12000000005</v>
          </cell>
        </row>
        <row r="384">
          <cell r="A384">
            <v>810300</v>
          </cell>
          <cell r="C384" t="str">
            <v>Fruit Juice Expansion</v>
          </cell>
          <cell r="D384" t="str">
            <v>(Capex - 15-03-04)</v>
          </cell>
          <cell r="E384" t="str">
            <v>Plant &amp; Machinery (Installation)</v>
          </cell>
          <cell r="H384" t="str">
            <v>INR</v>
          </cell>
          <cell r="I384">
            <v>37303.800000000003</v>
          </cell>
          <cell r="J384">
            <v>59686.080000000009</v>
          </cell>
        </row>
        <row r="385">
          <cell r="A385">
            <v>810301</v>
          </cell>
          <cell r="C385" t="str">
            <v>Fruit Juice Expansion</v>
          </cell>
          <cell r="D385" t="str">
            <v>(Capex - 15-03-04)</v>
          </cell>
          <cell r="E385" t="str">
            <v>Plant &amp; Machinery (Installation)</v>
          </cell>
          <cell r="H385" t="str">
            <v>INR</v>
          </cell>
          <cell r="I385">
            <v>162252.12</v>
          </cell>
          <cell r="J385">
            <v>259603.39199999999</v>
          </cell>
        </row>
        <row r="386">
          <cell r="A386">
            <v>810302</v>
          </cell>
          <cell r="C386" t="str">
            <v>Fruit Juice Expansion</v>
          </cell>
          <cell r="D386" t="str">
            <v>(Capex - 15-03-04)</v>
          </cell>
          <cell r="E386" t="str">
            <v>Plant &amp; Machinery (Installation)</v>
          </cell>
          <cell r="H386" t="str">
            <v>INR</v>
          </cell>
          <cell r="I386">
            <v>52632</v>
          </cell>
          <cell r="J386">
            <v>84211.200000000012</v>
          </cell>
        </row>
        <row r="387">
          <cell r="A387">
            <v>810303</v>
          </cell>
          <cell r="C387" t="str">
            <v>Fruit Juice Expansion</v>
          </cell>
          <cell r="D387" t="str">
            <v>(Capex - 15-03-04)</v>
          </cell>
          <cell r="E387" t="str">
            <v>Building</v>
          </cell>
          <cell r="H387" t="str">
            <v>NRS</v>
          </cell>
          <cell r="I387">
            <v>25500</v>
          </cell>
          <cell r="J387">
            <v>25500</v>
          </cell>
        </row>
        <row r="388">
          <cell r="A388">
            <v>810305</v>
          </cell>
          <cell r="C388" t="str">
            <v>Furniture &amp; Fixture</v>
          </cell>
          <cell r="D388" t="str">
            <v>(Capex - 16-03-04)</v>
          </cell>
          <cell r="E388" t="str">
            <v>Furniture &amp; Fixture</v>
          </cell>
          <cell r="H388" t="str">
            <v>NRS</v>
          </cell>
          <cell r="I388">
            <v>30909.08</v>
          </cell>
          <cell r="J388">
            <v>30909.08</v>
          </cell>
        </row>
        <row r="389">
          <cell r="A389">
            <v>810306</v>
          </cell>
          <cell r="C389" t="str">
            <v>Fruit Juice Expansion</v>
          </cell>
          <cell r="D389" t="str">
            <v>(Capex - 15-03-04)</v>
          </cell>
          <cell r="E389" t="str">
            <v>Plant &amp; Machinery (Installation)</v>
          </cell>
          <cell r="H389" t="str">
            <v>NRS</v>
          </cell>
          <cell r="I389">
            <v>104500</v>
          </cell>
          <cell r="J389">
            <v>104500</v>
          </cell>
        </row>
        <row r="390">
          <cell r="A390">
            <v>810307</v>
          </cell>
          <cell r="C390" t="str">
            <v>Vatika Hair Oil- Container</v>
          </cell>
          <cell r="D390" t="str">
            <v>(Capex - 13-03-04)</v>
          </cell>
          <cell r="E390" t="str">
            <v>Plant &amp; Machinery</v>
          </cell>
          <cell r="H390" t="str">
            <v>NRS</v>
          </cell>
          <cell r="I390">
            <v>14400</v>
          </cell>
          <cell r="J390">
            <v>14400</v>
          </cell>
        </row>
        <row r="391">
          <cell r="A391">
            <v>810308</v>
          </cell>
          <cell r="C391" t="str">
            <v>Fruit Juice Expansion</v>
          </cell>
          <cell r="D391" t="str">
            <v>(Capex - 15-03-04)</v>
          </cell>
          <cell r="E391" t="str">
            <v>Electrical Installation</v>
          </cell>
          <cell r="H391" t="str">
            <v>NRS</v>
          </cell>
          <cell r="I391">
            <v>92224</v>
          </cell>
          <cell r="J391">
            <v>92224</v>
          </cell>
        </row>
        <row r="392">
          <cell r="A392">
            <v>810309</v>
          </cell>
          <cell r="C392" t="str">
            <v>LDM Section</v>
          </cell>
          <cell r="D392" t="str">
            <v>(Capex - 02-04-05)</v>
          </cell>
          <cell r="E392" t="str">
            <v>Tools &amp; Implements</v>
          </cell>
          <cell r="H392" t="str">
            <v>NRS</v>
          </cell>
          <cell r="I392">
            <v>112000</v>
          </cell>
          <cell r="J392">
            <v>112000</v>
          </cell>
        </row>
        <row r="393">
          <cell r="A393">
            <v>810309</v>
          </cell>
          <cell r="C393" t="str">
            <v>Hajmola tablet</v>
          </cell>
          <cell r="D393" t="str">
            <v>(Capex - 02-04-05)</v>
          </cell>
          <cell r="E393" t="str">
            <v>Tools &amp; Implements</v>
          </cell>
          <cell r="H393" t="str">
            <v>NRS</v>
          </cell>
          <cell r="I393">
            <v>60000</v>
          </cell>
          <cell r="J393">
            <v>60000</v>
          </cell>
        </row>
        <row r="394">
          <cell r="A394">
            <v>810312</v>
          </cell>
          <cell r="E394" t="str">
            <v xml:space="preserve">Maintenance </v>
          </cell>
          <cell r="H394" t="str">
            <v>NRS</v>
          </cell>
          <cell r="I394">
            <v>97795</v>
          </cell>
          <cell r="J394">
            <v>97795</v>
          </cell>
        </row>
        <row r="395">
          <cell r="A395">
            <v>810313</v>
          </cell>
          <cell r="C395" t="str">
            <v>Kennel House</v>
          </cell>
          <cell r="D395" t="str">
            <v>(Capex - 18-03-04)</v>
          </cell>
          <cell r="E395" t="str">
            <v>Building</v>
          </cell>
          <cell r="H395" t="str">
            <v>NRS</v>
          </cell>
          <cell r="I395">
            <v>1544</v>
          </cell>
          <cell r="J395">
            <v>1544</v>
          </cell>
        </row>
        <row r="396">
          <cell r="A396">
            <v>810314</v>
          </cell>
          <cell r="C396" t="str">
            <v>Fruit Juice Expansion</v>
          </cell>
          <cell r="D396" t="str">
            <v>(Capex - 15-03-04)</v>
          </cell>
          <cell r="E396" t="str">
            <v>Building</v>
          </cell>
          <cell r="H396" t="str">
            <v>NRS</v>
          </cell>
          <cell r="I396">
            <v>63750</v>
          </cell>
          <cell r="J396">
            <v>63750</v>
          </cell>
        </row>
        <row r="397">
          <cell r="A397">
            <v>810315</v>
          </cell>
          <cell r="C397" t="str">
            <v xml:space="preserve">Kennel House </v>
          </cell>
          <cell r="D397" t="str">
            <v>(Capex - 18-03-04)</v>
          </cell>
          <cell r="E397" t="str">
            <v>Building</v>
          </cell>
          <cell r="H397" t="str">
            <v>NRS</v>
          </cell>
          <cell r="I397">
            <v>45477.599999999999</v>
          </cell>
          <cell r="J397">
            <v>45477.599999999999</v>
          </cell>
        </row>
        <row r="398">
          <cell r="A398">
            <v>810316</v>
          </cell>
          <cell r="C398" t="str">
            <v>Fruit Juice Expansion</v>
          </cell>
          <cell r="D398" t="str">
            <v>(Capex - 15-03-04)</v>
          </cell>
          <cell r="E398" t="str">
            <v>Plant &amp; Machinery (Installation)</v>
          </cell>
          <cell r="H398" t="str">
            <v>NRS</v>
          </cell>
          <cell r="I398">
            <v>18300</v>
          </cell>
          <cell r="J398">
            <v>18300</v>
          </cell>
        </row>
        <row r="399">
          <cell r="A399">
            <v>810317</v>
          </cell>
          <cell r="C399" t="str">
            <v>Fruit Juice Expansion</v>
          </cell>
          <cell r="D399" t="str">
            <v>(Capex - 15-03-04)</v>
          </cell>
          <cell r="E399" t="str">
            <v>Electrical Installation</v>
          </cell>
          <cell r="H399" t="str">
            <v>NRS</v>
          </cell>
          <cell r="I399">
            <v>6464</v>
          </cell>
          <cell r="J399">
            <v>6464</v>
          </cell>
        </row>
        <row r="400">
          <cell r="A400">
            <v>810318</v>
          </cell>
          <cell r="C400" t="str">
            <v>Fruit Juice Expansion</v>
          </cell>
          <cell r="D400" t="str">
            <v>(Capex - 15-03-04)</v>
          </cell>
          <cell r="E400" t="str">
            <v>Plant &amp; Machinery (Installation)</v>
          </cell>
          <cell r="H400" t="str">
            <v>INR</v>
          </cell>
          <cell r="I400">
            <v>38630.25</v>
          </cell>
          <cell r="J400">
            <v>61808.4</v>
          </cell>
        </row>
        <row r="401">
          <cell r="A401">
            <v>810319</v>
          </cell>
          <cell r="C401" t="str">
            <v>Fruit Juice Expansion</v>
          </cell>
          <cell r="D401" t="str">
            <v>(Capex - 15-03-04)</v>
          </cell>
          <cell r="E401" t="str">
            <v>Plant &amp; Machinery (Installation)</v>
          </cell>
        </row>
        <row r="402">
          <cell r="A402">
            <v>810320</v>
          </cell>
          <cell r="C402" t="str">
            <v>Tomato Ketchap</v>
          </cell>
          <cell r="D402" t="str">
            <v>(Capex - 01-04-05)</v>
          </cell>
          <cell r="E402" t="str">
            <v xml:space="preserve">Plant &amp; Machinery </v>
          </cell>
          <cell r="H402" t="str">
            <v>INR</v>
          </cell>
          <cell r="I402">
            <v>31000</v>
          </cell>
          <cell r="J402">
            <v>49600</v>
          </cell>
        </row>
        <row r="403">
          <cell r="A403">
            <v>810321</v>
          </cell>
          <cell r="C403" t="str">
            <v>Filtration System -DM Plant</v>
          </cell>
          <cell r="D403" t="str">
            <v>(Capex - 05-04-05)</v>
          </cell>
          <cell r="E403" t="str">
            <v xml:space="preserve">Plant &amp; Machinery </v>
          </cell>
          <cell r="H403" t="str">
            <v>USD</v>
          </cell>
          <cell r="I403">
            <v>5900</v>
          </cell>
          <cell r="J403">
            <v>436600</v>
          </cell>
        </row>
        <row r="404">
          <cell r="A404">
            <v>810322</v>
          </cell>
          <cell r="C404" t="str">
            <v>Taxol Section</v>
          </cell>
          <cell r="D404" t="str">
            <v>(Capex - 22-03-04)</v>
          </cell>
          <cell r="E404" t="str">
            <v>Electrical Installation</v>
          </cell>
          <cell r="H404" t="str">
            <v>NRS</v>
          </cell>
          <cell r="I404">
            <v>215000</v>
          </cell>
          <cell r="J404">
            <v>215000</v>
          </cell>
        </row>
        <row r="405">
          <cell r="A405">
            <v>810323</v>
          </cell>
          <cell r="C405" t="str">
            <v>Fruit Juice Expansion</v>
          </cell>
          <cell r="D405" t="str">
            <v>(Capex - 15-03-04)</v>
          </cell>
          <cell r="E405" t="str">
            <v>Electrical Installation</v>
          </cell>
          <cell r="H405" t="str">
            <v>INR</v>
          </cell>
          <cell r="I405">
            <v>4200</v>
          </cell>
          <cell r="J405">
            <v>6720</v>
          </cell>
        </row>
        <row r="406">
          <cell r="A406">
            <v>810324</v>
          </cell>
          <cell r="C406" t="str">
            <v>Fruit Juice Expansion</v>
          </cell>
          <cell r="D406" t="str">
            <v>(Capex - 15-03-04)</v>
          </cell>
          <cell r="E406" t="str">
            <v>Plant &amp; Machinery (Installation)</v>
          </cell>
          <cell r="H406" t="str">
            <v>NRS</v>
          </cell>
          <cell r="I406">
            <v>29568</v>
          </cell>
          <cell r="J406">
            <v>29568</v>
          </cell>
        </row>
        <row r="407">
          <cell r="A407">
            <v>810325</v>
          </cell>
          <cell r="C407" t="str">
            <v>Fruit Juice Expansion</v>
          </cell>
          <cell r="D407" t="str">
            <v>(Capex - 15-03-04)</v>
          </cell>
          <cell r="E407" t="str">
            <v>Plant &amp; Machinery (Installation)</v>
          </cell>
          <cell r="H407" t="str">
            <v>NRS</v>
          </cell>
          <cell r="I407">
            <v>10665</v>
          </cell>
          <cell r="J407">
            <v>10665</v>
          </cell>
        </row>
        <row r="408">
          <cell r="A408">
            <v>810326</v>
          </cell>
          <cell r="C408" t="str">
            <v>Fruit Juice Expansion</v>
          </cell>
          <cell r="D408" t="str">
            <v>(Capex - 15-03-04)</v>
          </cell>
          <cell r="E408" t="str">
            <v>Building</v>
          </cell>
          <cell r="H408" t="str">
            <v>NRS</v>
          </cell>
          <cell r="I408">
            <v>49020</v>
          </cell>
          <cell r="J408">
            <v>49020</v>
          </cell>
        </row>
        <row r="409">
          <cell r="A409">
            <v>810327</v>
          </cell>
          <cell r="C409" t="str">
            <v>Boundary Wall</v>
          </cell>
          <cell r="D409" t="str">
            <v>(Capex - 06-03-04)</v>
          </cell>
          <cell r="E409" t="str">
            <v>Building</v>
          </cell>
          <cell r="H409" t="str">
            <v>NRS</v>
          </cell>
          <cell r="I409">
            <v>57414.5</v>
          </cell>
          <cell r="J409">
            <v>57414.5</v>
          </cell>
        </row>
        <row r="410">
          <cell r="A410">
            <v>810328</v>
          </cell>
          <cell r="C410" t="str">
            <v>Fruit Juice Expansion</v>
          </cell>
          <cell r="D410" t="str">
            <v>(Capex - 15-03-04)</v>
          </cell>
          <cell r="E410" t="str">
            <v>Building</v>
          </cell>
          <cell r="H410" t="str">
            <v>NRS</v>
          </cell>
          <cell r="I410">
            <v>400815</v>
          </cell>
          <cell r="J410">
            <v>400815</v>
          </cell>
        </row>
        <row r="411">
          <cell r="A411">
            <v>810329</v>
          </cell>
          <cell r="C411" t="str">
            <v>Fruit Juice Expansion</v>
          </cell>
          <cell r="D411" t="str">
            <v>(Capex - 15-03-04)</v>
          </cell>
          <cell r="E411" t="str">
            <v>Building</v>
          </cell>
          <cell r="H411" t="str">
            <v>INR</v>
          </cell>
          <cell r="I411">
            <v>50500</v>
          </cell>
          <cell r="J411">
            <v>80800</v>
          </cell>
        </row>
        <row r="412">
          <cell r="A412">
            <v>810330</v>
          </cell>
          <cell r="C412" t="str">
            <v>Taxol Section</v>
          </cell>
          <cell r="D412" t="str">
            <v>(Capex - 22-03-04)</v>
          </cell>
          <cell r="E412" t="str">
            <v xml:space="preserve">Plant &amp; Machinery (Installation) </v>
          </cell>
          <cell r="H412" t="str">
            <v>NRS</v>
          </cell>
          <cell r="I412">
            <v>8810</v>
          </cell>
          <cell r="J412">
            <v>8810</v>
          </cell>
        </row>
        <row r="413">
          <cell r="A413">
            <v>810331</v>
          </cell>
          <cell r="C413" t="str">
            <v>Taxol Section</v>
          </cell>
          <cell r="D413" t="str">
            <v>(Capex - 22-03-04)</v>
          </cell>
          <cell r="E413" t="str">
            <v>Plant &amp; Machinery (Installation) CWIP</v>
          </cell>
          <cell r="H413" t="str">
            <v>INR</v>
          </cell>
          <cell r="I413">
            <v>61249.98</v>
          </cell>
          <cell r="J413">
            <v>97999.968000000008</v>
          </cell>
        </row>
        <row r="414">
          <cell r="A414">
            <v>810332</v>
          </cell>
          <cell r="C414" t="str">
            <v>Fruit Juice Expansion</v>
          </cell>
          <cell r="D414" t="str">
            <v>(Capex - 15-03-04)</v>
          </cell>
          <cell r="E414" t="str">
            <v>Plant &amp; Machinery (Installation)</v>
          </cell>
          <cell r="H414" t="str">
            <v>NRS</v>
          </cell>
          <cell r="I414">
            <v>4906.8</v>
          </cell>
          <cell r="J414">
            <v>4906.8</v>
          </cell>
        </row>
        <row r="415">
          <cell r="A415">
            <v>810333</v>
          </cell>
          <cell r="C415" t="str">
            <v>Taxol Section</v>
          </cell>
          <cell r="D415" t="str">
            <v>(Capex - 22-03-04)</v>
          </cell>
          <cell r="E415" t="str">
            <v xml:space="preserve">Plant &amp; Machinery (Installation) </v>
          </cell>
          <cell r="H415" t="str">
            <v>NRS</v>
          </cell>
          <cell r="I415">
            <v>114264</v>
          </cell>
          <cell r="J415">
            <v>114264</v>
          </cell>
        </row>
        <row r="416">
          <cell r="A416">
            <v>810334</v>
          </cell>
          <cell r="C416" t="str">
            <v>Fruit Juice Expansion</v>
          </cell>
          <cell r="D416" t="str">
            <v>(Capex - 15-03-04)</v>
          </cell>
          <cell r="E416" t="str">
            <v>Plant &amp; Machinery</v>
          </cell>
          <cell r="H416" t="str">
            <v>NRS</v>
          </cell>
          <cell r="I416">
            <v>114354</v>
          </cell>
          <cell r="J416">
            <v>114354</v>
          </cell>
        </row>
        <row r="417">
          <cell r="A417">
            <v>810335</v>
          </cell>
          <cell r="C417" t="str">
            <v>Fruit Juice Expansion</v>
          </cell>
          <cell r="D417" t="str">
            <v>(Capex - 15-03-04)</v>
          </cell>
          <cell r="E417" t="str">
            <v>Plant &amp; Machinery (Installation)</v>
          </cell>
          <cell r="H417" t="str">
            <v>INR</v>
          </cell>
          <cell r="I417">
            <v>24875</v>
          </cell>
          <cell r="J417">
            <v>39800</v>
          </cell>
        </row>
        <row r="418">
          <cell r="A418">
            <v>810336</v>
          </cell>
          <cell r="C418" t="str">
            <v>Fruit Juice Expansion</v>
          </cell>
          <cell r="D418" t="str">
            <v>(Capex - 05-04-05)</v>
          </cell>
          <cell r="E418" t="str">
            <v>Plant &amp; Machinery (Installation)</v>
          </cell>
          <cell r="H418" t="str">
            <v>INR</v>
          </cell>
          <cell r="I418">
            <v>24500</v>
          </cell>
          <cell r="J418">
            <v>39200</v>
          </cell>
        </row>
        <row r="419">
          <cell r="A419">
            <v>810337</v>
          </cell>
          <cell r="C419" t="str">
            <v>Fruit Juice Expansion</v>
          </cell>
          <cell r="D419" t="str">
            <v>(Capex - 05-04-05)</v>
          </cell>
          <cell r="E419" t="str">
            <v>Plant &amp; Machinery (Installation)</v>
          </cell>
          <cell r="H419" t="str">
            <v>INR</v>
          </cell>
          <cell r="I419">
            <v>43620</v>
          </cell>
          <cell r="J419">
            <v>69792</v>
          </cell>
        </row>
        <row r="420">
          <cell r="A420">
            <v>810338</v>
          </cell>
          <cell r="C420" t="str">
            <v>Taxol Section</v>
          </cell>
          <cell r="D420" t="str">
            <v>(Capex - 22-03-04)</v>
          </cell>
          <cell r="E420" t="str">
            <v xml:space="preserve">Plant &amp; Machinery </v>
          </cell>
          <cell r="H420" t="str">
            <v>INR</v>
          </cell>
          <cell r="I420">
            <v>35700</v>
          </cell>
          <cell r="J420">
            <v>57120</v>
          </cell>
        </row>
        <row r="421">
          <cell r="A421">
            <v>810339</v>
          </cell>
          <cell r="C421" t="str">
            <v>Fruit Juice Expansion</v>
          </cell>
          <cell r="D421" t="str">
            <v>(Capex - 15-03-04)</v>
          </cell>
          <cell r="E421" t="str">
            <v>Building</v>
          </cell>
          <cell r="H421" t="str">
            <v>NRS</v>
          </cell>
          <cell r="I421">
            <v>76715</v>
          </cell>
          <cell r="J421">
            <v>76715</v>
          </cell>
        </row>
        <row r="422">
          <cell r="A422">
            <v>810340</v>
          </cell>
          <cell r="C422" t="str">
            <v>Taxol Section</v>
          </cell>
          <cell r="D422" t="str">
            <v>(Capex - 22-03-04)</v>
          </cell>
          <cell r="E422" t="str">
            <v xml:space="preserve">Plant &amp; Machinery (Installation) </v>
          </cell>
          <cell r="H422" t="str">
            <v>INR</v>
          </cell>
          <cell r="I422">
            <v>16155</v>
          </cell>
          <cell r="J422">
            <v>25848</v>
          </cell>
        </row>
        <row r="423">
          <cell r="A423">
            <v>810341</v>
          </cell>
          <cell r="C423" t="str">
            <v>Taxol Section</v>
          </cell>
          <cell r="D423" t="str">
            <v>(Capex - 22-03-04)</v>
          </cell>
          <cell r="E423" t="str">
            <v>Plant &amp; Machinery (Installation) CWIP</v>
          </cell>
          <cell r="H423" t="str">
            <v>INR</v>
          </cell>
          <cell r="I423">
            <v>68880</v>
          </cell>
          <cell r="J423">
            <v>110208</v>
          </cell>
        </row>
        <row r="424">
          <cell r="A424">
            <v>810342</v>
          </cell>
          <cell r="C424" t="str">
            <v>Taxol Section</v>
          </cell>
          <cell r="D424" t="str">
            <v>(Capex - 22-03-04)</v>
          </cell>
          <cell r="E424" t="str">
            <v xml:space="preserve">Plant &amp; Machinery (Installation) </v>
          </cell>
          <cell r="H424" t="str">
            <v>INR</v>
          </cell>
          <cell r="I424">
            <v>32256</v>
          </cell>
          <cell r="J424">
            <v>51609.600000000006</v>
          </cell>
        </row>
        <row r="425">
          <cell r="A425">
            <v>810343</v>
          </cell>
          <cell r="C425" t="str">
            <v>Fruit Juice Expansion</v>
          </cell>
          <cell r="D425" t="str">
            <v>(Capex - 15-03-04)</v>
          </cell>
          <cell r="E425" t="str">
            <v>Plant &amp; Machinery (Installation)</v>
          </cell>
          <cell r="H425" t="str">
            <v>INR</v>
          </cell>
          <cell r="I425">
            <v>142990</v>
          </cell>
          <cell r="J425">
            <v>228784</v>
          </cell>
        </row>
        <row r="426">
          <cell r="A426">
            <v>810344</v>
          </cell>
          <cell r="C426" t="str">
            <v>Taxol Section</v>
          </cell>
          <cell r="D426" t="str">
            <v>(Capex - 22-03-04)</v>
          </cell>
          <cell r="E426" t="str">
            <v>Plant &amp; Machinery (Installation)</v>
          </cell>
          <cell r="H426" t="str">
            <v>INR</v>
          </cell>
          <cell r="I426">
            <v>71792</v>
          </cell>
          <cell r="J426">
            <v>114867.20000000001</v>
          </cell>
        </row>
        <row r="427">
          <cell r="A427">
            <v>810345</v>
          </cell>
          <cell r="C427" t="str">
            <v>Kennel House</v>
          </cell>
          <cell r="D427" t="str">
            <v>(Capex - 18-03-04)</v>
          </cell>
          <cell r="E427" t="str">
            <v>Building</v>
          </cell>
          <cell r="H427" t="str">
            <v>INR</v>
          </cell>
          <cell r="I427">
            <v>68850</v>
          </cell>
          <cell r="J427">
            <v>110160</v>
          </cell>
        </row>
        <row r="428">
          <cell r="A428">
            <v>810346</v>
          </cell>
          <cell r="C428" t="str">
            <v>Taxol Section</v>
          </cell>
          <cell r="D428" t="str">
            <v>(Capex - 22-03-04)</v>
          </cell>
          <cell r="E428" t="str">
            <v>Plant &amp; Machinery (Installation) CWIP</v>
          </cell>
          <cell r="H428" t="str">
            <v>INR</v>
          </cell>
          <cell r="I428">
            <v>105000</v>
          </cell>
          <cell r="J428">
            <v>168000</v>
          </cell>
        </row>
        <row r="429">
          <cell r="A429">
            <v>810347</v>
          </cell>
          <cell r="C429" t="str">
            <v>Fruit Juice Expansion</v>
          </cell>
          <cell r="D429" t="str">
            <v>(Capex - 21-04-05)</v>
          </cell>
          <cell r="E429" t="str">
            <v xml:space="preserve">Plant &amp; Machinery </v>
          </cell>
          <cell r="H429" t="str">
            <v>USD</v>
          </cell>
          <cell r="I429">
            <v>61765</v>
          </cell>
          <cell r="J429">
            <v>4570610</v>
          </cell>
        </row>
        <row r="430">
          <cell r="A430">
            <v>810348</v>
          </cell>
          <cell r="C430" t="str">
            <v>Taxol Section</v>
          </cell>
          <cell r="D430" t="str">
            <v>(Capex - 22-03-04)</v>
          </cell>
          <cell r="E430" t="str">
            <v>Plant &amp; Machinery (Installation) CWIP</v>
          </cell>
          <cell r="H430" t="str">
            <v>INR</v>
          </cell>
          <cell r="I430">
            <v>74785.210000000006</v>
          </cell>
          <cell r="J430">
            <v>119656.33600000001</v>
          </cell>
        </row>
        <row r="431">
          <cell r="A431">
            <v>810349</v>
          </cell>
          <cell r="C431" t="str">
            <v>Fruit Juice Expansion</v>
          </cell>
          <cell r="D431" t="str">
            <v>(Capex - 12-04-05)</v>
          </cell>
          <cell r="E431" t="str">
            <v>Building</v>
          </cell>
          <cell r="H431" t="str">
            <v>NRS</v>
          </cell>
          <cell r="I431">
            <v>442745</v>
          </cell>
          <cell r="J431">
            <v>442745</v>
          </cell>
        </row>
        <row r="432">
          <cell r="A432">
            <v>810350</v>
          </cell>
          <cell r="C432" t="str">
            <v>Taxol Section</v>
          </cell>
          <cell r="D432" t="str">
            <v>(Capex - 22-03-04)</v>
          </cell>
          <cell r="E432" t="str">
            <v xml:space="preserve">Plant &amp; Machinery (Installation) </v>
          </cell>
          <cell r="H432" t="str">
            <v>NRS</v>
          </cell>
          <cell r="I432">
            <v>22000</v>
          </cell>
          <cell r="J432">
            <v>22000</v>
          </cell>
        </row>
        <row r="433">
          <cell r="A433">
            <v>810351</v>
          </cell>
          <cell r="C433" t="str">
            <v>Fruit Juice Expansion</v>
          </cell>
          <cell r="D433" t="str">
            <v>(Capex - 15-03-04)</v>
          </cell>
          <cell r="E433" t="str">
            <v>Building</v>
          </cell>
          <cell r="H433" t="str">
            <v>NRS</v>
          </cell>
          <cell r="I433">
            <v>155981.95000000001</v>
          </cell>
          <cell r="J433">
            <v>155981.95000000001</v>
          </cell>
        </row>
        <row r="434">
          <cell r="A434">
            <v>810352</v>
          </cell>
          <cell r="C434" t="str">
            <v>Kennel House</v>
          </cell>
          <cell r="D434" t="str">
            <v>(Capex - 18-03-04)</v>
          </cell>
          <cell r="E434" t="str">
            <v>Building</v>
          </cell>
          <cell r="H434" t="str">
            <v>NRS</v>
          </cell>
          <cell r="I434">
            <v>4017</v>
          </cell>
          <cell r="J434">
            <v>4017</v>
          </cell>
        </row>
        <row r="435">
          <cell r="A435">
            <v>810354</v>
          </cell>
          <cell r="C435" t="str">
            <v>Fruit Juice Expansion</v>
          </cell>
          <cell r="D435" t="str">
            <v>(Capex - 13-04-05)</v>
          </cell>
          <cell r="E435" t="str">
            <v>Building</v>
          </cell>
          <cell r="H435" t="str">
            <v>INR</v>
          </cell>
          <cell r="I435">
            <v>90000</v>
          </cell>
          <cell r="J435">
            <v>144000</v>
          </cell>
        </row>
        <row r="436">
          <cell r="A436">
            <v>810355</v>
          </cell>
          <cell r="C436" t="str">
            <v>Taxol Section</v>
          </cell>
          <cell r="D436" t="str">
            <v>(Capex - 22-03-04)</v>
          </cell>
          <cell r="E436" t="str">
            <v xml:space="preserve">Plant &amp; Machinery (Installation) </v>
          </cell>
          <cell r="H436" t="str">
            <v>NRS</v>
          </cell>
          <cell r="I436">
            <v>11000</v>
          </cell>
          <cell r="J436">
            <v>11000</v>
          </cell>
        </row>
        <row r="437">
          <cell r="A437">
            <v>810356</v>
          </cell>
          <cell r="C437" t="str">
            <v>Fruit Juice Expansion</v>
          </cell>
          <cell r="D437" t="str">
            <v>(Capex - 21-04-05)</v>
          </cell>
          <cell r="E437" t="str">
            <v>Plant &amp; Machinery (Installation)</v>
          </cell>
          <cell r="H437" t="str">
            <v>NRS</v>
          </cell>
          <cell r="I437">
            <v>84787.5</v>
          </cell>
          <cell r="J437">
            <v>84787.5</v>
          </cell>
        </row>
        <row r="438">
          <cell r="A438">
            <v>810357</v>
          </cell>
          <cell r="C438" t="str">
            <v>Taxol Section</v>
          </cell>
          <cell r="D438" t="str">
            <v>(Capex - 22-03-04)</v>
          </cell>
          <cell r="E438" t="str">
            <v xml:space="preserve">Plant &amp; Machinery (Installation) </v>
          </cell>
          <cell r="H438" t="str">
            <v>NRS</v>
          </cell>
          <cell r="I438">
            <v>42700</v>
          </cell>
          <cell r="J438">
            <v>42700</v>
          </cell>
        </row>
        <row r="439">
          <cell r="A439">
            <v>810358</v>
          </cell>
          <cell r="C439" t="str">
            <v>Fruit Juice Expansion</v>
          </cell>
          <cell r="D439" t="str">
            <v>(Capex - 15-03-04)</v>
          </cell>
          <cell r="E439" t="str">
            <v>Plant &amp; Machinery (Installation)</v>
          </cell>
          <cell r="H439" t="str">
            <v>INR</v>
          </cell>
          <cell r="I439">
            <v>38512</v>
          </cell>
          <cell r="J439">
            <v>61619.200000000004</v>
          </cell>
        </row>
        <row r="440">
          <cell r="A440">
            <v>810359</v>
          </cell>
          <cell r="C440" t="str">
            <v>Photo Copy machine</v>
          </cell>
          <cell r="D440" t="str">
            <v>(Capex - 21-03-04)</v>
          </cell>
          <cell r="E440" t="str">
            <v>Office Equipment</v>
          </cell>
          <cell r="H440" t="str">
            <v>NRS</v>
          </cell>
          <cell r="I440">
            <v>390000</v>
          </cell>
          <cell r="J440">
            <v>390000</v>
          </cell>
        </row>
        <row r="441">
          <cell r="A441">
            <v>810360</v>
          </cell>
          <cell r="C441" t="str">
            <v>Taxol Section</v>
          </cell>
          <cell r="D441" t="str">
            <v>(Capex - 22-03-04)</v>
          </cell>
          <cell r="E441" t="str">
            <v xml:space="preserve">Plant &amp; Machinery (Installation) </v>
          </cell>
          <cell r="H441" t="str">
            <v>NRS</v>
          </cell>
          <cell r="I441">
            <v>6600</v>
          </cell>
          <cell r="J441">
            <v>6600</v>
          </cell>
        </row>
        <row r="442">
          <cell r="A442">
            <v>810361</v>
          </cell>
          <cell r="C442" t="str">
            <v>Boundary Wall</v>
          </cell>
          <cell r="D442" t="str">
            <v>(Capex - 06-03-04)</v>
          </cell>
          <cell r="E442" t="str">
            <v>Building</v>
          </cell>
          <cell r="H442" t="str">
            <v>NRS</v>
          </cell>
          <cell r="I442">
            <v>34100</v>
          </cell>
          <cell r="J442">
            <v>34100</v>
          </cell>
        </row>
        <row r="443">
          <cell r="A443">
            <v>810362</v>
          </cell>
          <cell r="C443" t="str">
            <v>Fruit Juice Expansion</v>
          </cell>
          <cell r="D443" t="str">
            <v>(Capex - 12-04-05)</v>
          </cell>
          <cell r="E443" t="str">
            <v>Building</v>
          </cell>
          <cell r="H443" t="str">
            <v>NRS</v>
          </cell>
          <cell r="I443">
            <v>236802.5</v>
          </cell>
          <cell r="J443">
            <v>236802.5</v>
          </cell>
        </row>
        <row r="444">
          <cell r="A444">
            <v>810363</v>
          </cell>
          <cell r="C444" t="str">
            <v>Taxol Section</v>
          </cell>
          <cell r="D444" t="str">
            <v>(Capex - 22-03-04)</v>
          </cell>
          <cell r="E444" t="str">
            <v xml:space="preserve">Plant &amp; Machinery (Installation) </v>
          </cell>
          <cell r="H444" t="str">
            <v>INR</v>
          </cell>
          <cell r="I444">
            <v>9875</v>
          </cell>
          <cell r="J444">
            <v>15800</v>
          </cell>
        </row>
        <row r="445">
          <cell r="A445">
            <v>810364</v>
          </cell>
          <cell r="C445" t="str">
            <v>Taxol Section</v>
          </cell>
          <cell r="D445" t="str">
            <v>(Capex - 22-03-04)</v>
          </cell>
          <cell r="E445" t="str">
            <v>Plant &amp; Machinery (Installation) CWIP</v>
          </cell>
        </row>
        <row r="446">
          <cell r="A446">
            <v>810365</v>
          </cell>
          <cell r="C446" t="str">
            <v>Taxol Section</v>
          </cell>
          <cell r="D446" t="str">
            <v>(Capex - 22-03-04)</v>
          </cell>
          <cell r="E446" t="str">
            <v>Plant &amp; Machinery (Installation) CWIP</v>
          </cell>
        </row>
        <row r="447">
          <cell r="A447">
            <v>810366</v>
          </cell>
          <cell r="C447" t="str">
            <v>Taxol Section</v>
          </cell>
          <cell r="D447" t="str">
            <v>(Capex - 22-03-04)</v>
          </cell>
          <cell r="E447" t="str">
            <v xml:space="preserve">Plant &amp; Machinery (Installation) </v>
          </cell>
        </row>
        <row r="448">
          <cell r="A448">
            <v>810367</v>
          </cell>
          <cell r="C448" t="str">
            <v>Fruit Juice Expansion</v>
          </cell>
          <cell r="D448" t="str">
            <v>(Capex - 12-04-05)</v>
          </cell>
          <cell r="E448" t="str">
            <v>Plant &amp; Machinery (Installation)</v>
          </cell>
        </row>
        <row r="449">
          <cell r="A449">
            <v>810368</v>
          </cell>
          <cell r="C449" t="str">
            <v>Fruit Juice Expansion</v>
          </cell>
          <cell r="D449" t="str">
            <v>(Capex - 15-03-04)</v>
          </cell>
          <cell r="E449" t="str">
            <v>Plant &amp; Machinery (Installation)</v>
          </cell>
        </row>
        <row r="450">
          <cell r="A450">
            <v>810369</v>
          </cell>
          <cell r="C450" t="str">
            <v>Taxol Section</v>
          </cell>
          <cell r="D450" t="str">
            <v>(Capex - 22-03-04)</v>
          </cell>
          <cell r="E450" t="str">
            <v>Plant &amp; Machinery (Installation) CWIP</v>
          </cell>
        </row>
        <row r="451">
          <cell r="A451">
            <v>810370</v>
          </cell>
          <cell r="C451" t="str">
            <v>LDM Section</v>
          </cell>
          <cell r="D451" t="str">
            <v>(Capex - 08-04-05)</v>
          </cell>
          <cell r="E451" t="str">
            <v xml:space="preserve">Plant &amp; Machinery </v>
          </cell>
        </row>
        <row r="452">
          <cell r="A452">
            <v>810371</v>
          </cell>
          <cell r="C452" t="str">
            <v>Fruit Juice Expansion</v>
          </cell>
          <cell r="D452" t="str">
            <v>(Capex - 15-03-04)</v>
          </cell>
          <cell r="E452" t="str">
            <v>Building</v>
          </cell>
        </row>
        <row r="453">
          <cell r="A453">
            <v>810372</v>
          </cell>
          <cell r="C453" t="str">
            <v>Fruit Juice Expansion</v>
          </cell>
          <cell r="D453" t="str">
            <v>(Capex - 09-04-05)</v>
          </cell>
          <cell r="E453" t="str">
            <v>Building</v>
          </cell>
        </row>
        <row r="454">
          <cell r="A454">
            <v>810373</v>
          </cell>
          <cell r="C454" t="str">
            <v>LDM Section</v>
          </cell>
          <cell r="D454" t="str">
            <v>(Capex - 07-04-05)</v>
          </cell>
          <cell r="E454" t="str">
            <v>Building</v>
          </cell>
        </row>
        <row r="455">
          <cell r="A455">
            <v>810374</v>
          </cell>
          <cell r="C455" t="str">
            <v>Fruit Juice Expansion</v>
          </cell>
          <cell r="D455" t="str">
            <v>(Capex - 04-04-05)</v>
          </cell>
          <cell r="E455" t="str">
            <v xml:space="preserve">Plant &amp; Machinery </v>
          </cell>
        </row>
        <row r="456">
          <cell r="A456">
            <v>810375</v>
          </cell>
          <cell r="C456" t="str">
            <v>Fruit Juice Expansion</v>
          </cell>
          <cell r="D456" t="str">
            <v>(Capex - 04-04-05)</v>
          </cell>
          <cell r="E456" t="str">
            <v xml:space="preserve">Plant &amp; Machinery </v>
          </cell>
        </row>
        <row r="457">
          <cell r="A457">
            <v>810376</v>
          </cell>
          <cell r="C457" t="str">
            <v>Fruit Juice Expansion</v>
          </cell>
          <cell r="D457" t="str">
            <v>(Capex - 04-04-05)</v>
          </cell>
          <cell r="E457" t="str">
            <v xml:space="preserve">Plant &amp; Machinery </v>
          </cell>
        </row>
        <row r="458">
          <cell r="A458">
            <v>810378</v>
          </cell>
          <cell r="C458" t="str">
            <v>Fruit Juice Expansion</v>
          </cell>
          <cell r="D458" t="str">
            <v>(Capex - 12-04-05)</v>
          </cell>
          <cell r="E458" t="str">
            <v>Building</v>
          </cell>
        </row>
        <row r="459">
          <cell r="A459">
            <v>810379</v>
          </cell>
          <cell r="C459" t="str">
            <v>Taxol Section</v>
          </cell>
          <cell r="D459" t="str">
            <v>(Capex - 22-03-04)</v>
          </cell>
          <cell r="E459" t="str">
            <v>Electrical Installation</v>
          </cell>
        </row>
        <row r="460">
          <cell r="A460">
            <v>810380</v>
          </cell>
          <cell r="C460" t="str">
            <v>Tomato Ketchup</v>
          </cell>
          <cell r="D460" t="str">
            <v>(Capex - 13-04-05)</v>
          </cell>
          <cell r="E460" t="str">
            <v>Building</v>
          </cell>
        </row>
        <row r="461">
          <cell r="A461">
            <v>810381</v>
          </cell>
          <cell r="C461" t="str">
            <v>BSB Super Crown Corking Machine- Juice</v>
          </cell>
          <cell r="D461" t="str">
            <v>(Capex - 13-04-05)</v>
          </cell>
          <cell r="E461" t="str">
            <v xml:space="preserve">Plant &amp; Machinery </v>
          </cell>
        </row>
        <row r="462">
          <cell r="A462">
            <v>810382</v>
          </cell>
          <cell r="C462" t="str">
            <v>Fabrication Work-Ketchup Plant</v>
          </cell>
          <cell r="D462" t="str">
            <v>(Capex - 15-03-04)</v>
          </cell>
          <cell r="E462" t="str">
            <v xml:space="preserve">Plant &amp; Machinery </v>
          </cell>
        </row>
        <row r="463">
          <cell r="A463">
            <v>810383</v>
          </cell>
          <cell r="C463" t="str">
            <v>Fruit Juice Expansion</v>
          </cell>
          <cell r="D463" t="str">
            <v>(Capex - 12-04-05)</v>
          </cell>
          <cell r="E463" t="str">
            <v>Building</v>
          </cell>
        </row>
        <row r="464">
          <cell r="A464">
            <v>810384</v>
          </cell>
          <cell r="C464" t="str">
            <v>Fruit Juice Expansion</v>
          </cell>
          <cell r="D464" t="str">
            <v>(Capex - 12-04-05)</v>
          </cell>
          <cell r="E464" t="str">
            <v>Plant &amp; Machinery (Installation)</v>
          </cell>
        </row>
        <row r="465">
          <cell r="A465">
            <v>810387</v>
          </cell>
          <cell r="C465" t="str">
            <v>Lemoneez &amp; Tomato Ketchup</v>
          </cell>
          <cell r="D465" t="str">
            <v>(Capex - 13-04-05)</v>
          </cell>
          <cell r="E465" t="str">
            <v>Building</v>
          </cell>
        </row>
        <row r="466">
          <cell r="A466">
            <v>810388</v>
          </cell>
          <cell r="C466" t="str">
            <v>New Cold Storage</v>
          </cell>
        </row>
        <row r="467">
          <cell r="A467">
            <v>810389</v>
          </cell>
          <cell r="C467" t="str">
            <v>Insulation Work Taxol</v>
          </cell>
          <cell r="D467" t="str">
            <v>(Capex - 22-03-04)</v>
          </cell>
          <cell r="E467" t="str">
            <v>Plant &amp; Machinery (Installation)</v>
          </cell>
        </row>
        <row r="468">
          <cell r="A468">
            <v>810390</v>
          </cell>
          <cell r="C468" t="str">
            <v>Fruit Juice Expansion</v>
          </cell>
          <cell r="D468" t="str">
            <v>(Capex - 15-03-04)</v>
          </cell>
          <cell r="E468" t="str">
            <v>Plant &amp; Machinery (Installation)</v>
          </cell>
        </row>
        <row r="469">
          <cell r="A469">
            <v>810391</v>
          </cell>
          <cell r="C469" t="str">
            <v>Fruit Juice Expansion</v>
          </cell>
          <cell r="D469" t="str">
            <v>(Capex - 15-03-04)</v>
          </cell>
          <cell r="E469" t="str">
            <v>Plant &amp; Machinery (Installation)</v>
          </cell>
        </row>
        <row r="470">
          <cell r="A470">
            <v>810392</v>
          </cell>
          <cell r="C470" t="str">
            <v xml:space="preserve">Fabrication In Taxol </v>
          </cell>
          <cell r="D470" t="str">
            <v>(Capex - 22-03-04)</v>
          </cell>
          <cell r="E470" t="str">
            <v>Plant &amp; Machinery (Installation)</v>
          </cell>
        </row>
        <row r="471">
          <cell r="A471">
            <v>810394</v>
          </cell>
          <cell r="C471" t="str">
            <v>Godrej Filling System-Record Room</v>
          </cell>
          <cell r="D471" t="str">
            <v>(Capex - 25-04-05)</v>
          </cell>
          <cell r="E471" t="str">
            <v>Furniture &amp; Fixture</v>
          </cell>
        </row>
        <row r="472">
          <cell r="A472">
            <v>810395</v>
          </cell>
          <cell r="C472" t="str">
            <v>Electrical Installation- Fruit Juice</v>
          </cell>
          <cell r="D472" t="str">
            <v>(Capex - 12-04-05)</v>
          </cell>
          <cell r="E472" t="str">
            <v>Electrical Installation</v>
          </cell>
        </row>
        <row r="473">
          <cell r="A473">
            <v>810396</v>
          </cell>
          <cell r="C473" t="str">
            <v>Nursery Birganj - Expansion</v>
          </cell>
          <cell r="D473" t="str">
            <v>(Capex - 23-04-05)</v>
          </cell>
          <cell r="E473" t="str">
            <v>Building</v>
          </cell>
        </row>
        <row r="474">
          <cell r="A474">
            <v>810397</v>
          </cell>
          <cell r="C474" t="str">
            <v>Nursery Birganj - Expansion</v>
          </cell>
          <cell r="D474" t="str">
            <v>(Capex - 23-04-05)</v>
          </cell>
          <cell r="E474" t="str">
            <v>Building</v>
          </cell>
        </row>
        <row r="475">
          <cell r="A475">
            <v>810400</v>
          </cell>
          <cell r="C475" t="str">
            <v>Condenstate Rocovery Statement-</v>
          </cell>
          <cell r="D475" t="str">
            <v>(Capex - 14-04-05)</v>
          </cell>
          <cell r="E475" t="str">
            <v>Boiler Section</v>
          </cell>
        </row>
        <row r="476">
          <cell r="A476">
            <v>830028</v>
          </cell>
          <cell r="C476" t="str">
            <v>Honey Section</v>
          </cell>
          <cell r="D476" t="str">
            <v>No-Capex</v>
          </cell>
          <cell r="E476" t="str">
            <v>Building</v>
          </cell>
        </row>
        <row r="477">
          <cell r="A477">
            <v>830637</v>
          </cell>
          <cell r="C477" t="str">
            <v>Shampoo Section</v>
          </cell>
          <cell r="D477" t="str">
            <v>(Capex - 20-03-04)</v>
          </cell>
          <cell r="E477" t="str">
            <v xml:space="preserve">Plant &amp; Machinery </v>
          </cell>
        </row>
        <row r="478">
          <cell r="A478">
            <v>830701</v>
          </cell>
          <cell r="C478" t="str">
            <v>Fabrication</v>
          </cell>
          <cell r="D478" t="str">
            <v>No-Capex</v>
          </cell>
          <cell r="E478" t="str">
            <v>Repair &amp; maintenance Plant &amp; Mach</v>
          </cell>
        </row>
        <row r="479">
          <cell r="A479">
            <v>830740</v>
          </cell>
          <cell r="C479" t="str">
            <v>Kennel House</v>
          </cell>
          <cell r="D479" t="str">
            <v>(Capex - 06-04-05)</v>
          </cell>
          <cell r="E479" t="str">
            <v>Building</v>
          </cell>
          <cell r="H479" t="str">
            <v>NRS</v>
          </cell>
          <cell r="I479">
            <v>30743.5</v>
          </cell>
          <cell r="J479">
            <v>30743.5</v>
          </cell>
        </row>
        <row r="480">
          <cell r="A480">
            <v>830744</v>
          </cell>
          <cell r="C480" t="str">
            <v>LDM Section</v>
          </cell>
          <cell r="D480" t="str">
            <v>Maintenance Work</v>
          </cell>
          <cell r="E480" t="str">
            <v>Repair &amp; maintenance Others</v>
          </cell>
        </row>
        <row r="481">
          <cell r="A481">
            <v>830809</v>
          </cell>
          <cell r="C481" t="str">
            <v>Fruit Juice Expansion</v>
          </cell>
          <cell r="D481" t="str">
            <v>(Capex - 15-03-04)</v>
          </cell>
          <cell r="E481" t="str">
            <v>Plant &amp; Machinery (Installation)</v>
          </cell>
          <cell r="H481" t="str">
            <v>USD</v>
          </cell>
          <cell r="I481">
            <v>205.14</v>
          </cell>
          <cell r="J481">
            <v>15180.359999999999</v>
          </cell>
        </row>
        <row r="482">
          <cell r="A482">
            <v>830940</v>
          </cell>
          <cell r="C482" t="str">
            <v>UPS For Domino &amp; Office</v>
          </cell>
          <cell r="D482" t="str">
            <v>No-Capex</v>
          </cell>
          <cell r="E482" t="str">
            <v>Office Equipment</v>
          </cell>
          <cell r="H482" t="str">
            <v>NRS</v>
          </cell>
          <cell r="I482">
            <v>56436</v>
          </cell>
          <cell r="J482">
            <v>56436</v>
          </cell>
        </row>
        <row r="483">
          <cell r="A483">
            <v>850012</v>
          </cell>
          <cell r="C483" t="str">
            <v xml:space="preserve">Kakani Nursery </v>
          </cell>
          <cell r="D483" t="str">
            <v>No-Capex</v>
          </cell>
          <cell r="E483" t="str">
            <v>Plant &amp; Machinery</v>
          </cell>
          <cell r="H483" t="str">
            <v>NRS</v>
          </cell>
          <cell r="I483">
            <v>13360</v>
          </cell>
          <cell r="J483">
            <v>13360</v>
          </cell>
        </row>
        <row r="484">
          <cell r="A484">
            <v>850082</v>
          </cell>
          <cell r="C484" t="str">
            <v>Pipe Fittings-Nursery</v>
          </cell>
          <cell r="D484" t="str">
            <v>No-Capex</v>
          </cell>
          <cell r="E484" t="str">
            <v>Building - Nursery</v>
          </cell>
        </row>
        <row r="485">
          <cell r="A485">
            <v>870001</v>
          </cell>
          <cell r="C485" t="str">
            <v>Cordless Phone-Manish</v>
          </cell>
          <cell r="D485" t="str">
            <v>No-Capex</v>
          </cell>
          <cell r="E485" t="str">
            <v>Furniture &amp; Fixture</v>
          </cell>
          <cell r="H485" t="str">
            <v>NRS</v>
          </cell>
          <cell r="I485">
            <v>6200</v>
          </cell>
          <cell r="J485">
            <v>6200</v>
          </cell>
        </row>
        <row r="486">
          <cell r="A486">
            <v>870007</v>
          </cell>
          <cell r="C486" t="str">
            <v>Ceiling Fan-3 Pcs</v>
          </cell>
          <cell r="D486" t="str">
            <v>No-Capex</v>
          </cell>
          <cell r="E486" t="str">
            <v>Furniture &amp; Fixture</v>
          </cell>
          <cell r="H486" t="str">
            <v>NRS</v>
          </cell>
          <cell r="I486">
            <v>5280</v>
          </cell>
          <cell r="J486">
            <v>5280</v>
          </cell>
        </row>
        <row r="487">
          <cell r="A487">
            <v>870012</v>
          </cell>
          <cell r="C487" t="str">
            <v>Refrigerator-Bibek Agarwal</v>
          </cell>
          <cell r="D487" t="str">
            <v>No-Capex</v>
          </cell>
          <cell r="E487" t="str">
            <v>Furniture &amp; Fixture</v>
          </cell>
          <cell r="H487" t="str">
            <v>NRS</v>
          </cell>
          <cell r="I487">
            <v>18899.990000000002</v>
          </cell>
          <cell r="J487">
            <v>18899.990000000002</v>
          </cell>
        </row>
        <row r="488">
          <cell r="A488">
            <v>870013</v>
          </cell>
          <cell r="C488" t="str">
            <v>Caller ID Phone</v>
          </cell>
          <cell r="D488" t="str">
            <v>No-Capex</v>
          </cell>
          <cell r="E488" t="str">
            <v>Office Equipment</v>
          </cell>
          <cell r="H488" t="str">
            <v>NRS</v>
          </cell>
          <cell r="I488">
            <v>1645</v>
          </cell>
          <cell r="J488">
            <v>1645</v>
          </cell>
        </row>
        <row r="489">
          <cell r="A489">
            <v>870016</v>
          </cell>
          <cell r="C489" t="str">
            <v>Laptop Computer-1 Pcs</v>
          </cell>
          <cell r="D489" t="str">
            <v>No-Capex</v>
          </cell>
          <cell r="E489" t="str">
            <v>Office Equipment</v>
          </cell>
          <cell r="H489" t="str">
            <v>NRS</v>
          </cell>
          <cell r="I489">
            <v>165000</v>
          </cell>
          <cell r="J489">
            <v>165000</v>
          </cell>
        </row>
        <row r="490">
          <cell r="A490">
            <v>870028</v>
          </cell>
          <cell r="C490" t="str">
            <v>Epson Printer-LQ2180</v>
          </cell>
          <cell r="D490" t="str">
            <v>No-Capex</v>
          </cell>
          <cell r="E490" t="str">
            <v>Office Equipment</v>
          </cell>
          <cell r="H490" t="str">
            <v>NRS</v>
          </cell>
          <cell r="I490">
            <v>60775</v>
          </cell>
          <cell r="J490">
            <v>60775</v>
          </cell>
        </row>
        <row r="491">
          <cell r="A491">
            <v>870029</v>
          </cell>
          <cell r="C491" t="str">
            <v>Laptop Computer-2Pcs</v>
          </cell>
          <cell r="D491" t="str">
            <v>No-Capex</v>
          </cell>
          <cell r="E491" t="str">
            <v>Office Equipment</v>
          </cell>
          <cell r="H491" t="str">
            <v>NRS</v>
          </cell>
          <cell r="I491">
            <v>359999.2</v>
          </cell>
          <cell r="J491">
            <v>359999.2</v>
          </cell>
        </row>
        <row r="492">
          <cell r="A492">
            <v>870036</v>
          </cell>
          <cell r="C492" t="str">
            <v>Caller ID Phone-B.Agarwal</v>
          </cell>
          <cell r="D492" t="str">
            <v>No-Capex</v>
          </cell>
          <cell r="E492" t="str">
            <v>Furniture &amp; Fixture</v>
          </cell>
          <cell r="H492" t="str">
            <v>NRS</v>
          </cell>
          <cell r="I492">
            <v>2350</v>
          </cell>
          <cell r="J492">
            <v>2350</v>
          </cell>
        </row>
        <row r="493">
          <cell r="A493">
            <v>870037</v>
          </cell>
          <cell r="C493" t="str">
            <v>Caller ID Phone-3 pcs-Office</v>
          </cell>
          <cell r="D493" t="str">
            <v>No-Capex</v>
          </cell>
          <cell r="E493" t="str">
            <v>Office Equipment</v>
          </cell>
          <cell r="H493" t="str">
            <v>NRS</v>
          </cell>
          <cell r="I493">
            <v>7050</v>
          </cell>
          <cell r="J493">
            <v>7050</v>
          </cell>
        </row>
        <row r="494">
          <cell r="A494">
            <v>870043</v>
          </cell>
          <cell r="C494" t="str">
            <v>Furniture &amp; Fixture</v>
          </cell>
          <cell r="D494" t="str">
            <v>No-Capex</v>
          </cell>
          <cell r="E494" t="str">
            <v>Furniture &amp; Fixture</v>
          </cell>
          <cell r="H494" t="str">
            <v>NRS</v>
          </cell>
          <cell r="I494">
            <v>8500</v>
          </cell>
          <cell r="J494">
            <v>8500</v>
          </cell>
        </row>
        <row r="495">
          <cell r="A495">
            <v>870043</v>
          </cell>
          <cell r="C495" t="str">
            <v>Furniture &amp; Fixture</v>
          </cell>
          <cell r="D495" t="str">
            <v>No-Capex</v>
          </cell>
          <cell r="E495" t="str">
            <v>Furniture &amp; Fixture</v>
          </cell>
          <cell r="H495" t="str">
            <v>NRS</v>
          </cell>
          <cell r="I495">
            <v>8500</v>
          </cell>
          <cell r="J495">
            <v>8500</v>
          </cell>
        </row>
        <row r="496">
          <cell r="A496">
            <v>870047</v>
          </cell>
          <cell r="C496" t="str">
            <v>Vehicle - P.Shirali</v>
          </cell>
          <cell r="D496" t="str">
            <v>No-Capex</v>
          </cell>
          <cell r="E496" t="str">
            <v>Vehicle</v>
          </cell>
          <cell r="H496" t="str">
            <v>NRS</v>
          </cell>
          <cell r="I496">
            <v>659930</v>
          </cell>
          <cell r="J496">
            <v>659930</v>
          </cell>
        </row>
        <row r="497">
          <cell r="A497">
            <v>870052</v>
          </cell>
          <cell r="C497" t="str">
            <v>Telephone Set-S.Mathur</v>
          </cell>
          <cell r="D497" t="str">
            <v>No-Capex</v>
          </cell>
          <cell r="E497" t="str">
            <v>Furniture &amp; Fixture</v>
          </cell>
          <cell r="H497" t="str">
            <v>NRS</v>
          </cell>
          <cell r="I497">
            <v>2350</v>
          </cell>
          <cell r="J497">
            <v>2350</v>
          </cell>
        </row>
        <row r="498">
          <cell r="A498">
            <v>870062</v>
          </cell>
          <cell r="C498" t="str">
            <v>Colour Printer-4600</v>
          </cell>
          <cell r="D498" t="str">
            <v>No-Capex</v>
          </cell>
          <cell r="E498" t="str">
            <v>Office Equipment</v>
          </cell>
          <cell r="H498" t="str">
            <v>NRS</v>
          </cell>
          <cell r="I498">
            <v>231000</v>
          </cell>
          <cell r="J498">
            <v>231000</v>
          </cell>
        </row>
        <row r="499">
          <cell r="A499">
            <v>870064</v>
          </cell>
          <cell r="C499" t="str">
            <v>Digital Camera</v>
          </cell>
          <cell r="D499" t="str">
            <v>No-Capex</v>
          </cell>
          <cell r="E499" t="str">
            <v>Office Equipment</v>
          </cell>
          <cell r="H499" t="str">
            <v>NRS</v>
          </cell>
          <cell r="I499">
            <v>28050</v>
          </cell>
          <cell r="J499">
            <v>28050</v>
          </cell>
        </row>
        <row r="500">
          <cell r="A500">
            <v>870065</v>
          </cell>
          <cell r="C500" t="str">
            <v>Vehicle - Badri Narayan</v>
          </cell>
          <cell r="D500" t="str">
            <v>No-Capex</v>
          </cell>
          <cell r="E500" t="str">
            <v>Vehicle</v>
          </cell>
          <cell r="H500" t="str">
            <v>NRS</v>
          </cell>
          <cell r="I500">
            <v>1213300</v>
          </cell>
          <cell r="J500">
            <v>1213300</v>
          </cell>
        </row>
        <row r="501">
          <cell r="A501">
            <v>870072</v>
          </cell>
          <cell r="C501" t="str">
            <v>Office Equipment</v>
          </cell>
          <cell r="D501" t="str">
            <v>No-Capex</v>
          </cell>
          <cell r="E501" t="str">
            <v>Office Equipment</v>
          </cell>
          <cell r="H501" t="str">
            <v>NRS</v>
          </cell>
          <cell r="I501">
            <v>10000</v>
          </cell>
          <cell r="J501">
            <v>10000</v>
          </cell>
        </row>
        <row r="502">
          <cell r="A502">
            <v>870074</v>
          </cell>
          <cell r="C502" t="str">
            <v>Sand</v>
          </cell>
          <cell r="D502" t="str">
            <v>Maintenance</v>
          </cell>
          <cell r="E502" t="str">
            <v>Repair &amp; Maintenance Building - Nursery</v>
          </cell>
        </row>
        <row r="503">
          <cell r="A503">
            <v>870074</v>
          </cell>
          <cell r="C503" t="str">
            <v>Sand</v>
          </cell>
          <cell r="D503" t="str">
            <v>Maintenance</v>
          </cell>
          <cell r="E503" t="str">
            <v>Repair &amp; Maintenance Building - Nursery</v>
          </cell>
        </row>
        <row r="504">
          <cell r="A504">
            <v>870075</v>
          </cell>
          <cell r="C504" t="str">
            <v>Mobile Phone-Kharmania</v>
          </cell>
          <cell r="D504" t="str">
            <v>No-Capex</v>
          </cell>
          <cell r="E504" t="str">
            <v>Office Equipment</v>
          </cell>
          <cell r="H504" t="str">
            <v>NRS</v>
          </cell>
          <cell r="I504">
            <v>11220</v>
          </cell>
          <cell r="J504">
            <v>11220</v>
          </cell>
        </row>
        <row r="505">
          <cell r="A505">
            <v>870083</v>
          </cell>
          <cell r="C505" t="str">
            <v>Cordless telephone-Reception</v>
          </cell>
          <cell r="D505" t="str">
            <v>No-Capex</v>
          </cell>
          <cell r="E505" t="str">
            <v>Office Equipment</v>
          </cell>
          <cell r="H505" t="str">
            <v>NRS</v>
          </cell>
          <cell r="I505">
            <v>6490</v>
          </cell>
          <cell r="J505">
            <v>6490</v>
          </cell>
        </row>
        <row r="506">
          <cell r="A506">
            <v>870087</v>
          </cell>
          <cell r="C506" t="str">
            <v>Fan-2 Pcs Deepak Kestwal</v>
          </cell>
          <cell r="D506" t="str">
            <v>No-Capex</v>
          </cell>
          <cell r="E506" t="str">
            <v>Furniture &amp; Fixture</v>
          </cell>
          <cell r="H506" t="str">
            <v>NRS</v>
          </cell>
          <cell r="I506">
            <v>1969</v>
          </cell>
          <cell r="J506">
            <v>1969</v>
          </cell>
        </row>
        <row r="507">
          <cell r="A507">
            <v>870087</v>
          </cell>
          <cell r="C507" t="str">
            <v>Fan-2 Pcs Swapan Barik</v>
          </cell>
          <cell r="D507" t="str">
            <v>No-Capex</v>
          </cell>
          <cell r="E507" t="str">
            <v>Furniture &amp; Fixture</v>
          </cell>
          <cell r="H507" t="str">
            <v>NRS</v>
          </cell>
          <cell r="I507">
            <v>1969</v>
          </cell>
          <cell r="J507">
            <v>1969</v>
          </cell>
        </row>
        <row r="508">
          <cell r="A508">
            <v>870087</v>
          </cell>
          <cell r="C508" t="str">
            <v>Fan-2 Pcs Alok Saxena</v>
          </cell>
          <cell r="D508" t="str">
            <v>No-Capex</v>
          </cell>
          <cell r="E508" t="str">
            <v>Furniture &amp; Fixture</v>
          </cell>
          <cell r="H508" t="str">
            <v>NRS</v>
          </cell>
          <cell r="I508">
            <v>1969</v>
          </cell>
          <cell r="J508">
            <v>1969</v>
          </cell>
        </row>
        <row r="509">
          <cell r="A509">
            <v>870089</v>
          </cell>
          <cell r="C509" t="str">
            <v>Digital Camera</v>
          </cell>
          <cell r="D509" t="str">
            <v>No-Capex</v>
          </cell>
          <cell r="E509" t="str">
            <v>Office Equipment</v>
          </cell>
          <cell r="H509" t="str">
            <v>NRS</v>
          </cell>
          <cell r="I509">
            <v>28050</v>
          </cell>
          <cell r="J509">
            <v>28050</v>
          </cell>
        </row>
        <row r="510">
          <cell r="A510">
            <v>870092</v>
          </cell>
          <cell r="C510" t="str">
            <v>Vehicle - G.Kashinath</v>
          </cell>
          <cell r="D510" t="str">
            <v>No-Capex</v>
          </cell>
          <cell r="E510" t="str">
            <v>Vehicle</v>
          </cell>
          <cell r="H510" t="str">
            <v>NRS</v>
          </cell>
          <cell r="I510">
            <v>2150000</v>
          </cell>
          <cell r="J510">
            <v>2150000</v>
          </cell>
        </row>
        <row r="511">
          <cell r="A511">
            <v>870095</v>
          </cell>
          <cell r="C511" t="str">
            <v>Vehicle - Nissan Sunny- SPM</v>
          </cell>
          <cell r="D511" t="str">
            <v>(Capex - 05-03-04)</v>
          </cell>
          <cell r="E511" t="str">
            <v>Vehicle</v>
          </cell>
          <cell r="H511" t="str">
            <v>NRS</v>
          </cell>
          <cell r="I511">
            <v>1575000</v>
          </cell>
          <cell r="J511">
            <v>1575000</v>
          </cell>
        </row>
        <row r="512">
          <cell r="A512">
            <v>870097</v>
          </cell>
          <cell r="C512" t="str">
            <v>Printer-3300-Laser Jet</v>
          </cell>
          <cell r="D512" t="str">
            <v>Capex-42</v>
          </cell>
          <cell r="E512" t="str">
            <v>Office Equipment</v>
          </cell>
          <cell r="H512" t="str">
            <v>NRS</v>
          </cell>
          <cell r="I512">
            <v>60000</v>
          </cell>
          <cell r="J512">
            <v>60000</v>
          </cell>
        </row>
        <row r="513">
          <cell r="A513">
            <v>870102</v>
          </cell>
          <cell r="C513" t="str">
            <v>Sand</v>
          </cell>
          <cell r="D513" t="str">
            <v>Maintenance</v>
          </cell>
          <cell r="E513" t="str">
            <v>Repair &amp; Maintenance Building - Nursery</v>
          </cell>
        </row>
        <row r="514">
          <cell r="A514">
            <v>870115</v>
          </cell>
          <cell r="C514" t="str">
            <v>Telephone Set-A.Guin</v>
          </cell>
          <cell r="D514" t="str">
            <v>No-Capex</v>
          </cell>
          <cell r="E514" t="str">
            <v>Furniture &amp; Fixture</v>
          </cell>
          <cell r="H514" t="str">
            <v>NRS</v>
          </cell>
          <cell r="I514">
            <v>2350</v>
          </cell>
          <cell r="J514">
            <v>2350</v>
          </cell>
        </row>
        <row r="515">
          <cell r="A515">
            <v>870130</v>
          </cell>
          <cell r="C515" t="str">
            <v>Sand</v>
          </cell>
          <cell r="D515" t="str">
            <v>Maintenance</v>
          </cell>
          <cell r="E515" t="str">
            <v>Repair &amp; Maintenance Building - Nursery</v>
          </cell>
        </row>
        <row r="516">
          <cell r="A516">
            <v>870130</v>
          </cell>
          <cell r="C516" t="str">
            <v>Sand</v>
          </cell>
          <cell r="D516" t="str">
            <v>Maintenance</v>
          </cell>
          <cell r="E516" t="str">
            <v>Repair &amp; Maintenance Building - Nursery</v>
          </cell>
        </row>
        <row r="517">
          <cell r="A517">
            <v>870139</v>
          </cell>
          <cell r="C517" t="str">
            <v>Caller ID Phone-Gate - 1</v>
          </cell>
          <cell r="D517" t="str">
            <v>No-Capex</v>
          </cell>
          <cell r="E517" t="str">
            <v>Office Equipment</v>
          </cell>
          <cell r="H517" t="str">
            <v>NRS</v>
          </cell>
          <cell r="I517">
            <v>2350</v>
          </cell>
          <cell r="J517">
            <v>2350</v>
          </cell>
        </row>
        <row r="518">
          <cell r="A518">
            <v>870143</v>
          </cell>
          <cell r="C518" t="str">
            <v>3 Row Ridger - Apiculture Brj</v>
          </cell>
          <cell r="D518" t="str">
            <v>No-Capex</v>
          </cell>
          <cell r="E518" t="str">
            <v>Plant &amp; Machinery- Apiculture Brj</v>
          </cell>
          <cell r="H518" t="str">
            <v>NRS</v>
          </cell>
          <cell r="I518">
            <v>12705</v>
          </cell>
          <cell r="J518">
            <v>12705</v>
          </cell>
        </row>
        <row r="519">
          <cell r="A519">
            <v>870143</v>
          </cell>
          <cell r="C519" t="str">
            <v>Bearing &amp; Spool - Apiculture Brj</v>
          </cell>
          <cell r="D519" t="str">
            <v>No-Capex</v>
          </cell>
          <cell r="E519" t="str">
            <v>Plant &amp; Machinery- Apiculture Brj</v>
          </cell>
          <cell r="H519" t="str">
            <v>NRS</v>
          </cell>
          <cell r="I519">
            <v>735</v>
          </cell>
          <cell r="J519">
            <v>735</v>
          </cell>
        </row>
        <row r="520">
          <cell r="A520">
            <v>870147</v>
          </cell>
          <cell r="C520" t="str">
            <v>Tools &amp; Implements</v>
          </cell>
          <cell r="D520" t="str">
            <v>No-Capex</v>
          </cell>
          <cell r="E520" t="str">
            <v>Tools &amp; Implements</v>
          </cell>
          <cell r="H520" t="str">
            <v>NRS</v>
          </cell>
          <cell r="I520">
            <v>4400</v>
          </cell>
          <cell r="J520">
            <v>4400</v>
          </cell>
        </row>
        <row r="521">
          <cell r="A521">
            <v>870149</v>
          </cell>
          <cell r="C521" t="str">
            <v>Plant &amp; Machinery</v>
          </cell>
          <cell r="D521" t="str">
            <v>No-Capex</v>
          </cell>
          <cell r="E521" t="str">
            <v>Plant &amp; Machinery (Installation)</v>
          </cell>
          <cell r="H521" t="str">
            <v>NRS</v>
          </cell>
          <cell r="I521">
            <v>69270</v>
          </cell>
          <cell r="J521">
            <v>69270</v>
          </cell>
        </row>
        <row r="522">
          <cell r="A522">
            <v>870153</v>
          </cell>
          <cell r="C522" t="str">
            <v>Sand</v>
          </cell>
          <cell r="D522" t="str">
            <v>Maintenance</v>
          </cell>
          <cell r="E522" t="str">
            <v>Repair &amp; Maintenance Building - Nursery</v>
          </cell>
        </row>
        <row r="523">
          <cell r="A523">
            <v>870159</v>
          </cell>
          <cell r="C523" t="str">
            <v>Electrical</v>
          </cell>
          <cell r="D523" t="str">
            <v>No-Capex</v>
          </cell>
          <cell r="E523" t="str">
            <v>Electrical Installation</v>
          </cell>
          <cell r="H523" t="str">
            <v>NRS</v>
          </cell>
          <cell r="I523">
            <v>582</v>
          </cell>
          <cell r="J523">
            <v>582</v>
          </cell>
        </row>
        <row r="524">
          <cell r="A524">
            <v>870170</v>
          </cell>
          <cell r="C524" t="str">
            <v>Mobile Phone-J.B.Sriwastav</v>
          </cell>
          <cell r="D524" t="str">
            <v>No-Capex</v>
          </cell>
          <cell r="E524" t="str">
            <v>Office Equipment</v>
          </cell>
          <cell r="H524" t="str">
            <v>NRS</v>
          </cell>
          <cell r="I524">
            <v>14100</v>
          </cell>
          <cell r="J524">
            <v>14100</v>
          </cell>
        </row>
        <row r="525">
          <cell r="A525">
            <v>870183</v>
          </cell>
          <cell r="C525" t="str">
            <v>Office Equipment</v>
          </cell>
          <cell r="D525" t="str">
            <v>No-Capex</v>
          </cell>
          <cell r="E525" t="str">
            <v>Office Equipment</v>
          </cell>
          <cell r="H525" t="str">
            <v>NRS</v>
          </cell>
          <cell r="I525">
            <v>19500</v>
          </cell>
          <cell r="J525">
            <v>19500</v>
          </cell>
        </row>
        <row r="526">
          <cell r="A526">
            <v>870183</v>
          </cell>
          <cell r="C526" t="str">
            <v>Office Equipment</v>
          </cell>
          <cell r="D526" t="str">
            <v>No-Capex</v>
          </cell>
          <cell r="E526" t="str">
            <v>Office Equipment</v>
          </cell>
          <cell r="H526" t="str">
            <v>NRS</v>
          </cell>
          <cell r="I526">
            <v>300</v>
          </cell>
          <cell r="J526">
            <v>300</v>
          </cell>
        </row>
        <row r="527">
          <cell r="A527">
            <v>870183</v>
          </cell>
          <cell r="C527" t="str">
            <v>Office Equipment</v>
          </cell>
          <cell r="D527" t="str">
            <v>No-Capex</v>
          </cell>
          <cell r="E527" t="str">
            <v>Office Equipment</v>
          </cell>
          <cell r="H527" t="str">
            <v>NRS</v>
          </cell>
          <cell r="I527">
            <v>1500</v>
          </cell>
          <cell r="J527">
            <v>1500</v>
          </cell>
        </row>
        <row r="528">
          <cell r="A528">
            <v>870183</v>
          </cell>
          <cell r="C528" t="str">
            <v>Office Equipment</v>
          </cell>
          <cell r="D528" t="str">
            <v>No-Capex</v>
          </cell>
          <cell r="E528" t="str">
            <v>Office Equipment</v>
          </cell>
          <cell r="H528" t="str">
            <v>NRS</v>
          </cell>
          <cell r="I528">
            <v>6300</v>
          </cell>
          <cell r="J528">
            <v>6300</v>
          </cell>
        </row>
        <row r="529">
          <cell r="A529">
            <v>870185</v>
          </cell>
          <cell r="C529" t="str">
            <v>Mobile Phone-S.Lahiri</v>
          </cell>
          <cell r="D529" t="str">
            <v>No-Capex</v>
          </cell>
          <cell r="E529" t="str">
            <v>Office Equipment</v>
          </cell>
          <cell r="H529" t="str">
            <v>NRS</v>
          </cell>
          <cell r="I529">
            <v>12272.73</v>
          </cell>
          <cell r="J529">
            <v>12272.73</v>
          </cell>
        </row>
        <row r="530">
          <cell r="A530">
            <v>870185</v>
          </cell>
          <cell r="C530" t="str">
            <v>Mobile Phone-D.S.Adhikary</v>
          </cell>
          <cell r="D530" t="str">
            <v>No-Capex</v>
          </cell>
          <cell r="E530" t="str">
            <v>Office Equipment</v>
          </cell>
          <cell r="H530" t="str">
            <v>NRS</v>
          </cell>
          <cell r="I530">
            <v>12272.73</v>
          </cell>
          <cell r="J530">
            <v>12272.73</v>
          </cell>
        </row>
        <row r="531">
          <cell r="A531">
            <v>870187</v>
          </cell>
          <cell r="C531" t="str">
            <v>Mobile Phone-Bibek Agar</v>
          </cell>
          <cell r="D531" t="str">
            <v>No-Capex</v>
          </cell>
          <cell r="E531" t="str">
            <v>Office Equipment</v>
          </cell>
          <cell r="H531" t="str">
            <v>NRS</v>
          </cell>
          <cell r="I531">
            <v>12272.73</v>
          </cell>
          <cell r="J531">
            <v>12272.73</v>
          </cell>
        </row>
        <row r="532">
          <cell r="A532">
            <v>870187</v>
          </cell>
          <cell r="C532" t="str">
            <v>Mobile Phone-Manish</v>
          </cell>
          <cell r="D532" t="str">
            <v>No-Capex</v>
          </cell>
          <cell r="E532" t="str">
            <v>Office Equipment</v>
          </cell>
          <cell r="H532" t="str">
            <v>NRS</v>
          </cell>
          <cell r="I532">
            <v>12272.73</v>
          </cell>
          <cell r="J532">
            <v>12272.73</v>
          </cell>
        </row>
        <row r="533">
          <cell r="A533">
            <v>870187</v>
          </cell>
          <cell r="C533" t="str">
            <v>Mobile Phone-Kharmania</v>
          </cell>
          <cell r="D533" t="str">
            <v>No-Capex</v>
          </cell>
          <cell r="E533" t="str">
            <v>Office Equipment</v>
          </cell>
          <cell r="H533" t="str">
            <v>NRS</v>
          </cell>
          <cell r="I533">
            <v>12272.73</v>
          </cell>
          <cell r="J533">
            <v>12272.73</v>
          </cell>
        </row>
        <row r="534">
          <cell r="A534">
            <v>870190</v>
          </cell>
          <cell r="C534" t="str">
            <v>Vehicle - Tarun Tuteja</v>
          </cell>
          <cell r="D534" t="str">
            <v>No-Capex</v>
          </cell>
          <cell r="E534" t="str">
            <v>Vehicle</v>
          </cell>
          <cell r="H534" t="str">
            <v>NRS</v>
          </cell>
          <cell r="I534">
            <v>645454.54</v>
          </cell>
          <cell r="J534">
            <v>645454.54</v>
          </cell>
        </row>
        <row r="535">
          <cell r="A535">
            <v>870192</v>
          </cell>
          <cell r="C535" t="str">
            <v>Mobile Phone-DKB</v>
          </cell>
          <cell r="D535" t="str">
            <v>No-Capex</v>
          </cell>
          <cell r="E535" t="str">
            <v>Office Equipment</v>
          </cell>
          <cell r="H535" t="str">
            <v>NRS</v>
          </cell>
          <cell r="I535">
            <v>11500</v>
          </cell>
          <cell r="J535">
            <v>11500</v>
          </cell>
        </row>
        <row r="536">
          <cell r="A536">
            <v>870192</v>
          </cell>
          <cell r="C536" t="str">
            <v>Mobile Phone-I.A.Saxena</v>
          </cell>
          <cell r="D536" t="str">
            <v>No-Capex</v>
          </cell>
          <cell r="E536" t="str">
            <v>Office Equipment</v>
          </cell>
          <cell r="H536" t="str">
            <v>NRS</v>
          </cell>
          <cell r="I536">
            <v>11500</v>
          </cell>
          <cell r="J536">
            <v>11500</v>
          </cell>
        </row>
        <row r="537">
          <cell r="A537">
            <v>870192</v>
          </cell>
          <cell r="C537" t="str">
            <v>Mobile Phone-S.K.Trp(Pdn)</v>
          </cell>
          <cell r="D537" t="str">
            <v>No-Capex</v>
          </cell>
          <cell r="E537" t="str">
            <v>Office Equipment</v>
          </cell>
          <cell r="H537" t="str">
            <v>NRS</v>
          </cell>
          <cell r="I537">
            <v>11500</v>
          </cell>
          <cell r="J537">
            <v>11500</v>
          </cell>
        </row>
        <row r="538">
          <cell r="A538">
            <v>870196</v>
          </cell>
          <cell r="C538" t="str">
            <v>Mobile Phone-Soni Kapoor</v>
          </cell>
          <cell r="D538" t="str">
            <v>No-Capex</v>
          </cell>
          <cell r="E538" t="str">
            <v>Office Equipment</v>
          </cell>
          <cell r="H538" t="str">
            <v>NRS</v>
          </cell>
          <cell r="I538">
            <v>11500</v>
          </cell>
          <cell r="J538">
            <v>11500</v>
          </cell>
        </row>
        <row r="539">
          <cell r="A539">
            <v>870203</v>
          </cell>
          <cell r="C539" t="str">
            <v>Mobile Phone-Ketan Vyas</v>
          </cell>
          <cell r="D539" t="str">
            <v>No-Capex</v>
          </cell>
          <cell r="E539" t="str">
            <v>Office Equipment</v>
          </cell>
          <cell r="H539" t="str">
            <v>NRS</v>
          </cell>
          <cell r="I539">
            <v>9400</v>
          </cell>
          <cell r="J539">
            <v>9400</v>
          </cell>
        </row>
        <row r="540">
          <cell r="A540">
            <v>870206</v>
          </cell>
          <cell r="C540" t="str">
            <v>Hardware</v>
          </cell>
          <cell r="D540" t="str">
            <v>No-Capex</v>
          </cell>
          <cell r="E540" t="str">
            <v>Repair &amp; maintenance Others</v>
          </cell>
          <cell r="H540" t="str">
            <v>NRS</v>
          </cell>
          <cell r="I540">
            <v>7791.03</v>
          </cell>
          <cell r="J540">
            <v>7791.03</v>
          </cell>
        </row>
        <row r="541">
          <cell r="A541">
            <v>870211</v>
          </cell>
          <cell r="C541" t="str">
            <v>KTM Office - Marketing</v>
          </cell>
          <cell r="D541" t="str">
            <v>No-Capex</v>
          </cell>
          <cell r="E541" t="str">
            <v>Office Equipment</v>
          </cell>
          <cell r="H541" t="str">
            <v>NRS</v>
          </cell>
          <cell r="I541">
            <v>61818.18</v>
          </cell>
          <cell r="J541">
            <v>61818.18</v>
          </cell>
        </row>
        <row r="542">
          <cell r="A542">
            <v>870214</v>
          </cell>
          <cell r="C542" t="str">
            <v>Mobile Phone -Kennel Super</v>
          </cell>
          <cell r="D542" t="str">
            <v>No-Capex</v>
          </cell>
          <cell r="E542" t="str">
            <v>Office Equipment</v>
          </cell>
          <cell r="H542" t="str">
            <v>NRS</v>
          </cell>
          <cell r="I542">
            <v>7090</v>
          </cell>
          <cell r="J542">
            <v>7090</v>
          </cell>
        </row>
        <row r="543">
          <cell r="A543">
            <v>870214</v>
          </cell>
          <cell r="C543" t="str">
            <v>Mobile Phone -Reception</v>
          </cell>
          <cell r="D543" t="str">
            <v>No-Capex</v>
          </cell>
          <cell r="E543" t="str">
            <v>Office Equipment</v>
          </cell>
          <cell r="H543" t="str">
            <v>NRS</v>
          </cell>
          <cell r="I543">
            <v>7090</v>
          </cell>
          <cell r="J543">
            <v>7090</v>
          </cell>
        </row>
        <row r="544">
          <cell r="A544">
            <v>870214</v>
          </cell>
          <cell r="C544" t="str">
            <v>Mobile Phone -Anuj Singh</v>
          </cell>
          <cell r="D544" t="str">
            <v>No-Capex</v>
          </cell>
          <cell r="E544" t="str">
            <v>Office Equipment</v>
          </cell>
          <cell r="H544" t="str">
            <v>NRS</v>
          </cell>
          <cell r="I544">
            <v>7090</v>
          </cell>
          <cell r="J544">
            <v>7090</v>
          </cell>
        </row>
        <row r="545">
          <cell r="A545">
            <v>870214</v>
          </cell>
          <cell r="C545" t="str">
            <v xml:space="preserve">Mobile Phone -Anupam </v>
          </cell>
          <cell r="D545" t="str">
            <v>No-Capex</v>
          </cell>
          <cell r="E545" t="str">
            <v>Office Equipment</v>
          </cell>
          <cell r="H545" t="str">
            <v>NRS</v>
          </cell>
          <cell r="I545">
            <v>7090</v>
          </cell>
          <cell r="J545">
            <v>7090</v>
          </cell>
        </row>
        <row r="546">
          <cell r="A546">
            <v>870214</v>
          </cell>
          <cell r="C546" t="str">
            <v>Mobile Phone -Purchase</v>
          </cell>
          <cell r="D546" t="str">
            <v>No-Capex</v>
          </cell>
          <cell r="E546" t="str">
            <v>Office Equipment</v>
          </cell>
          <cell r="H546" t="str">
            <v>NRS</v>
          </cell>
          <cell r="I546">
            <v>7090</v>
          </cell>
          <cell r="J546">
            <v>7090</v>
          </cell>
        </row>
        <row r="547">
          <cell r="A547">
            <v>870214</v>
          </cell>
          <cell r="C547" t="str">
            <v xml:space="preserve">Mobile Phone -Group 4 </v>
          </cell>
          <cell r="D547" t="str">
            <v>No-Capex</v>
          </cell>
          <cell r="E547" t="str">
            <v>Office Equipment</v>
          </cell>
          <cell r="H547" t="str">
            <v>NRS</v>
          </cell>
          <cell r="I547">
            <v>7090</v>
          </cell>
          <cell r="J547">
            <v>7090</v>
          </cell>
        </row>
        <row r="548">
          <cell r="A548">
            <v>870217</v>
          </cell>
          <cell r="C548" t="str">
            <v>Mobile Phone RM PM</v>
          </cell>
          <cell r="D548" t="str">
            <v>No-Capex</v>
          </cell>
          <cell r="E548" t="str">
            <v>Office Equipment</v>
          </cell>
          <cell r="H548" t="str">
            <v>NRS</v>
          </cell>
          <cell r="I548">
            <v>7090</v>
          </cell>
          <cell r="J548">
            <v>7090</v>
          </cell>
        </row>
        <row r="549">
          <cell r="A549">
            <v>870233</v>
          </cell>
          <cell r="C549" t="str">
            <v>Color TV-Soni Kapoor</v>
          </cell>
          <cell r="D549" t="str">
            <v>Capex-18(04-05)</v>
          </cell>
          <cell r="E549" t="str">
            <v>Furniture &amp; Fixture</v>
          </cell>
          <cell r="H549" t="str">
            <v>NRS</v>
          </cell>
          <cell r="I549">
            <v>25909.1</v>
          </cell>
          <cell r="J549">
            <v>25909.1</v>
          </cell>
        </row>
        <row r="550">
          <cell r="A550">
            <v>870234</v>
          </cell>
          <cell r="C550" t="str">
            <v>Voltage Stabilizer-S.Kapoor</v>
          </cell>
          <cell r="D550" t="str">
            <v>Capex-18-(04-05)</v>
          </cell>
          <cell r="E550" t="str">
            <v>Furniture &amp; Fixture</v>
          </cell>
          <cell r="H550" t="str">
            <v>NRS</v>
          </cell>
          <cell r="I550">
            <v>7100</v>
          </cell>
          <cell r="J550">
            <v>7100</v>
          </cell>
        </row>
        <row r="551">
          <cell r="A551">
            <v>870237</v>
          </cell>
          <cell r="C551" t="str">
            <v>Celing Fan-Soni Kapoor</v>
          </cell>
          <cell r="D551" t="str">
            <v>Capex-18-(04-05)</v>
          </cell>
          <cell r="E551" t="str">
            <v>Furniture &amp; Fixture</v>
          </cell>
          <cell r="H551" t="str">
            <v>NRS</v>
          </cell>
          <cell r="I551">
            <v>1300</v>
          </cell>
          <cell r="J551">
            <v>1300</v>
          </cell>
        </row>
        <row r="552">
          <cell r="A552">
            <v>870238</v>
          </cell>
          <cell r="C552" t="str">
            <v>Cordless Telephone-B.Agarwal</v>
          </cell>
          <cell r="D552" t="str">
            <v>No-Capex</v>
          </cell>
          <cell r="E552" t="str">
            <v>Office Equipment</v>
          </cell>
          <cell r="H552" t="str">
            <v>NRS</v>
          </cell>
          <cell r="I552">
            <v>4750</v>
          </cell>
          <cell r="J552">
            <v>4750</v>
          </cell>
        </row>
        <row r="553">
          <cell r="A553">
            <v>870239</v>
          </cell>
          <cell r="C553" t="str">
            <v>Cordless Telephone-K.Vyas</v>
          </cell>
          <cell r="D553" t="str">
            <v>Capex-18-(04-05)</v>
          </cell>
          <cell r="E553" t="str">
            <v>Furniture &amp; Fixture</v>
          </cell>
          <cell r="H553" t="str">
            <v>NRS</v>
          </cell>
          <cell r="I553">
            <v>4750</v>
          </cell>
          <cell r="J553">
            <v>4750</v>
          </cell>
        </row>
        <row r="554">
          <cell r="A554">
            <v>870243</v>
          </cell>
          <cell r="C554" t="str">
            <v>Ceiling Fan-Bibek Agarwal</v>
          </cell>
          <cell r="D554" t="str">
            <v>No-Capex</v>
          </cell>
          <cell r="E554" t="str">
            <v>Furniture &amp; Fixture</v>
          </cell>
          <cell r="H554" t="str">
            <v>NRS</v>
          </cell>
          <cell r="I554">
            <v>2500</v>
          </cell>
          <cell r="J554">
            <v>2500</v>
          </cell>
        </row>
        <row r="555">
          <cell r="A555">
            <v>870251</v>
          </cell>
          <cell r="C555" t="str">
            <v>Ceiling Fan-Mukesh Sharma</v>
          </cell>
          <cell r="D555" t="str">
            <v>No-Capex</v>
          </cell>
          <cell r="E555" t="str">
            <v>Furniture &amp; Fixture</v>
          </cell>
          <cell r="H555" t="str">
            <v>NRS</v>
          </cell>
          <cell r="I555">
            <v>1250</v>
          </cell>
          <cell r="J555">
            <v>1250</v>
          </cell>
        </row>
        <row r="556">
          <cell r="A556">
            <v>870265</v>
          </cell>
          <cell r="C556" t="str">
            <v>Ceiling Fan-Bijoy Bhusan Tiwary</v>
          </cell>
          <cell r="D556" t="str">
            <v>No-Capex</v>
          </cell>
          <cell r="E556" t="str">
            <v>Furniture &amp; Fixture</v>
          </cell>
          <cell r="H556" t="str">
            <v>NRS</v>
          </cell>
          <cell r="I556">
            <v>1250</v>
          </cell>
          <cell r="J556">
            <v>1250</v>
          </cell>
        </row>
        <row r="557">
          <cell r="A557" t="str">
            <v>870265-</v>
          </cell>
          <cell r="C557" t="str">
            <v>Ceiling Fan-Jitendra Singh Rana</v>
          </cell>
          <cell r="D557" t="str">
            <v>No-Capex</v>
          </cell>
          <cell r="E557" t="str">
            <v>Furniture &amp; Fixture</v>
          </cell>
          <cell r="H557" t="str">
            <v>NRS</v>
          </cell>
          <cell r="I557">
            <v>1250</v>
          </cell>
          <cell r="J557">
            <v>1250</v>
          </cell>
        </row>
        <row r="558">
          <cell r="A558">
            <v>870267</v>
          </cell>
          <cell r="C558" t="str">
            <v>Conveyor Belt- Nursey-Banepa</v>
          </cell>
          <cell r="D558" t="str">
            <v>No-Capex</v>
          </cell>
          <cell r="E558" t="str">
            <v>Plant &amp; Machinery- Nursery Banepa</v>
          </cell>
          <cell r="H558" t="str">
            <v>INR</v>
          </cell>
          <cell r="I558">
            <v>36961.769999999997</v>
          </cell>
          <cell r="J558">
            <v>59138.831999999995</v>
          </cell>
        </row>
        <row r="559">
          <cell r="A559">
            <v>870269</v>
          </cell>
          <cell r="C559" t="str">
            <v>Ceiling Fan-Prakash Aryal</v>
          </cell>
          <cell r="D559" t="str">
            <v>No-Capex</v>
          </cell>
          <cell r="E559" t="str">
            <v>Furniture &amp; Fixture</v>
          </cell>
          <cell r="H559" t="str">
            <v>NRS</v>
          </cell>
          <cell r="I559">
            <v>1250</v>
          </cell>
          <cell r="J559">
            <v>1250</v>
          </cell>
        </row>
        <row r="560">
          <cell r="A560" t="str">
            <v>870269-</v>
          </cell>
          <cell r="C560" t="str">
            <v>Ceiling Fan-Surendra Verma</v>
          </cell>
          <cell r="D560" t="str">
            <v>No-Capex</v>
          </cell>
          <cell r="E560" t="str">
            <v>Furniture &amp; Fixture</v>
          </cell>
          <cell r="H560" t="str">
            <v>NRS</v>
          </cell>
          <cell r="I560">
            <v>1250</v>
          </cell>
          <cell r="J560">
            <v>1250</v>
          </cell>
        </row>
        <row r="561">
          <cell r="A561" t="str">
            <v>870269--</v>
          </cell>
          <cell r="C561" t="str">
            <v>Ceiling Fan-Mr. Das- RM Store</v>
          </cell>
          <cell r="D561" t="str">
            <v>No-Capex</v>
          </cell>
          <cell r="E561" t="str">
            <v>Furniture &amp; Fixture</v>
          </cell>
          <cell r="H561" t="str">
            <v>NRS</v>
          </cell>
          <cell r="I561">
            <v>1250</v>
          </cell>
          <cell r="J561">
            <v>1250</v>
          </cell>
        </row>
        <row r="562">
          <cell r="A562" t="str">
            <v>870269---</v>
          </cell>
          <cell r="C562" t="str">
            <v>Ceiling Fan-Sikander Baitha</v>
          </cell>
          <cell r="D562" t="str">
            <v>No-Capex</v>
          </cell>
          <cell r="E562" t="str">
            <v>Furniture &amp; Fixture</v>
          </cell>
          <cell r="H562" t="str">
            <v>NRS</v>
          </cell>
          <cell r="I562">
            <v>1250</v>
          </cell>
          <cell r="J562">
            <v>1250</v>
          </cell>
        </row>
        <row r="563">
          <cell r="A563">
            <v>870270</v>
          </cell>
          <cell r="C563" t="str">
            <v>Laboratory Equipment</v>
          </cell>
          <cell r="D563" t="str">
            <v>No-Capex</v>
          </cell>
          <cell r="E563" t="str">
            <v>Laboratory Equipment</v>
          </cell>
          <cell r="H563" t="str">
            <v>INR</v>
          </cell>
          <cell r="I563">
            <v>43243.75</v>
          </cell>
          <cell r="J563">
            <v>69190</v>
          </cell>
        </row>
        <row r="564">
          <cell r="A564">
            <v>870275</v>
          </cell>
          <cell r="C564" t="str">
            <v>Refrigerator For Amal Guin</v>
          </cell>
          <cell r="D564" t="str">
            <v>Capex-26-(04-05)</v>
          </cell>
          <cell r="E564" t="str">
            <v>Furniture &amp; Fixture</v>
          </cell>
        </row>
        <row r="565">
          <cell r="A565">
            <v>870276</v>
          </cell>
          <cell r="C565" t="str">
            <v>Stabilizer for Ref.- amal Guin</v>
          </cell>
          <cell r="D565" t="str">
            <v>No-Capex</v>
          </cell>
          <cell r="E565" t="str">
            <v>Furniture &amp; Fixture</v>
          </cell>
        </row>
        <row r="566">
          <cell r="A566">
            <v>870277</v>
          </cell>
          <cell r="C566" t="str">
            <v>Telephone-Dinesh Sharma Resi</v>
          </cell>
          <cell r="D566" t="str">
            <v>No-Capex</v>
          </cell>
          <cell r="E566" t="str">
            <v>Furniture &amp; Fixture</v>
          </cell>
        </row>
        <row r="567">
          <cell r="A567" t="str">
            <v>710009-</v>
          </cell>
          <cell r="C567" t="str">
            <v>Furniture - Deepak Kestwal</v>
          </cell>
          <cell r="D567" t="str">
            <v>No-Capex</v>
          </cell>
          <cell r="E567" t="str">
            <v>Furniture &amp; Fixture</v>
          </cell>
        </row>
        <row r="568">
          <cell r="A568" t="str">
            <v>710009--</v>
          </cell>
          <cell r="C568" t="str">
            <v>Furniture - Gubachan</v>
          </cell>
          <cell r="D568" t="str">
            <v>No-Capex</v>
          </cell>
          <cell r="E568" t="str">
            <v>Furniture &amp; Fixture</v>
          </cell>
        </row>
        <row r="569">
          <cell r="A569" t="str">
            <v>710009---</v>
          </cell>
          <cell r="C569" t="str">
            <v>Furniture - S.Tripathi</v>
          </cell>
          <cell r="D569" t="str">
            <v>No-Capex</v>
          </cell>
          <cell r="E569" t="str">
            <v>Furniture &amp; Fixture</v>
          </cell>
        </row>
        <row r="570">
          <cell r="A570" t="str">
            <v>710009----</v>
          </cell>
          <cell r="C570" t="str">
            <v>Furniture - Satyanarayan</v>
          </cell>
          <cell r="D570" t="str">
            <v>No-Capex</v>
          </cell>
          <cell r="E570" t="str">
            <v>Furniture &amp; Fixture</v>
          </cell>
        </row>
        <row r="571">
          <cell r="A571" t="str">
            <v>710009-----</v>
          </cell>
          <cell r="C571" t="str">
            <v>Furniture - Sohan</v>
          </cell>
          <cell r="D571" t="str">
            <v>No-Capex</v>
          </cell>
          <cell r="E571" t="str">
            <v>Furniture &amp; Fixture</v>
          </cell>
        </row>
        <row r="572">
          <cell r="A572" t="str">
            <v>710011-</v>
          </cell>
          <cell r="C572" t="str">
            <v>Furniture - Deepak Kestwal</v>
          </cell>
          <cell r="D572" t="str">
            <v>No-Capex</v>
          </cell>
          <cell r="E572" t="str">
            <v>Furniture &amp; Fixture</v>
          </cell>
        </row>
        <row r="573">
          <cell r="A573" t="str">
            <v>710011--</v>
          </cell>
          <cell r="C573" t="str">
            <v>Furniture - Gubachan</v>
          </cell>
          <cell r="D573" t="str">
            <v>No-Capex</v>
          </cell>
          <cell r="E573" t="str">
            <v>Furniture &amp; Fixture</v>
          </cell>
        </row>
        <row r="574">
          <cell r="A574" t="str">
            <v>710011---</v>
          </cell>
          <cell r="C574" t="str">
            <v>Furniture - Sohan</v>
          </cell>
          <cell r="D574" t="str">
            <v>No-Capex</v>
          </cell>
          <cell r="E574" t="str">
            <v>Furniture &amp; Fixture</v>
          </cell>
        </row>
        <row r="575">
          <cell r="A575" t="str">
            <v>710011----</v>
          </cell>
          <cell r="C575" t="str">
            <v>Furniture - Tez Singh</v>
          </cell>
          <cell r="D575" t="str">
            <v>No-Capex</v>
          </cell>
          <cell r="E575" t="str">
            <v>Furniture &amp; Fixture</v>
          </cell>
        </row>
        <row r="576">
          <cell r="A576" t="str">
            <v>710095-</v>
          </cell>
          <cell r="C576" t="str">
            <v>Furniture - Kardam Singh</v>
          </cell>
          <cell r="D576" t="str">
            <v>No-Capex</v>
          </cell>
          <cell r="E576" t="str">
            <v>Furniture &amp; Fixture</v>
          </cell>
        </row>
        <row r="577">
          <cell r="A577" t="str">
            <v>710146-</v>
          </cell>
          <cell r="C577" t="str">
            <v>Furniture - Swapan Barik</v>
          </cell>
          <cell r="D577" t="str">
            <v>No-Capex</v>
          </cell>
          <cell r="E577" t="str">
            <v>Furniture &amp; Fixture</v>
          </cell>
        </row>
        <row r="578">
          <cell r="A578" t="str">
            <v>710146--</v>
          </cell>
          <cell r="C578" t="str">
            <v>Furniture - Tez Singh</v>
          </cell>
          <cell r="D578" t="str">
            <v>No-Capex</v>
          </cell>
          <cell r="E578" t="str">
            <v>Furniture &amp; Fixture</v>
          </cell>
        </row>
        <row r="579">
          <cell r="A579" t="str">
            <v>710147-</v>
          </cell>
          <cell r="C579" t="str">
            <v>Furniture - Swapan Barik</v>
          </cell>
          <cell r="D579" t="str">
            <v>No-Capex</v>
          </cell>
          <cell r="E579" t="str">
            <v>Furniture &amp; Fixture</v>
          </cell>
        </row>
        <row r="580">
          <cell r="A580" t="str">
            <v>710318-</v>
          </cell>
          <cell r="C580" t="str">
            <v>TV for Upendra Pradhan</v>
          </cell>
          <cell r="D580" t="str">
            <v>No-Capex</v>
          </cell>
          <cell r="E580" t="str">
            <v>Furniture &amp; Fixture</v>
          </cell>
          <cell r="H580" t="str">
            <v>NRS</v>
          </cell>
          <cell r="I580">
            <v>21060</v>
          </cell>
          <cell r="J580">
            <v>21060</v>
          </cell>
        </row>
        <row r="581">
          <cell r="A581" t="str">
            <v>710340-</v>
          </cell>
          <cell r="C581" t="str">
            <v>Ranjan Kumar</v>
          </cell>
          <cell r="D581" t="str">
            <v>No-Capex</v>
          </cell>
          <cell r="E581" t="str">
            <v>Furniture &amp; Fixture</v>
          </cell>
        </row>
        <row r="582">
          <cell r="A582" t="str">
            <v>710340--</v>
          </cell>
          <cell r="C582" t="str">
            <v>W.A.Zaidi</v>
          </cell>
          <cell r="D582" t="str">
            <v>No-Capex</v>
          </cell>
          <cell r="E582" t="str">
            <v>Furniture &amp; Fixture</v>
          </cell>
        </row>
        <row r="583">
          <cell r="A583" t="str">
            <v>710340---</v>
          </cell>
          <cell r="C583" t="str">
            <v>ShreePur Mess</v>
          </cell>
          <cell r="D583" t="str">
            <v>No-Capex</v>
          </cell>
          <cell r="E583" t="str">
            <v>Furniture &amp; Fixture</v>
          </cell>
        </row>
        <row r="584">
          <cell r="A584" t="str">
            <v>870233-</v>
          </cell>
          <cell r="C584" t="str">
            <v>Color TV-Ketan Vyas</v>
          </cell>
          <cell r="D584" t="str">
            <v>Capex-19(04-05)</v>
          </cell>
          <cell r="E584" t="str">
            <v>Furniture &amp; Fixture</v>
          </cell>
          <cell r="H584" t="str">
            <v>NRS</v>
          </cell>
          <cell r="I584">
            <v>25909.1</v>
          </cell>
          <cell r="J584">
            <v>25909.1</v>
          </cell>
        </row>
        <row r="585">
          <cell r="A585" t="str">
            <v>870233--</v>
          </cell>
          <cell r="C585" t="str">
            <v>Color TV-Bibek Agarwal</v>
          </cell>
          <cell r="D585" t="str">
            <v>Capex-20(04-05)</v>
          </cell>
          <cell r="E585" t="str">
            <v>Furniture &amp; Fixture</v>
          </cell>
          <cell r="H585" t="str">
            <v>NRS</v>
          </cell>
          <cell r="I585">
            <v>25909.1</v>
          </cell>
          <cell r="J585">
            <v>25909.1</v>
          </cell>
        </row>
        <row r="586">
          <cell r="A586" t="str">
            <v>870233---</v>
          </cell>
          <cell r="C586" t="str">
            <v>Refrigerator - Soni Kapoor</v>
          </cell>
          <cell r="D586" t="str">
            <v>Capex-18(04-05)</v>
          </cell>
          <cell r="E586" t="str">
            <v>Furniture &amp; Fixture</v>
          </cell>
          <cell r="H586" t="str">
            <v>NRS</v>
          </cell>
          <cell r="I586">
            <v>15454.54</v>
          </cell>
          <cell r="J586">
            <v>15454.54</v>
          </cell>
        </row>
        <row r="587">
          <cell r="A587" t="str">
            <v>870233----</v>
          </cell>
          <cell r="C587" t="str">
            <v>Refrigerator - Ketan Vyas</v>
          </cell>
          <cell r="D587" t="str">
            <v>Capex-19(04-05)</v>
          </cell>
          <cell r="E587" t="str">
            <v>Furniture &amp; Fixture</v>
          </cell>
          <cell r="H587" t="str">
            <v>NRS</v>
          </cell>
          <cell r="I587">
            <v>15454.54</v>
          </cell>
          <cell r="J587">
            <v>15454.54</v>
          </cell>
        </row>
        <row r="588">
          <cell r="A588" t="str">
            <v>870238-</v>
          </cell>
          <cell r="C588" t="str">
            <v>Cordless Telephone-S.Kapoor</v>
          </cell>
          <cell r="D588" t="str">
            <v>No-Capex</v>
          </cell>
          <cell r="E588" t="str">
            <v>Office Equipment</v>
          </cell>
          <cell r="H588" t="str">
            <v>NRS</v>
          </cell>
          <cell r="I588">
            <v>4750</v>
          </cell>
          <cell r="J588">
            <v>4750</v>
          </cell>
        </row>
        <row r="589">
          <cell r="A589" t="str">
            <v>Fact</v>
          </cell>
          <cell r="D589" t="str">
            <v>Capex-02-03</v>
          </cell>
        </row>
        <row r="590">
          <cell r="A590" t="str">
            <v>Nursery</v>
          </cell>
          <cell r="C590" t="str">
            <v>Building Nursery</v>
          </cell>
          <cell r="D590" t="str">
            <v>Nur/001(03-04)</v>
          </cell>
          <cell r="E590" t="str">
            <v>Building</v>
          </cell>
        </row>
        <row r="591">
          <cell r="A591" t="str">
            <v xml:space="preserve">Rising </v>
          </cell>
          <cell r="C591" t="str">
            <v>Housing Complex</v>
          </cell>
          <cell r="D591" t="str">
            <v>Housing Complex</v>
          </cell>
          <cell r="E591" t="str">
            <v>Building</v>
          </cell>
        </row>
        <row r="592">
          <cell r="H592">
            <v>0</v>
          </cell>
        </row>
        <row r="593">
          <cell r="H593">
            <v>0</v>
          </cell>
        </row>
        <row r="594">
          <cell r="H594">
            <v>0</v>
          </cell>
        </row>
        <row r="595">
          <cell r="H595">
            <v>0</v>
          </cell>
        </row>
      </sheetData>
      <sheetData sheetId="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Depreciation"/>
      <sheetName val="Tax Dep"/>
      <sheetName val="Tax Sheet "/>
      <sheetName val="ANUSUCHI_KA"/>
      <sheetName val="4(ga)"/>
      <sheetName val="Debtors &amp; Creditors"/>
      <sheetName val="Add Back"/>
      <sheetName val="Previous Years "/>
      <sheetName val="Repair &amp; Maintinance"/>
      <sheetName val="Fixed Assets"/>
      <sheetName val="Fixed Assets 058-059 Old"/>
      <sheetName val="Fixed Assets 057-058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V"/>
      <sheetName val="allocation"/>
      <sheetName val="tb2002 linked"/>
      <sheetName val="TB 2002 unlinked"/>
      <sheetName val="Groupings- linked"/>
      <sheetName val="schedules"/>
      <sheetName val="fixasset"/>
      <sheetName val="Profit &amp; Loss"/>
      <sheetName val="Balsheet"/>
    </sheetNames>
    <sheetDataSet>
      <sheetData sheetId="0" refreshError="1"/>
      <sheetData sheetId="1" refreshError="1"/>
      <sheetData sheetId="2" refreshError="1">
        <row r="2">
          <cell r="A2" t="str">
            <v>Opening Stock</v>
          </cell>
        </row>
        <row r="3">
          <cell r="A3" t="str">
            <v>Accumalated Depreciation- Comm</v>
          </cell>
          <cell r="B3">
            <v>0</v>
          </cell>
          <cell r="C3">
            <v>512411</v>
          </cell>
        </row>
        <row r="4">
          <cell r="A4" t="str">
            <v>Accumalated Depreciation-Compu</v>
          </cell>
          <cell r="B4">
            <v>0</v>
          </cell>
          <cell r="C4">
            <v>3329563</v>
          </cell>
        </row>
        <row r="5">
          <cell r="A5" t="str">
            <v>Accumalated Depreciation-Offic</v>
          </cell>
          <cell r="B5">
            <v>0</v>
          </cell>
          <cell r="C5">
            <v>115980</v>
          </cell>
        </row>
        <row r="6">
          <cell r="A6" t="str">
            <v>Advance - Dhananjay Ganjoo ( S</v>
          </cell>
          <cell r="B6">
            <v>58920</v>
          </cell>
          <cell r="C6">
            <v>0</v>
          </cell>
        </row>
        <row r="7">
          <cell r="A7" t="str">
            <v>Advance - Hitesh Jain ( Salary</v>
          </cell>
          <cell r="B7">
            <v>68753</v>
          </cell>
          <cell r="C7">
            <v>0</v>
          </cell>
        </row>
        <row r="8">
          <cell r="A8" t="str">
            <v>Advance Income Tax</v>
          </cell>
          <cell r="B8">
            <v>31146908</v>
          </cell>
          <cell r="C8">
            <v>0</v>
          </cell>
        </row>
        <row r="9">
          <cell r="A9" t="str">
            <v>Advance-Lalit Gupta</v>
          </cell>
          <cell r="B9">
            <v>37580</v>
          </cell>
          <cell r="C9">
            <v>0</v>
          </cell>
        </row>
        <row r="10">
          <cell r="A10" t="str">
            <v>Advance Neelaksh ( Salary )</v>
          </cell>
          <cell r="B10">
            <v>46672</v>
          </cell>
          <cell r="C10">
            <v>0</v>
          </cell>
        </row>
        <row r="11">
          <cell r="A11" t="str">
            <v>Advance - Pranay Jhaveri ( Sal</v>
          </cell>
          <cell r="B11">
            <v>32080</v>
          </cell>
          <cell r="C11">
            <v>0</v>
          </cell>
        </row>
        <row r="12">
          <cell r="A12" t="str">
            <v>Advance - Sameer ( Salary )</v>
          </cell>
          <cell r="B12">
            <v>0</v>
          </cell>
          <cell r="C12">
            <v>105000</v>
          </cell>
        </row>
        <row r="13">
          <cell r="A13" t="str">
            <v>Advances-Rent</v>
          </cell>
          <cell r="B13">
            <v>1090000</v>
          </cell>
          <cell r="C13">
            <v>0</v>
          </cell>
        </row>
        <row r="14">
          <cell r="A14" t="str">
            <v>Advance-Sunit Odak</v>
          </cell>
          <cell r="B14">
            <v>29850</v>
          </cell>
          <cell r="C14">
            <v>0</v>
          </cell>
        </row>
        <row r="15">
          <cell r="A15" t="str">
            <v>Advertising Expenses</v>
          </cell>
          <cell r="B15">
            <v>2098728</v>
          </cell>
          <cell r="C15">
            <v>0</v>
          </cell>
        </row>
        <row r="16">
          <cell r="A16" t="str">
            <v>APW President Systems Ltd.</v>
          </cell>
          <cell r="B16">
            <v>0</v>
          </cell>
          <cell r="C16">
            <v>95750</v>
          </cell>
        </row>
        <row r="17">
          <cell r="A17" t="str">
            <v>Audit Payable- E &amp; Y</v>
          </cell>
          <cell r="B17">
            <v>0</v>
          </cell>
          <cell r="C17">
            <v>40000</v>
          </cell>
        </row>
        <row r="18">
          <cell r="A18" t="str">
            <v>Bank Charges</v>
          </cell>
          <cell r="B18">
            <v>70341.81</v>
          </cell>
          <cell r="C18">
            <v>0</v>
          </cell>
        </row>
        <row r="19">
          <cell r="A19" t="str">
            <v>Bay Networks (620)</v>
          </cell>
          <cell r="B19">
            <v>472696</v>
          </cell>
          <cell r="C19">
            <v>0</v>
          </cell>
        </row>
        <row r="20">
          <cell r="A20" t="str">
            <v>Bharti B T</v>
          </cell>
          <cell r="B20">
            <v>422500</v>
          </cell>
          <cell r="C20">
            <v>0</v>
          </cell>
        </row>
        <row r="21">
          <cell r="A21" t="str">
            <v>Bharti Telenet Limited</v>
          </cell>
          <cell r="B21">
            <v>658277</v>
          </cell>
          <cell r="C21">
            <v>0</v>
          </cell>
        </row>
        <row r="22">
          <cell r="A22" t="str">
            <v>Books &amp; Periodicals</v>
          </cell>
          <cell r="B22">
            <v>19595</v>
          </cell>
          <cell r="C22">
            <v>0</v>
          </cell>
        </row>
        <row r="23">
          <cell r="A23" t="str">
            <v>BPL Cellular Limited</v>
          </cell>
          <cell r="B23">
            <v>421904</v>
          </cell>
          <cell r="C23">
            <v>0</v>
          </cell>
        </row>
        <row r="24">
          <cell r="A24" t="str">
            <v>Brokreges</v>
          </cell>
          <cell r="B24">
            <v>262500</v>
          </cell>
          <cell r="C24">
            <v>0</v>
          </cell>
        </row>
        <row r="25">
          <cell r="A25" t="str">
            <v>Car Rental</v>
          </cell>
          <cell r="B25">
            <v>2293890</v>
          </cell>
          <cell r="C25">
            <v>0</v>
          </cell>
        </row>
        <row r="26">
          <cell r="A26" t="str">
            <v>Citibank A/c No. 0421771227 (</v>
          </cell>
          <cell r="B26">
            <v>4729943.99</v>
          </cell>
          <cell r="C26">
            <v>0</v>
          </cell>
        </row>
        <row r="27">
          <cell r="A27" t="str">
            <v>Citi Bank A/c No.-7101007</v>
          </cell>
          <cell r="B27">
            <v>11961064.109999999</v>
          </cell>
          <cell r="C27">
            <v>0</v>
          </cell>
        </row>
        <row r="28">
          <cell r="A28" t="str">
            <v>Citi Bank A/cNo.-7426038</v>
          </cell>
          <cell r="B28">
            <v>23753814.129999999</v>
          </cell>
          <cell r="C28">
            <v>0</v>
          </cell>
        </row>
        <row r="29">
          <cell r="A29" t="str">
            <v>Communication Equipment</v>
          </cell>
          <cell r="B29">
            <v>2407357</v>
          </cell>
          <cell r="C29">
            <v>0</v>
          </cell>
        </row>
        <row r="30">
          <cell r="A30" t="str">
            <v>Communication Exp.- Mobile</v>
          </cell>
          <cell r="B30">
            <v>7201702.9100000001</v>
          </cell>
          <cell r="C30">
            <v>0</v>
          </cell>
        </row>
        <row r="31">
          <cell r="A31" t="str">
            <v>Communication Exp.-Others</v>
          </cell>
          <cell r="B31">
            <v>6845240</v>
          </cell>
          <cell r="C31">
            <v>0</v>
          </cell>
        </row>
        <row r="32">
          <cell r="A32" t="str">
            <v>Communication Exp-Telephone</v>
          </cell>
          <cell r="B32">
            <v>9094670</v>
          </cell>
          <cell r="C32">
            <v>0</v>
          </cell>
        </row>
        <row r="33">
          <cell r="A33" t="str">
            <v>Computer Expenses</v>
          </cell>
          <cell r="B33">
            <v>506120</v>
          </cell>
          <cell r="C33">
            <v>0</v>
          </cell>
        </row>
        <row r="34">
          <cell r="A34" t="str">
            <v>Computers</v>
          </cell>
          <cell r="B34">
            <v>12348251</v>
          </cell>
          <cell r="C34">
            <v>0</v>
          </cell>
        </row>
        <row r="35">
          <cell r="A35" t="str">
            <v>Computer Sciences Corp. India</v>
          </cell>
          <cell r="B35">
            <v>0</v>
          </cell>
          <cell r="C35">
            <v>4996379</v>
          </cell>
        </row>
        <row r="36">
          <cell r="A36" t="str">
            <v>Conference/Meeting/Seminar</v>
          </cell>
          <cell r="B36">
            <v>3725289</v>
          </cell>
          <cell r="C36">
            <v>0</v>
          </cell>
        </row>
        <row r="37">
          <cell r="A37" t="str">
            <v>Consumable Expense Supplies</v>
          </cell>
          <cell r="B37">
            <v>329037</v>
          </cell>
          <cell r="C37">
            <v>0</v>
          </cell>
        </row>
        <row r="38">
          <cell r="A38" t="str">
            <v>Convergent Communication ( Ind</v>
          </cell>
          <cell r="B38">
            <v>10</v>
          </cell>
          <cell r="C38">
            <v>0</v>
          </cell>
        </row>
        <row r="39">
          <cell r="A39" t="str">
            <v>Conveynce Expenses</v>
          </cell>
          <cell r="B39">
            <v>626813</v>
          </cell>
          <cell r="C39">
            <v>0</v>
          </cell>
        </row>
        <row r="40">
          <cell r="A40" t="str">
            <v>Depreciation</v>
          </cell>
          <cell r="B40">
            <v>3171778</v>
          </cell>
          <cell r="C40">
            <v>0</v>
          </cell>
        </row>
        <row r="41">
          <cell r="A41" t="str">
            <v>DHL Worldwide Express (India)P</v>
          </cell>
          <cell r="B41">
            <v>597</v>
          </cell>
          <cell r="C41">
            <v>0</v>
          </cell>
        </row>
        <row r="42">
          <cell r="A42" t="str">
            <v>Donation</v>
          </cell>
          <cell r="B42">
            <v>20000</v>
          </cell>
          <cell r="C42">
            <v>0</v>
          </cell>
        </row>
        <row r="43">
          <cell r="A43" t="str">
            <v>Eagleton</v>
          </cell>
          <cell r="B43">
            <v>99735</v>
          </cell>
          <cell r="C43">
            <v>0</v>
          </cell>
        </row>
        <row r="44">
          <cell r="A44" t="str">
            <v>Electricity &amp; Water Charges</v>
          </cell>
          <cell r="B44">
            <v>210702</v>
          </cell>
          <cell r="C44">
            <v>0</v>
          </cell>
        </row>
        <row r="45">
          <cell r="A45" t="str">
            <v>Eltek SGS Pvt. Ltd.</v>
          </cell>
          <cell r="B45">
            <v>0</v>
          </cell>
          <cell r="C45">
            <v>5690105</v>
          </cell>
        </row>
        <row r="46">
          <cell r="A46" t="str">
            <v>Employees Training &amp; Developme</v>
          </cell>
          <cell r="B46">
            <v>830797</v>
          </cell>
          <cell r="C46">
            <v>0</v>
          </cell>
        </row>
        <row r="47">
          <cell r="A47" t="str">
            <v>Entertainment Expenses</v>
          </cell>
          <cell r="B47">
            <v>474504.25</v>
          </cell>
          <cell r="C47">
            <v>0</v>
          </cell>
        </row>
        <row r="48">
          <cell r="A48" t="str">
            <v>Expat Expenses</v>
          </cell>
          <cell r="B48">
            <v>6076709.1399999997</v>
          </cell>
          <cell r="C48">
            <v>0</v>
          </cell>
        </row>
        <row r="49">
          <cell r="A49" t="str">
            <v>Expat Rent</v>
          </cell>
          <cell r="B49">
            <v>6702446</v>
          </cell>
          <cell r="C49">
            <v>0</v>
          </cell>
        </row>
        <row r="50">
          <cell r="A50" t="str">
            <v>Expat Salary</v>
          </cell>
          <cell r="B50">
            <v>38806791</v>
          </cell>
          <cell r="C50">
            <v>0</v>
          </cell>
        </row>
        <row r="51">
          <cell r="A51" t="str">
            <v>Expenses Payable</v>
          </cell>
          <cell r="B51">
            <v>0</v>
          </cell>
          <cell r="C51">
            <v>9302680</v>
          </cell>
        </row>
        <row r="52">
          <cell r="A52" t="str">
            <v>E &amp; Y Account</v>
          </cell>
          <cell r="B52">
            <v>20000</v>
          </cell>
          <cell r="C52">
            <v>0</v>
          </cell>
        </row>
        <row r="53">
          <cell r="A53" t="str">
            <v>Facilites Management Expenses</v>
          </cell>
          <cell r="B53">
            <v>11086903</v>
          </cell>
          <cell r="C53">
            <v>0</v>
          </cell>
        </row>
        <row r="54">
          <cell r="A54" t="str">
            <v>Fixed Deposits</v>
          </cell>
          <cell r="B54">
            <v>120000</v>
          </cell>
          <cell r="C54">
            <v>0</v>
          </cell>
        </row>
        <row r="55">
          <cell r="A55" t="str">
            <v>Foreign Exchange Fluctuation</v>
          </cell>
          <cell r="B55">
            <v>1501833</v>
          </cell>
          <cell r="C55">
            <v>0</v>
          </cell>
        </row>
        <row r="56">
          <cell r="A56" t="str">
            <v>Gail</v>
          </cell>
          <cell r="B56">
            <v>900000</v>
          </cell>
          <cell r="C56">
            <v>0</v>
          </cell>
        </row>
        <row r="57">
          <cell r="A57" t="str">
            <v>Glow Networks Pvt. Ltd</v>
          </cell>
          <cell r="B57">
            <v>11220</v>
          </cell>
          <cell r="C57">
            <v>0</v>
          </cell>
        </row>
        <row r="58">
          <cell r="A58" t="str">
            <v>GTL Limited</v>
          </cell>
          <cell r="B58">
            <v>0</v>
          </cell>
          <cell r="C58">
            <v>115665</v>
          </cell>
        </row>
        <row r="59">
          <cell r="A59" t="str">
            <v>Hire Charges - Equipments</v>
          </cell>
          <cell r="B59">
            <v>149970</v>
          </cell>
          <cell r="C59">
            <v>0</v>
          </cell>
        </row>
        <row r="60">
          <cell r="A60" t="str">
            <v>Hire Charges- Gunasegran</v>
          </cell>
          <cell r="B60">
            <v>80000</v>
          </cell>
          <cell r="C60">
            <v>0</v>
          </cell>
        </row>
        <row r="61">
          <cell r="A61" t="str">
            <v>Hire Charges- Mahendran</v>
          </cell>
          <cell r="B61">
            <v>55000</v>
          </cell>
          <cell r="C61">
            <v>0</v>
          </cell>
        </row>
        <row r="62">
          <cell r="A62" t="str">
            <v>Hire Charges-Milind</v>
          </cell>
          <cell r="B62">
            <v>480000</v>
          </cell>
          <cell r="C62">
            <v>0</v>
          </cell>
        </row>
        <row r="63">
          <cell r="A63" t="str">
            <v>Hire Charges - PUN Reddy</v>
          </cell>
          <cell r="B63">
            <v>297500</v>
          </cell>
          <cell r="C63">
            <v>0</v>
          </cell>
        </row>
        <row r="64">
          <cell r="A64" t="str">
            <v>Income Accrued But Not Due</v>
          </cell>
          <cell r="B64">
            <v>55455548</v>
          </cell>
          <cell r="C64">
            <v>0</v>
          </cell>
        </row>
        <row r="65">
          <cell r="A65" t="str">
            <v>Income-Professional Services</v>
          </cell>
          <cell r="B65">
            <v>0</v>
          </cell>
          <cell r="C65">
            <v>72561062.5</v>
          </cell>
        </row>
        <row r="66">
          <cell r="A66" t="str">
            <v>Information Technology Service</v>
          </cell>
          <cell r="B66">
            <v>6719430</v>
          </cell>
          <cell r="C66">
            <v>0</v>
          </cell>
        </row>
        <row r="67">
          <cell r="A67" t="str">
            <v>Insurance</v>
          </cell>
          <cell r="B67">
            <v>374743</v>
          </cell>
          <cell r="C67">
            <v>0</v>
          </cell>
        </row>
        <row r="68">
          <cell r="A68" t="str">
            <v>Insurance Claim</v>
          </cell>
          <cell r="B68">
            <v>0</v>
          </cell>
          <cell r="C68">
            <v>8056</v>
          </cell>
        </row>
        <row r="69">
          <cell r="A69" t="str">
            <v>Interest on Fixed Deposits</v>
          </cell>
          <cell r="B69">
            <v>0</v>
          </cell>
          <cell r="C69">
            <v>2013.55</v>
          </cell>
        </row>
        <row r="70">
          <cell r="A70" t="str">
            <v>Interest on Tax</v>
          </cell>
          <cell r="B70">
            <v>10303</v>
          </cell>
          <cell r="C70">
            <v>0</v>
          </cell>
        </row>
        <row r="71">
          <cell r="A71" t="str">
            <v>Interest Receivable</v>
          </cell>
          <cell r="B71">
            <v>2013.55</v>
          </cell>
          <cell r="C71">
            <v>0</v>
          </cell>
        </row>
        <row r="72">
          <cell r="A72" t="str">
            <v>Investments</v>
          </cell>
          <cell r="B72">
            <v>53000</v>
          </cell>
          <cell r="C72">
            <v>0</v>
          </cell>
        </row>
        <row r="73">
          <cell r="A73" t="str">
            <v>Liabilities Written Back</v>
          </cell>
          <cell r="B73">
            <v>0</v>
          </cell>
          <cell r="C73">
            <v>1419489</v>
          </cell>
        </row>
        <row r="74">
          <cell r="A74" t="str">
            <v>Membership Fees</v>
          </cell>
          <cell r="B74">
            <v>32000</v>
          </cell>
          <cell r="C74">
            <v>0</v>
          </cell>
        </row>
        <row r="75">
          <cell r="A75" t="str">
            <v>Miscellaneous Exp.</v>
          </cell>
          <cell r="B75">
            <v>97846</v>
          </cell>
          <cell r="C75">
            <v>0</v>
          </cell>
        </row>
        <row r="76">
          <cell r="A76" t="str">
            <v>Misc. Income</v>
          </cell>
          <cell r="B76">
            <v>0</v>
          </cell>
          <cell r="C76">
            <v>419604.63</v>
          </cell>
        </row>
        <row r="77">
          <cell r="A77" t="str">
            <v>Nortel Networks( Canada)</v>
          </cell>
          <cell r="B77">
            <v>0</v>
          </cell>
          <cell r="C77">
            <v>1932194</v>
          </cell>
        </row>
        <row r="78">
          <cell r="A78" t="str">
            <v>MTXHOM333502</v>
          </cell>
          <cell r="B78">
            <v>0</v>
          </cell>
          <cell r="C78">
            <v>0</v>
          </cell>
        </row>
        <row r="79">
          <cell r="A79" t="str">
            <v>ND SATCOM</v>
          </cell>
          <cell r="B79">
            <v>0</v>
          </cell>
          <cell r="C79">
            <v>0</v>
          </cell>
        </row>
        <row r="80">
          <cell r="A80" t="str">
            <v>Nortel Networks Inc. - USA</v>
          </cell>
          <cell r="B80">
            <v>0</v>
          </cell>
          <cell r="C80">
            <v>27000182</v>
          </cell>
        </row>
        <row r="81">
          <cell r="A81" t="str">
            <v>Nortel Networks NA Inc.</v>
          </cell>
          <cell r="B81">
            <v>0</v>
          </cell>
          <cell r="C81">
            <v>4838777.5999999996</v>
          </cell>
        </row>
        <row r="82">
          <cell r="A82" t="str">
            <v>Nortel Networks Singapore Pte</v>
          </cell>
          <cell r="B82">
            <v>0</v>
          </cell>
          <cell r="C82">
            <v>304722646.20999998</v>
          </cell>
        </row>
        <row r="83">
          <cell r="A83" t="str">
            <v>Nortel Networks UK Ltd.</v>
          </cell>
          <cell r="B83">
            <v>0</v>
          </cell>
          <cell r="C83">
            <v>9846437</v>
          </cell>
        </row>
        <row r="84">
          <cell r="A84" t="str">
            <v>NTI HQ (501)</v>
          </cell>
          <cell r="B84">
            <v>0</v>
          </cell>
          <cell r="C84">
            <v>0</v>
          </cell>
        </row>
        <row r="85">
          <cell r="A85" t="str">
            <v>Octroi Charges</v>
          </cell>
          <cell r="B85">
            <v>26546</v>
          </cell>
          <cell r="C85">
            <v>0</v>
          </cell>
        </row>
        <row r="86">
          <cell r="A86" t="str">
            <v>Office Equipments</v>
          </cell>
          <cell r="B86">
            <v>869850</v>
          </cell>
          <cell r="C86">
            <v>0</v>
          </cell>
        </row>
        <row r="87">
          <cell r="A87" t="str">
            <v>Office Expenses</v>
          </cell>
          <cell r="B87">
            <v>683808</v>
          </cell>
          <cell r="C87">
            <v>0</v>
          </cell>
        </row>
        <row r="88">
          <cell r="A88" t="str">
            <v>Office Rent</v>
          </cell>
          <cell r="B88">
            <v>9043125</v>
          </cell>
          <cell r="C88">
            <v>0</v>
          </cell>
        </row>
        <row r="89">
          <cell r="A89" t="str">
            <v>Outside Services</v>
          </cell>
          <cell r="B89">
            <v>62190</v>
          </cell>
          <cell r="C89">
            <v>0</v>
          </cell>
        </row>
        <row r="90">
          <cell r="A90" t="str">
            <v>Packing Material</v>
          </cell>
          <cell r="B90">
            <v>3588</v>
          </cell>
          <cell r="C90">
            <v>0</v>
          </cell>
        </row>
        <row r="91">
          <cell r="A91" t="str">
            <v>P&amp;L</v>
          </cell>
          <cell r="B91">
            <v>0</v>
          </cell>
          <cell r="C91">
            <v>8053459</v>
          </cell>
        </row>
        <row r="92">
          <cell r="A92" t="str">
            <v>Postage &amp; Courier</v>
          </cell>
          <cell r="B92">
            <v>64918</v>
          </cell>
          <cell r="C92">
            <v>0</v>
          </cell>
        </row>
        <row r="93">
          <cell r="A93" t="str">
            <v>Prefunding Security Deposit-CB</v>
          </cell>
          <cell r="B93">
            <v>5198162</v>
          </cell>
          <cell r="C93">
            <v>0</v>
          </cell>
        </row>
        <row r="94">
          <cell r="A94" t="str">
            <v>Prepaid Expenses</v>
          </cell>
          <cell r="B94">
            <v>152129</v>
          </cell>
          <cell r="C94">
            <v>0</v>
          </cell>
        </row>
        <row r="95">
          <cell r="A95" t="str">
            <v>Prepaid Expenses- Others</v>
          </cell>
          <cell r="B95">
            <v>205843</v>
          </cell>
          <cell r="C95">
            <v>0</v>
          </cell>
        </row>
        <row r="96">
          <cell r="A96" t="str">
            <v>Printing &amp; Stationery Expenses</v>
          </cell>
          <cell r="B96">
            <v>317122</v>
          </cell>
          <cell r="C96">
            <v>0</v>
          </cell>
        </row>
        <row r="97">
          <cell r="A97" t="str">
            <v>Professional Fees-Audit</v>
          </cell>
          <cell r="B97">
            <v>52500</v>
          </cell>
          <cell r="C97">
            <v>0</v>
          </cell>
        </row>
        <row r="98">
          <cell r="A98" t="str">
            <v>Professional Fees-Legal</v>
          </cell>
          <cell r="B98">
            <v>349761</v>
          </cell>
          <cell r="C98">
            <v>0</v>
          </cell>
        </row>
        <row r="99">
          <cell r="A99" t="str">
            <v>Professional Fees - Others</v>
          </cell>
          <cell r="B99">
            <v>2485176</v>
          </cell>
          <cell r="C99">
            <v>0</v>
          </cell>
        </row>
        <row r="100">
          <cell r="A100" t="str">
            <v>Professional Fees - Patent &amp; L</v>
          </cell>
          <cell r="B100">
            <v>16300</v>
          </cell>
          <cell r="C100">
            <v>0</v>
          </cell>
        </row>
        <row r="101">
          <cell r="A101" t="str">
            <v>Professional &amp; Legal -Others</v>
          </cell>
          <cell r="B101">
            <v>3204366</v>
          </cell>
          <cell r="C101">
            <v>0</v>
          </cell>
        </row>
        <row r="102">
          <cell r="A102" t="str">
            <v>Professional Tax</v>
          </cell>
          <cell r="B102">
            <v>85908</v>
          </cell>
          <cell r="C102">
            <v>0</v>
          </cell>
        </row>
        <row r="103">
          <cell r="A103" t="str">
            <v>Profession Tax Payable</v>
          </cell>
          <cell r="B103">
            <v>0</v>
          </cell>
          <cell r="C103">
            <v>160108</v>
          </cell>
        </row>
        <row r="104">
          <cell r="A104" t="str">
            <v>Professsional Fees - Non-Audit</v>
          </cell>
          <cell r="B104">
            <v>2078178</v>
          </cell>
          <cell r="C104">
            <v>0</v>
          </cell>
        </row>
        <row r="105">
          <cell r="A105" t="str">
            <v>Project Exp.-BHARTI</v>
          </cell>
          <cell r="B105">
            <v>7437106</v>
          </cell>
          <cell r="C105">
            <v>0</v>
          </cell>
        </row>
        <row r="106">
          <cell r="A106" t="str">
            <v>Project Expenses - BPL</v>
          </cell>
          <cell r="B106">
            <v>875150</v>
          </cell>
          <cell r="C106">
            <v>0</v>
          </cell>
        </row>
        <row r="107">
          <cell r="A107" t="str">
            <v>Project Exp.-GAIL</v>
          </cell>
          <cell r="B107">
            <v>7223717</v>
          </cell>
          <cell r="C107">
            <v>0</v>
          </cell>
        </row>
        <row r="108">
          <cell r="A108" t="str">
            <v>Project Exp.-Gail (Foreign)</v>
          </cell>
          <cell r="B108">
            <v>50621</v>
          </cell>
          <cell r="C108">
            <v>0</v>
          </cell>
        </row>
        <row r="109">
          <cell r="A109" t="str">
            <v>Project Expenses - Reliance</v>
          </cell>
          <cell r="B109">
            <v>132613</v>
          </cell>
        </row>
        <row r="110">
          <cell r="A110" t="str">
            <v>Project Supplies Consumption</v>
          </cell>
          <cell r="B110">
            <v>9648742</v>
          </cell>
          <cell r="C110">
            <v>0</v>
          </cell>
        </row>
        <row r="111">
          <cell r="A111" t="str">
            <v>Project Supplies ( Stock )</v>
          </cell>
          <cell r="B111">
            <v>1146673</v>
          </cell>
          <cell r="C111">
            <v>0</v>
          </cell>
        </row>
        <row r="112">
          <cell r="A112" t="str">
            <v>Provision for Gratuity</v>
          </cell>
          <cell r="B112">
            <v>0</v>
          </cell>
          <cell r="C112">
            <v>3690241</v>
          </cell>
        </row>
        <row r="113">
          <cell r="A113" t="str">
            <v>Provision for Income Tax</v>
          </cell>
          <cell r="B113">
            <v>0</v>
          </cell>
          <cell r="C113">
            <v>11502278</v>
          </cell>
        </row>
        <row r="114">
          <cell r="A114" t="str">
            <v>Purchases</v>
          </cell>
          <cell r="B114">
            <v>0</v>
          </cell>
          <cell r="C114">
            <v>0</v>
          </cell>
        </row>
        <row r="115">
          <cell r="A115" t="str">
            <v>Recruitment Expenses</v>
          </cell>
          <cell r="B115">
            <v>641669</v>
          </cell>
          <cell r="C115">
            <v>0</v>
          </cell>
        </row>
        <row r="116">
          <cell r="A116" t="str">
            <v>Reimbursement -Leave Encashmen</v>
          </cell>
          <cell r="B116">
            <v>256981</v>
          </cell>
          <cell r="C116">
            <v>0</v>
          </cell>
        </row>
        <row r="117">
          <cell r="A117" t="str">
            <v>Reimbursement - LTA</v>
          </cell>
          <cell r="B117">
            <v>1903283</v>
          </cell>
          <cell r="C117">
            <v>0</v>
          </cell>
        </row>
        <row r="118">
          <cell r="A118" t="str">
            <v>Reimbursement - Medical</v>
          </cell>
          <cell r="B118">
            <v>714917</v>
          </cell>
          <cell r="C118">
            <v>0</v>
          </cell>
        </row>
        <row r="119">
          <cell r="A119" t="str">
            <v>Reimbursement - PDA</v>
          </cell>
          <cell r="B119">
            <v>381238</v>
          </cell>
          <cell r="C119">
            <v>0</v>
          </cell>
        </row>
        <row r="120">
          <cell r="A120" t="str">
            <v>Reimbursement - Telephone</v>
          </cell>
          <cell r="B120">
            <v>664994</v>
          </cell>
          <cell r="C120">
            <v>0</v>
          </cell>
        </row>
        <row r="121">
          <cell r="A121" t="str">
            <v>Relocation Expenses</v>
          </cell>
          <cell r="B121">
            <v>294680</v>
          </cell>
          <cell r="C121">
            <v>0</v>
          </cell>
        </row>
        <row r="122">
          <cell r="A122" t="str">
            <v>Rent-Computer/equipment/hirech</v>
          </cell>
          <cell r="B122">
            <v>1017968</v>
          </cell>
          <cell r="C122">
            <v>0</v>
          </cell>
        </row>
        <row r="123">
          <cell r="A123" t="str">
            <v>Repair &amp; Maintenance</v>
          </cell>
          <cell r="B123">
            <v>111169</v>
          </cell>
          <cell r="C123">
            <v>0</v>
          </cell>
        </row>
        <row r="124">
          <cell r="A124" t="str">
            <v>Repair &amp; Maintenance-Karuna</v>
          </cell>
          <cell r="B124">
            <v>262500</v>
          </cell>
          <cell r="C124">
            <v>0</v>
          </cell>
        </row>
        <row r="125">
          <cell r="A125" t="str">
            <v>Repair &amp; Maintenance-Kumudesh</v>
          </cell>
          <cell r="B125">
            <v>376125</v>
          </cell>
          <cell r="C125">
            <v>0</v>
          </cell>
        </row>
        <row r="126">
          <cell r="A126" t="str">
            <v>Repair &amp; Maintenance-Pasupathy</v>
          </cell>
          <cell r="B126">
            <v>1560010</v>
          </cell>
          <cell r="C126">
            <v>0</v>
          </cell>
        </row>
        <row r="127">
          <cell r="A127" t="str">
            <v>Retrechment Compensation</v>
          </cell>
          <cell r="B127">
            <v>106166</v>
          </cell>
          <cell r="C127">
            <v>0</v>
          </cell>
        </row>
        <row r="128">
          <cell r="A128" t="str">
            <v>Salary-Basic</v>
          </cell>
          <cell r="B128">
            <v>34909425</v>
          </cell>
          <cell r="C128">
            <v>0</v>
          </cell>
        </row>
        <row r="129">
          <cell r="A129" t="str">
            <v>Salary- Bonus</v>
          </cell>
          <cell r="B129">
            <v>4754507</v>
          </cell>
          <cell r="C129">
            <v>0</v>
          </cell>
        </row>
        <row r="130">
          <cell r="A130" t="str">
            <v>Salary - Car</v>
          </cell>
          <cell r="B130">
            <v>2766407</v>
          </cell>
          <cell r="C130">
            <v>0</v>
          </cell>
        </row>
        <row r="131">
          <cell r="A131" t="str">
            <v>Salary-Commission</v>
          </cell>
          <cell r="B131">
            <v>14976274</v>
          </cell>
          <cell r="C131">
            <v>0</v>
          </cell>
        </row>
        <row r="132">
          <cell r="A132" t="str">
            <v>Salary - Conveynce</v>
          </cell>
          <cell r="B132">
            <v>631941</v>
          </cell>
          <cell r="C132">
            <v>0</v>
          </cell>
        </row>
        <row r="133">
          <cell r="A133" t="str">
            <v>Salary - EDLI</v>
          </cell>
          <cell r="B133">
            <v>25052</v>
          </cell>
          <cell r="C133">
            <v>0</v>
          </cell>
        </row>
        <row r="134">
          <cell r="A134" t="str">
            <v>Salary - EDLI Admn. Chag.</v>
          </cell>
          <cell r="B134">
            <v>561</v>
          </cell>
          <cell r="C134">
            <v>0</v>
          </cell>
        </row>
        <row r="135">
          <cell r="A135" t="str">
            <v>Salary - EPF Admn. Chag.</v>
          </cell>
          <cell r="B135">
            <v>374482</v>
          </cell>
          <cell r="C135">
            <v>0</v>
          </cell>
        </row>
        <row r="136">
          <cell r="A136" t="str">
            <v>Salary - Ex-Gratia</v>
          </cell>
          <cell r="B136">
            <v>2441231</v>
          </cell>
          <cell r="C136">
            <v>0</v>
          </cell>
        </row>
        <row r="137">
          <cell r="A137" t="str">
            <v>Salary - FPS</v>
          </cell>
          <cell r="B137">
            <v>383860</v>
          </cell>
          <cell r="C137">
            <v>0</v>
          </cell>
        </row>
        <row r="138">
          <cell r="A138" t="str">
            <v>Salary-Gratuity</v>
          </cell>
          <cell r="B138">
            <v>1566704</v>
          </cell>
          <cell r="C138">
            <v>0</v>
          </cell>
        </row>
        <row r="139">
          <cell r="A139" t="str">
            <v>Salary-HRA</v>
          </cell>
          <cell r="B139">
            <v>19982029</v>
          </cell>
          <cell r="C139">
            <v>0</v>
          </cell>
        </row>
        <row r="140">
          <cell r="A140" t="str">
            <v>Salary Notice Pay</v>
          </cell>
          <cell r="B140">
            <v>148489</v>
          </cell>
          <cell r="C140">
            <v>0</v>
          </cell>
        </row>
        <row r="141">
          <cell r="A141" t="str">
            <v>Salary - OT</v>
          </cell>
          <cell r="B141">
            <v>375632</v>
          </cell>
          <cell r="C141">
            <v>0</v>
          </cell>
        </row>
        <row r="142">
          <cell r="A142" t="str">
            <v>Salary-Others</v>
          </cell>
          <cell r="B142">
            <v>1588308</v>
          </cell>
          <cell r="C142">
            <v>0</v>
          </cell>
        </row>
        <row r="143">
          <cell r="A143" t="str">
            <v>Salary - P-Award</v>
          </cell>
          <cell r="B143">
            <v>196824</v>
          </cell>
          <cell r="C143">
            <v>0</v>
          </cell>
        </row>
        <row r="144">
          <cell r="A144" t="str">
            <v>Salary - Pay Supl.</v>
          </cell>
          <cell r="B144">
            <v>705101</v>
          </cell>
          <cell r="C144">
            <v>0</v>
          </cell>
        </row>
        <row r="145">
          <cell r="A145" t="str">
            <v>Salary - PF</v>
          </cell>
          <cell r="B145">
            <v>3701668</v>
          </cell>
          <cell r="C145">
            <v>0</v>
          </cell>
        </row>
        <row r="146">
          <cell r="A146" t="str">
            <v>Salary - S- Award</v>
          </cell>
          <cell r="B146">
            <v>32500</v>
          </cell>
          <cell r="C146">
            <v>0</v>
          </cell>
        </row>
        <row r="147">
          <cell r="A147" t="str">
            <v>Sales A/c</v>
          </cell>
          <cell r="B147">
            <v>0</v>
          </cell>
          <cell r="C147">
            <v>100</v>
          </cell>
        </row>
        <row r="148">
          <cell r="A148" t="str">
            <v>Sales Promotion</v>
          </cell>
          <cell r="B148">
            <v>744625</v>
          </cell>
          <cell r="C148">
            <v>0</v>
          </cell>
        </row>
        <row r="149">
          <cell r="A149" t="str">
            <v>Security Deposits</v>
          </cell>
          <cell r="B149">
            <v>5935000</v>
          </cell>
          <cell r="C149">
            <v>0</v>
          </cell>
        </row>
        <row r="150">
          <cell r="A150" t="str">
            <v>Service Tax Payable</v>
          </cell>
          <cell r="B150">
            <v>0</v>
          </cell>
          <cell r="C150">
            <v>297044.5</v>
          </cell>
        </row>
        <row r="151">
          <cell r="A151" t="str">
            <v>Share Capital ( Paid Up )</v>
          </cell>
          <cell r="B151">
            <v>0</v>
          </cell>
          <cell r="C151">
            <v>446220</v>
          </cell>
        </row>
        <row r="152">
          <cell r="A152" t="str">
            <v>S Kochhar &amp; Associates</v>
          </cell>
          <cell r="B152">
            <v>0</v>
          </cell>
          <cell r="C152">
            <v>99304</v>
          </cell>
        </row>
        <row r="153">
          <cell r="A153" t="str">
            <v>Special Events</v>
          </cell>
          <cell r="B153">
            <v>324011</v>
          </cell>
          <cell r="C153">
            <v>0</v>
          </cell>
        </row>
        <row r="154">
          <cell r="A154" t="str">
            <v>Sponsership</v>
          </cell>
          <cell r="B154">
            <v>50000</v>
          </cell>
          <cell r="C154">
            <v>0</v>
          </cell>
        </row>
        <row r="155">
          <cell r="A155" t="str">
            <v>Stipend A/c</v>
          </cell>
          <cell r="B155">
            <v>3000</v>
          </cell>
          <cell r="C155">
            <v>0</v>
          </cell>
        </row>
        <row r="156">
          <cell r="A156" t="str">
            <v>Supreme Telecommunication</v>
          </cell>
          <cell r="B156">
            <v>58</v>
          </cell>
          <cell r="C156">
            <v>0</v>
          </cell>
        </row>
        <row r="157">
          <cell r="A157" t="str">
            <v>Taj Residency Bangalore</v>
          </cell>
          <cell r="B157">
            <v>1045</v>
          </cell>
          <cell r="C157">
            <v>0</v>
          </cell>
        </row>
        <row r="158">
          <cell r="A158" t="str">
            <v>Taj View Hotel</v>
          </cell>
          <cell r="B158">
            <v>71981</v>
          </cell>
          <cell r="C158">
            <v>0</v>
          </cell>
        </row>
        <row r="159">
          <cell r="A159" t="str">
            <v>TDS-Expat</v>
          </cell>
          <cell r="B159">
            <v>22503375</v>
          </cell>
          <cell r="C159">
            <v>0</v>
          </cell>
        </row>
        <row r="160">
          <cell r="A160" t="str">
            <v>TDS Expenses</v>
          </cell>
          <cell r="B160">
            <v>95659</v>
          </cell>
          <cell r="C160">
            <v>0</v>
          </cell>
        </row>
        <row r="161">
          <cell r="A161" t="str">
            <v>TDS Payable - Contractor 2%</v>
          </cell>
          <cell r="B161">
            <v>0</v>
          </cell>
          <cell r="C161">
            <v>48583</v>
          </cell>
        </row>
        <row r="162">
          <cell r="A162" t="str">
            <v>TDS Payable - Professional &amp; L</v>
          </cell>
          <cell r="B162">
            <v>0</v>
          </cell>
          <cell r="C162">
            <v>78515</v>
          </cell>
        </row>
        <row r="163">
          <cell r="A163" t="str">
            <v>TDS Payable - Rent 15%</v>
          </cell>
          <cell r="B163">
            <v>0</v>
          </cell>
          <cell r="C163">
            <v>20196</v>
          </cell>
        </row>
        <row r="164">
          <cell r="A164" t="str">
            <v>TDS Payable - Rent 20%</v>
          </cell>
          <cell r="B164">
            <v>0</v>
          </cell>
          <cell r="C164">
            <v>13490</v>
          </cell>
        </row>
        <row r="165">
          <cell r="A165" t="str">
            <v>TDS Payable-Salary</v>
          </cell>
          <cell r="B165">
            <v>25939</v>
          </cell>
          <cell r="C165">
            <v>0</v>
          </cell>
        </row>
        <row r="166">
          <cell r="A166" t="str">
            <v>TDS Payable - Expat Salary</v>
          </cell>
          <cell r="B166">
            <v>0</v>
          </cell>
          <cell r="C166">
            <v>2540433</v>
          </cell>
        </row>
        <row r="167">
          <cell r="A167" t="str">
            <v>TDS  Recoverable</v>
          </cell>
          <cell r="B167">
            <v>3739570</v>
          </cell>
          <cell r="C167">
            <v>0</v>
          </cell>
        </row>
        <row r="168">
          <cell r="A168" t="str">
            <v>Technical Support &amp; Approval E</v>
          </cell>
          <cell r="B168">
            <v>1877678</v>
          </cell>
        </row>
        <row r="169">
          <cell r="A169" t="str">
            <v>Tender Expenses</v>
          </cell>
          <cell r="B169">
            <v>59995</v>
          </cell>
          <cell r="C169">
            <v>0</v>
          </cell>
        </row>
        <row r="170">
          <cell r="A170" t="str">
            <v>The Retreat Make Waves Sea Res</v>
          </cell>
          <cell r="B170">
            <v>86465</v>
          </cell>
          <cell r="C170">
            <v>0</v>
          </cell>
        </row>
        <row r="171">
          <cell r="A171" t="str">
            <v>Tools &amp; Inventory ( Consumed )</v>
          </cell>
          <cell r="B171">
            <v>14850</v>
          </cell>
          <cell r="C171">
            <v>0</v>
          </cell>
        </row>
        <row r="172">
          <cell r="A172" t="str">
            <v>Training - External Profession</v>
          </cell>
          <cell r="B172">
            <v>215000</v>
          </cell>
          <cell r="C172">
            <v>0</v>
          </cell>
        </row>
        <row r="173">
          <cell r="A173" t="str">
            <v>Travel &amp; Living (Domestic)</v>
          </cell>
          <cell r="B173">
            <v>22896570.100000001</v>
          </cell>
          <cell r="C173">
            <v>0</v>
          </cell>
        </row>
        <row r="174">
          <cell r="A174" t="str">
            <v>Travel &amp; Living (Foreign)</v>
          </cell>
          <cell r="B174">
            <v>8729433</v>
          </cell>
          <cell r="C174">
            <v>0</v>
          </cell>
        </row>
        <row r="175">
          <cell r="A175" t="str">
            <v>Unity Integrated Solutions P.</v>
          </cell>
          <cell r="B175">
            <v>482</v>
          </cell>
          <cell r="C175">
            <v>0</v>
          </cell>
        </row>
        <row r="176">
          <cell r="A176" t="str">
            <v>Utility Charges-Mumbai Office</v>
          </cell>
          <cell r="B176">
            <v>310568</v>
          </cell>
          <cell r="C176">
            <v>0</v>
          </cell>
        </row>
        <row r="177">
          <cell r="A177" t="str">
            <v>Vibcom Agency</v>
          </cell>
          <cell r="B177">
            <v>0</v>
          </cell>
          <cell r="C177">
            <v>675000</v>
          </cell>
        </row>
        <row r="178">
          <cell r="A178" t="str">
            <v>VSNL</v>
          </cell>
          <cell r="B178">
            <v>1125000</v>
          </cell>
          <cell r="C178">
            <v>0</v>
          </cell>
        </row>
        <row r="180">
          <cell r="B180">
            <v>474678966.99000001</v>
          </cell>
          <cell r="C180">
            <v>474678966.98999995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furniture working - I"/>
      <sheetName val="furniture working - II"/>
      <sheetName val="furniture working - III- MAIN"/>
      <sheetName val="OFF - EQUIP - WORKING -I"/>
      <sheetName val="OFF - EQUIP - WORKING -II"/>
      <sheetName val="OFF - EQUIP - WORKING -II-MAIN"/>
      <sheetName val="BUILDING - WORK -I-MAIN"/>
      <sheetName val="Lease Hold - main"/>
      <sheetName val="computer working  -I"/>
      <sheetName val="computer working  -II - WORKING"/>
      <sheetName val="computer working  -II"/>
      <sheetName val="computer working  -III-working"/>
      <sheetName val="computer working  -III-local"/>
      <sheetName val="computer working  -III (PC-3yr)"/>
      <sheetName val="EQUIP - RES -work 1"/>
      <sheetName val="EQUIP - RES -work 2"/>
      <sheetName val="FURNITURE - RES- WORKING"/>
      <sheetName val="FURNITURE - RES- WORKING (2)"/>
      <sheetName val="FURNITURE - RES- WORK- MAIN"/>
      <sheetName val="SOFTWARE - I"/>
      <sheetName val="SOFTWARE - II"/>
      <sheetName val="SOFTWARE - MAIN"/>
      <sheetName val="CRITERIA1"/>
      <sheetName val="computer working  -III"/>
      <sheetName val="FURNITURE - RES-MAIN"/>
      <sheetName val="SOFTWARE"/>
      <sheetName val="BS-203"/>
      <sheetName val="Master"/>
      <sheetName val="Challan"/>
      <sheetName val="Balance Sheet"/>
      <sheetName val="SCH-3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>
        <row r="1">
          <cell r="B1" t="str">
            <v>IN_CORP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ip-16.07.03"/>
      <sheetName val="Depreciation"/>
      <sheetName val="P&amp;M Written Off- Nepal Act-Re  "/>
      <sheetName val="SALE1"/>
      <sheetName val="Dep Work- Nepal"/>
      <sheetName val="Plant Wise"/>
      <sheetName val="Allocation"/>
      <sheetName val="16.07-15.07 merged"/>
      <sheetName val="16.07-03-15.07.04"/>
      <sheetName val="July-Sept"/>
      <sheetName val="CApex-oct-Mar (Plant Wise)"/>
      <sheetName val="April-June"/>
      <sheetName val="July-01 To 15.07"/>
      <sheetName val="baanxls (2)"/>
      <sheetName val="PO.Detail"/>
      <sheetName val="l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6">
          <cell r="A6">
            <v>710009</v>
          </cell>
          <cell r="C6" t="str">
            <v>Furniture - Anuj Singh</v>
          </cell>
          <cell r="D6" t="str">
            <v>No-Capex</v>
          </cell>
          <cell r="E6" t="str">
            <v>Furniture &amp; Fixture</v>
          </cell>
        </row>
        <row r="7">
          <cell r="A7">
            <v>710011</v>
          </cell>
          <cell r="C7" t="str">
            <v>Furniture - Bibek agarwal</v>
          </cell>
          <cell r="D7" t="str">
            <v>No-Capex</v>
          </cell>
          <cell r="E7" t="str">
            <v>Furniture &amp; Fixture</v>
          </cell>
        </row>
        <row r="8">
          <cell r="A8">
            <v>710040</v>
          </cell>
          <cell r="C8" t="str">
            <v>Mobile Phone-P.Shirali</v>
          </cell>
          <cell r="D8" t="str">
            <v>No-Capex</v>
          </cell>
          <cell r="E8" t="str">
            <v>Office Equipment</v>
          </cell>
          <cell r="H8" t="str">
            <v>NRS</v>
          </cell>
          <cell r="I8">
            <v>7590</v>
          </cell>
          <cell r="J8">
            <v>7590</v>
          </cell>
        </row>
        <row r="9">
          <cell r="A9">
            <v>710088</v>
          </cell>
          <cell r="C9" t="str">
            <v>Furniture - R.K.Kharmania</v>
          </cell>
          <cell r="D9" t="str">
            <v>No-Capex</v>
          </cell>
          <cell r="E9" t="str">
            <v>Furniture &amp; Fixture</v>
          </cell>
        </row>
        <row r="10">
          <cell r="A10">
            <v>710095</v>
          </cell>
          <cell r="C10" t="str">
            <v>Furniture - Deepak Kestwal</v>
          </cell>
          <cell r="D10" t="str">
            <v>No-Capex</v>
          </cell>
          <cell r="E10" t="str">
            <v>Furniture &amp; Fixture</v>
          </cell>
        </row>
        <row r="11">
          <cell r="A11">
            <v>710096</v>
          </cell>
          <cell r="C11" t="str">
            <v>Furniture-Aloke Saxena (Eng.Dpt.)</v>
          </cell>
          <cell r="D11" t="str">
            <v>No-Capex</v>
          </cell>
          <cell r="E11" t="str">
            <v>Furniture &amp; Fixture</v>
          </cell>
        </row>
        <row r="12">
          <cell r="A12">
            <v>710146</v>
          </cell>
          <cell r="C12" t="str">
            <v>Furniture - Kardam Singh</v>
          </cell>
          <cell r="D12" t="str">
            <v>No-Capex</v>
          </cell>
          <cell r="E12" t="str">
            <v>Furniture &amp; Fixture</v>
          </cell>
        </row>
        <row r="13">
          <cell r="A13">
            <v>710147</v>
          </cell>
          <cell r="C13" t="str">
            <v>Furniture - Pawan Singh</v>
          </cell>
          <cell r="D13" t="str">
            <v>No-Capex</v>
          </cell>
          <cell r="E13" t="str">
            <v>Furniture &amp; Fixture</v>
          </cell>
        </row>
        <row r="14">
          <cell r="A14">
            <v>710158</v>
          </cell>
          <cell r="C14" t="str">
            <v>Furniture - Swapan Barik</v>
          </cell>
          <cell r="D14" t="str">
            <v>No-Capex</v>
          </cell>
          <cell r="E14" t="str">
            <v>Furniture &amp; Fixture</v>
          </cell>
        </row>
        <row r="15">
          <cell r="A15">
            <v>710192</v>
          </cell>
          <cell r="C15" t="str">
            <v>Furniture-P.Sirali</v>
          </cell>
          <cell r="D15" t="str">
            <v>No-Capex</v>
          </cell>
          <cell r="E15" t="str">
            <v>Furniture &amp; Fixture</v>
          </cell>
          <cell r="H15" t="str">
            <v>NRS</v>
          </cell>
          <cell r="I15">
            <v>92950</v>
          </cell>
          <cell r="J15">
            <v>92950</v>
          </cell>
        </row>
        <row r="16">
          <cell r="A16">
            <v>710193</v>
          </cell>
          <cell r="C16" t="str">
            <v>Refrigerator-P.Sirali</v>
          </cell>
          <cell r="D16" t="str">
            <v>No-Capex</v>
          </cell>
          <cell r="E16" t="str">
            <v>Furniture &amp; Fixture</v>
          </cell>
          <cell r="H16" t="str">
            <v>NRS</v>
          </cell>
          <cell r="I16">
            <v>21363.64</v>
          </cell>
          <cell r="J16">
            <v>21363.64</v>
          </cell>
        </row>
        <row r="17">
          <cell r="A17">
            <v>710193</v>
          </cell>
          <cell r="C17" t="str">
            <v>Fan-P.Sirali</v>
          </cell>
          <cell r="D17" t="str">
            <v>No-Capex</v>
          </cell>
          <cell r="E17" t="str">
            <v>Furniture &amp; Fixture</v>
          </cell>
          <cell r="H17" t="str">
            <v>NRS</v>
          </cell>
          <cell r="I17">
            <v>5454.54</v>
          </cell>
          <cell r="J17">
            <v>5454.54</v>
          </cell>
        </row>
        <row r="18">
          <cell r="A18">
            <v>710193</v>
          </cell>
          <cell r="C18" t="str">
            <v>Television-P.Sirali</v>
          </cell>
          <cell r="D18" t="str">
            <v>No-Capex</v>
          </cell>
          <cell r="E18" t="str">
            <v>Furniture &amp; Fixture</v>
          </cell>
          <cell r="H18" t="str">
            <v>NRS</v>
          </cell>
          <cell r="I18">
            <v>20454.55</v>
          </cell>
          <cell r="J18">
            <v>20454.55</v>
          </cell>
        </row>
        <row r="19">
          <cell r="A19">
            <v>710225</v>
          </cell>
          <cell r="C19" t="str">
            <v>Furniture-P.Sirali</v>
          </cell>
          <cell r="D19" t="str">
            <v>No-Capex</v>
          </cell>
          <cell r="E19" t="str">
            <v>Furniture &amp; Fixture</v>
          </cell>
        </row>
        <row r="20">
          <cell r="A20">
            <v>710250</v>
          </cell>
          <cell r="C20" t="str">
            <v>Furniture G.Kashinath</v>
          </cell>
          <cell r="D20" t="str">
            <v>No-Capex</v>
          </cell>
          <cell r="E20" t="str">
            <v>Furniture &amp; Fixture</v>
          </cell>
        </row>
        <row r="21">
          <cell r="A21">
            <v>710251</v>
          </cell>
          <cell r="C21" t="str">
            <v>Refrigerator- G Kashinath</v>
          </cell>
          <cell r="D21" t="str">
            <v>No-Capex</v>
          </cell>
          <cell r="E21" t="str">
            <v>Furniture &amp; Fixture</v>
          </cell>
          <cell r="H21" t="str">
            <v>NRS</v>
          </cell>
          <cell r="I21">
            <v>29090.9</v>
          </cell>
          <cell r="J21">
            <v>29090.9</v>
          </cell>
        </row>
        <row r="22">
          <cell r="A22">
            <v>710251</v>
          </cell>
          <cell r="C22" t="str">
            <v>Television - G.Kashinath</v>
          </cell>
          <cell r="D22" t="str">
            <v>No-Capex</v>
          </cell>
          <cell r="E22" t="str">
            <v>Furniture &amp; Fixture</v>
          </cell>
          <cell r="H22" t="str">
            <v>NRS</v>
          </cell>
          <cell r="I22">
            <v>24545.45</v>
          </cell>
          <cell r="J22">
            <v>24545.45</v>
          </cell>
        </row>
        <row r="23">
          <cell r="A23">
            <v>710251</v>
          </cell>
          <cell r="C23" t="str">
            <v>Music System-G.kashinath</v>
          </cell>
          <cell r="D23" t="str">
            <v>No-Capex</v>
          </cell>
          <cell r="E23" t="str">
            <v>Furniture &amp; Fixture</v>
          </cell>
          <cell r="H23" t="str">
            <v>NRS</v>
          </cell>
          <cell r="I23">
            <v>20454.54</v>
          </cell>
          <cell r="J23">
            <v>20454.54</v>
          </cell>
        </row>
        <row r="24">
          <cell r="A24">
            <v>710251</v>
          </cell>
          <cell r="C24" t="str">
            <v>Micro Oven-G.Kashinath</v>
          </cell>
          <cell r="D24" t="str">
            <v>No-Capex</v>
          </cell>
          <cell r="E24" t="str">
            <v>Furniture &amp; Fixture</v>
          </cell>
          <cell r="H24" t="str">
            <v>NRS</v>
          </cell>
          <cell r="I24">
            <v>14090.9</v>
          </cell>
          <cell r="J24">
            <v>14090.9</v>
          </cell>
        </row>
        <row r="25">
          <cell r="A25">
            <v>710258</v>
          </cell>
          <cell r="C25" t="str">
            <v>Telephone Set-Ktm</v>
          </cell>
          <cell r="D25" t="str">
            <v>No-Capex</v>
          </cell>
          <cell r="E25" t="str">
            <v>Office Equipment</v>
          </cell>
          <cell r="H25" t="str">
            <v>NRS</v>
          </cell>
          <cell r="I25">
            <v>9250</v>
          </cell>
          <cell r="J25">
            <v>9250</v>
          </cell>
        </row>
        <row r="26">
          <cell r="A26">
            <v>710307</v>
          </cell>
          <cell r="C26" t="str">
            <v>Furniture G.Kashinath</v>
          </cell>
          <cell r="D26" t="str">
            <v>No-Capex</v>
          </cell>
          <cell r="E26" t="str">
            <v>Furniture &amp; Fixture</v>
          </cell>
        </row>
        <row r="27">
          <cell r="A27">
            <v>710311</v>
          </cell>
          <cell r="C27" t="str">
            <v>Mobile Set- H.B.Shrestha</v>
          </cell>
          <cell r="D27" t="str">
            <v>No-Capex</v>
          </cell>
          <cell r="E27" t="str">
            <v>Office Equipment</v>
          </cell>
          <cell r="H27" t="str">
            <v>NRS</v>
          </cell>
          <cell r="I27">
            <v>6800</v>
          </cell>
          <cell r="J27">
            <v>6800</v>
          </cell>
        </row>
        <row r="28">
          <cell r="A28">
            <v>710311</v>
          </cell>
          <cell r="C28" t="str">
            <v>Mobile Set- S.K.Jha-Banepa</v>
          </cell>
          <cell r="D28" t="str">
            <v>No-Capex</v>
          </cell>
          <cell r="E28" t="str">
            <v>Office Equipment</v>
          </cell>
          <cell r="H28" t="str">
            <v>NRS</v>
          </cell>
          <cell r="I28">
            <v>6800</v>
          </cell>
          <cell r="J28">
            <v>6800</v>
          </cell>
        </row>
        <row r="29">
          <cell r="A29">
            <v>710318</v>
          </cell>
          <cell r="C29" t="str">
            <v>Office Equipment</v>
          </cell>
          <cell r="D29" t="str">
            <v>No-Capex</v>
          </cell>
          <cell r="E29" t="str">
            <v>Office Equipment</v>
          </cell>
          <cell r="H29" t="str">
            <v>NRS</v>
          </cell>
          <cell r="I29">
            <v>1850</v>
          </cell>
          <cell r="J29">
            <v>1850</v>
          </cell>
        </row>
        <row r="30">
          <cell r="A30">
            <v>710325</v>
          </cell>
          <cell r="C30" t="str">
            <v>Mobile - G.Kashinath</v>
          </cell>
          <cell r="D30" t="str">
            <v>No-Capex</v>
          </cell>
          <cell r="E30" t="str">
            <v>Office Equipment</v>
          </cell>
        </row>
        <row r="31">
          <cell r="A31">
            <v>710340</v>
          </cell>
          <cell r="C31" t="str">
            <v>Finished Goods Go-Down</v>
          </cell>
          <cell r="D31" t="str">
            <v>No-Capex</v>
          </cell>
          <cell r="E31" t="str">
            <v>Furniture &amp; Fixture</v>
          </cell>
          <cell r="H31" t="str">
            <v>NRS</v>
          </cell>
          <cell r="I31">
            <v>6800</v>
          </cell>
          <cell r="J31">
            <v>6800</v>
          </cell>
        </row>
        <row r="32">
          <cell r="A32">
            <v>710349</v>
          </cell>
          <cell r="C32" t="str">
            <v>Mobile - S.K.Dudhoria</v>
          </cell>
          <cell r="D32" t="str">
            <v>No-Capex</v>
          </cell>
          <cell r="E32" t="str">
            <v>Office Equipment</v>
          </cell>
          <cell r="H32" t="str">
            <v>NRS</v>
          </cell>
          <cell r="I32">
            <v>1600</v>
          </cell>
          <cell r="J32">
            <v>1600</v>
          </cell>
        </row>
        <row r="33">
          <cell r="A33">
            <v>710351</v>
          </cell>
          <cell r="C33" t="str">
            <v>Mobile - T.K.Gupta</v>
          </cell>
          <cell r="D33" t="str">
            <v>No-Capex</v>
          </cell>
          <cell r="E33" t="str">
            <v>Office Equipment</v>
          </cell>
          <cell r="H33" t="str">
            <v>NRS</v>
          </cell>
          <cell r="I33">
            <v>25500</v>
          </cell>
          <cell r="J33">
            <v>25500</v>
          </cell>
        </row>
        <row r="34">
          <cell r="A34">
            <v>710353</v>
          </cell>
          <cell r="C34" t="str">
            <v>Mobile - R.N.Yadav</v>
          </cell>
          <cell r="D34" t="str">
            <v>No-Capex</v>
          </cell>
          <cell r="E34" t="str">
            <v>Office Equipment</v>
          </cell>
          <cell r="H34" t="str">
            <v>NRS</v>
          </cell>
          <cell r="I34">
            <v>6800</v>
          </cell>
          <cell r="J34">
            <v>6800</v>
          </cell>
        </row>
        <row r="35">
          <cell r="A35">
            <v>710386</v>
          </cell>
          <cell r="C35" t="str">
            <v>Telephone-S.Roy</v>
          </cell>
          <cell r="D35" t="str">
            <v>No-Capex</v>
          </cell>
          <cell r="E35" t="str">
            <v>Office Equipment</v>
          </cell>
          <cell r="H35" t="str">
            <v>NRS</v>
          </cell>
          <cell r="I35">
            <v>1850</v>
          </cell>
          <cell r="J35">
            <v>1850</v>
          </cell>
        </row>
        <row r="36">
          <cell r="A36">
            <v>710418</v>
          </cell>
          <cell r="C36" t="str">
            <v>Furniture &amp; Fixture</v>
          </cell>
          <cell r="D36" t="str">
            <v>No-Capex</v>
          </cell>
          <cell r="E36" t="str">
            <v>Furniture &amp; Fixture</v>
          </cell>
          <cell r="H36" t="str">
            <v>NRS</v>
          </cell>
          <cell r="I36">
            <v>8080</v>
          </cell>
          <cell r="J36">
            <v>8080</v>
          </cell>
        </row>
        <row r="37">
          <cell r="A37">
            <v>710474</v>
          </cell>
          <cell r="C37" t="str">
            <v>Mobile-Badri Narayan</v>
          </cell>
          <cell r="D37" t="str">
            <v>No-Capex</v>
          </cell>
          <cell r="E37" t="str">
            <v>Office Equipment</v>
          </cell>
          <cell r="H37" t="str">
            <v>NRS</v>
          </cell>
          <cell r="I37">
            <v>6618.18</v>
          </cell>
          <cell r="J37">
            <v>6618.18</v>
          </cell>
        </row>
        <row r="38">
          <cell r="A38">
            <v>710491</v>
          </cell>
          <cell r="C38" t="str">
            <v>Double Bed-A.Mehra</v>
          </cell>
          <cell r="D38" t="str">
            <v>No-Capex</v>
          </cell>
          <cell r="E38" t="str">
            <v>Furniture &amp; Fixture</v>
          </cell>
          <cell r="H38" t="str">
            <v>NRS</v>
          </cell>
          <cell r="I38">
            <v>21454.55</v>
          </cell>
          <cell r="J38">
            <v>21454.55</v>
          </cell>
        </row>
        <row r="39">
          <cell r="A39">
            <v>710491</v>
          </cell>
          <cell r="C39" t="str">
            <v>Sofa Set-A.Mehra</v>
          </cell>
          <cell r="D39" t="str">
            <v>No-Capex</v>
          </cell>
          <cell r="E39" t="str">
            <v>Furniture &amp; Fixture</v>
          </cell>
          <cell r="H39" t="str">
            <v>NRS</v>
          </cell>
          <cell r="I39">
            <v>26363.64</v>
          </cell>
          <cell r="J39">
            <v>26363.64</v>
          </cell>
        </row>
        <row r="40">
          <cell r="A40">
            <v>710491</v>
          </cell>
          <cell r="C40" t="str">
            <v>Dinning Chair-A.Mehra</v>
          </cell>
          <cell r="D40" t="str">
            <v>No-Capex</v>
          </cell>
          <cell r="E40" t="str">
            <v>Furniture &amp; Fixture</v>
          </cell>
          <cell r="H40" t="str">
            <v>NRS</v>
          </cell>
          <cell r="I40">
            <v>12000</v>
          </cell>
          <cell r="J40">
            <v>12000</v>
          </cell>
        </row>
        <row r="41">
          <cell r="A41">
            <v>710491</v>
          </cell>
          <cell r="C41" t="str">
            <v>Centre Table-A.Mehra</v>
          </cell>
          <cell r="D41" t="str">
            <v>No-Capex</v>
          </cell>
          <cell r="E41" t="str">
            <v>Furniture &amp; Fixture</v>
          </cell>
          <cell r="H41" t="str">
            <v>NRS</v>
          </cell>
          <cell r="I41">
            <v>7090.91</v>
          </cell>
          <cell r="J41">
            <v>7090.91</v>
          </cell>
        </row>
        <row r="42">
          <cell r="A42">
            <v>710491</v>
          </cell>
          <cell r="C42" t="str">
            <v>Corner Table- A.Mehra</v>
          </cell>
          <cell r="D42" t="str">
            <v>No-Capex</v>
          </cell>
          <cell r="E42" t="str">
            <v>Furniture &amp; Fixture</v>
          </cell>
          <cell r="H42" t="str">
            <v>NRS</v>
          </cell>
          <cell r="I42">
            <v>9090.9</v>
          </cell>
          <cell r="J42">
            <v>9090.9</v>
          </cell>
        </row>
        <row r="43">
          <cell r="A43">
            <v>710492</v>
          </cell>
          <cell r="C43" t="str">
            <v>TV &amp; Micro Oven-A.Mehra</v>
          </cell>
          <cell r="D43" t="str">
            <v>No-Capex</v>
          </cell>
          <cell r="E43" t="str">
            <v>Furniture &amp; Fixture</v>
          </cell>
          <cell r="H43" t="str">
            <v>NRS</v>
          </cell>
          <cell r="I43">
            <v>32909.08</v>
          </cell>
          <cell r="J43">
            <v>32909.08</v>
          </cell>
        </row>
        <row r="44">
          <cell r="A44">
            <v>710496</v>
          </cell>
          <cell r="C44" t="str">
            <v>Matress-A.Mehra</v>
          </cell>
          <cell r="D44" t="str">
            <v>No-Capex</v>
          </cell>
          <cell r="E44" t="str">
            <v>Furniture &amp; Fixture</v>
          </cell>
          <cell r="H44" t="str">
            <v>NRS</v>
          </cell>
          <cell r="I44">
            <v>11300</v>
          </cell>
          <cell r="J44">
            <v>11300</v>
          </cell>
        </row>
        <row r="45">
          <cell r="A45">
            <v>710529</v>
          </cell>
          <cell r="C45" t="str">
            <v>Furniture (Tarun Tuteja)</v>
          </cell>
          <cell r="D45" t="str">
            <v>No-Capex</v>
          </cell>
          <cell r="E45" t="str">
            <v>Furniture &amp; Fixture</v>
          </cell>
          <cell r="H45" t="str">
            <v>NRS</v>
          </cell>
          <cell r="I45">
            <v>20330</v>
          </cell>
          <cell r="J45">
            <v>20330</v>
          </cell>
        </row>
        <row r="46">
          <cell r="A46">
            <v>710530</v>
          </cell>
          <cell r="C46" t="str">
            <v>Television - Tarun Tuteja</v>
          </cell>
          <cell r="D46" t="str">
            <v>No-Capex</v>
          </cell>
          <cell r="E46" t="str">
            <v>Furniture &amp; Fixture</v>
          </cell>
          <cell r="H46" t="str">
            <v>NRS</v>
          </cell>
          <cell r="I46">
            <v>27727.27</v>
          </cell>
          <cell r="J46">
            <v>27727.27</v>
          </cell>
        </row>
        <row r="47">
          <cell r="A47">
            <v>710530</v>
          </cell>
          <cell r="C47" t="str">
            <v>Refrigerator-Tarun Tuteja</v>
          </cell>
          <cell r="D47" t="str">
            <v>No-Capex</v>
          </cell>
          <cell r="E47" t="str">
            <v>Furniture &amp; Fixture</v>
          </cell>
          <cell r="H47" t="str">
            <v>NRS</v>
          </cell>
          <cell r="I47">
            <v>24545.45</v>
          </cell>
          <cell r="J47">
            <v>24545.45</v>
          </cell>
        </row>
        <row r="48">
          <cell r="A48">
            <v>710530</v>
          </cell>
          <cell r="C48" t="str">
            <v>Kitchen items-Tarun Tuteja</v>
          </cell>
          <cell r="D48" t="str">
            <v>No-Capex</v>
          </cell>
          <cell r="E48" t="str">
            <v>Furniture &amp; Fixture</v>
          </cell>
          <cell r="H48" t="str">
            <v>NRS</v>
          </cell>
          <cell r="I48">
            <v>4181.8100000000004</v>
          </cell>
          <cell r="J48">
            <v>4181.8100000000004</v>
          </cell>
        </row>
        <row r="49">
          <cell r="A49">
            <v>710547</v>
          </cell>
          <cell r="C49" t="str">
            <v>Steel Almirah</v>
          </cell>
          <cell r="D49" t="str">
            <v>No-Capex</v>
          </cell>
          <cell r="E49" t="str">
            <v>Furniture &amp; Fixture</v>
          </cell>
          <cell r="H49" t="str">
            <v>NRS</v>
          </cell>
          <cell r="I49">
            <v>14535</v>
          </cell>
          <cell r="J49">
            <v>14535</v>
          </cell>
        </row>
        <row r="50">
          <cell r="A50">
            <v>710548</v>
          </cell>
          <cell r="C50" t="str">
            <v>Furniture (Tarun Tuteja)</v>
          </cell>
          <cell r="D50" t="str">
            <v>No-Capex</v>
          </cell>
          <cell r="E50" t="str">
            <v>Furniture &amp; Fixture</v>
          </cell>
          <cell r="H50" t="str">
            <v>NRS</v>
          </cell>
          <cell r="I50">
            <v>14535</v>
          </cell>
          <cell r="J50">
            <v>14535</v>
          </cell>
        </row>
        <row r="51">
          <cell r="A51">
            <v>710611</v>
          </cell>
          <cell r="C51" t="str">
            <v>Furniture - Bibek agarwal</v>
          </cell>
          <cell r="D51" t="str">
            <v>No-Capex</v>
          </cell>
          <cell r="E51" t="str">
            <v>Furniture &amp; Fixture</v>
          </cell>
        </row>
        <row r="52">
          <cell r="A52">
            <v>710612</v>
          </cell>
          <cell r="C52" t="str">
            <v>Mobile Phone-A.Mehra</v>
          </cell>
          <cell r="D52" t="str">
            <v>No-Capex</v>
          </cell>
          <cell r="E52" t="str">
            <v>Office Equipment</v>
          </cell>
          <cell r="H52" t="str">
            <v>NRS</v>
          </cell>
          <cell r="I52">
            <v>11500</v>
          </cell>
          <cell r="J52">
            <v>11500</v>
          </cell>
        </row>
        <row r="53">
          <cell r="A53">
            <v>710670</v>
          </cell>
          <cell r="C53" t="str">
            <v>Furniture - Bibek agarwal</v>
          </cell>
          <cell r="D53" t="str">
            <v>No-Capex</v>
          </cell>
          <cell r="E53" t="str">
            <v>Furniture &amp; Fixture</v>
          </cell>
        </row>
        <row r="54">
          <cell r="A54">
            <v>710678</v>
          </cell>
          <cell r="C54" t="str">
            <v>Satelite Phone</v>
          </cell>
          <cell r="D54" t="str">
            <v>No-Capex</v>
          </cell>
          <cell r="E54" t="str">
            <v>Office Equipment</v>
          </cell>
          <cell r="H54" t="str">
            <v>NRS</v>
          </cell>
          <cell r="I54">
            <v>80369</v>
          </cell>
          <cell r="J54">
            <v>80369</v>
          </cell>
        </row>
        <row r="55">
          <cell r="A55">
            <v>710770</v>
          </cell>
          <cell r="C55" t="str">
            <v>KTM Office - Marketing</v>
          </cell>
          <cell r="D55" t="str">
            <v>No-Capex</v>
          </cell>
          <cell r="E55" t="str">
            <v>Office Equipment</v>
          </cell>
          <cell r="H55" t="str">
            <v>NRS</v>
          </cell>
          <cell r="I55">
            <v>1600</v>
          </cell>
          <cell r="J55">
            <v>1600</v>
          </cell>
        </row>
        <row r="56">
          <cell r="A56">
            <v>710774</v>
          </cell>
          <cell r="C56" t="str">
            <v>Furniture - Ketan Vyas</v>
          </cell>
          <cell r="D56" t="str">
            <v>No-Capex</v>
          </cell>
          <cell r="E56" t="str">
            <v>Furniture &amp; Fixture</v>
          </cell>
        </row>
        <row r="57">
          <cell r="A57">
            <v>710787</v>
          </cell>
          <cell r="C57" t="str">
            <v>Furniture &amp; Fixture</v>
          </cell>
          <cell r="D57" t="str">
            <v>No-Capex</v>
          </cell>
          <cell r="E57" t="str">
            <v>Furniture &amp; Fixture</v>
          </cell>
          <cell r="H57" t="str">
            <v>NRS</v>
          </cell>
          <cell r="I57">
            <v>3181.82</v>
          </cell>
          <cell r="J57">
            <v>3181.82</v>
          </cell>
        </row>
        <row r="58">
          <cell r="A58">
            <v>710790</v>
          </cell>
          <cell r="C58" t="str">
            <v>Refrigerator for Badrinarayan</v>
          </cell>
          <cell r="D58" t="str">
            <v>No-Capex</v>
          </cell>
          <cell r="E58" t="str">
            <v>Furniture &amp; Fixture</v>
          </cell>
          <cell r="H58" t="str">
            <v>NRS</v>
          </cell>
          <cell r="I58">
            <v>30572.720000000001</v>
          </cell>
          <cell r="J58">
            <v>30572.720000000001</v>
          </cell>
        </row>
        <row r="59">
          <cell r="A59">
            <v>710803</v>
          </cell>
          <cell r="C59" t="str">
            <v>Fax Machine- R.S.rana</v>
          </cell>
          <cell r="D59" t="str">
            <v>No-Capex</v>
          </cell>
          <cell r="E59" t="str">
            <v>Office Equipment</v>
          </cell>
          <cell r="H59" t="str">
            <v>NRS</v>
          </cell>
          <cell r="I59">
            <v>18181.810000000001</v>
          </cell>
          <cell r="J59">
            <v>18181.810000000001</v>
          </cell>
        </row>
        <row r="60">
          <cell r="A60">
            <v>710819</v>
          </cell>
          <cell r="C60" t="str">
            <v>Matress for Bed</v>
          </cell>
          <cell r="D60" t="str">
            <v>No-Capex</v>
          </cell>
          <cell r="E60" t="str">
            <v>Furniture &amp; Fixture</v>
          </cell>
          <cell r="H60" t="str">
            <v>NRS</v>
          </cell>
          <cell r="I60">
            <v>2950</v>
          </cell>
          <cell r="J60">
            <v>2950</v>
          </cell>
        </row>
        <row r="61">
          <cell r="A61">
            <v>710837</v>
          </cell>
          <cell r="C61" t="str">
            <v>Curtain Cloth</v>
          </cell>
          <cell r="D61" t="str">
            <v>No-Capex</v>
          </cell>
          <cell r="E61" t="str">
            <v>Furniture &amp; Fixture</v>
          </cell>
          <cell r="H61" t="str">
            <v>NRS</v>
          </cell>
          <cell r="I61">
            <v>7790</v>
          </cell>
          <cell r="J61">
            <v>7790</v>
          </cell>
        </row>
        <row r="62">
          <cell r="A62">
            <v>710838</v>
          </cell>
          <cell r="C62" t="str">
            <v>Matress for Bed</v>
          </cell>
          <cell r="D62" t="str">
            <v>No-Capex</v>
          </cell>
          <cell r="E62" t="str">
            <v>Furniture &amp; Fixture</v>
          </cell>
          <cell r="H62" t="str">
            <v>NRS</v>
          </cell>
          <cell r="I62">
            <v>24992.7</v>
          </cell>
          <cell r="J62">
            <v>24992.7</v>
          </cell>
        </row>
        <row r="63">
          <cell r="A63">
            <v>710843</v>
          </cell>
          <cell r="C63" t="str">
            <v>File Cabinet Marketing</v>
          </cell>
          <cell r="D63" t="str">
            <v>No-Capex</v>
          </cell>
          <cell r="E63" t="str">
            <v>Furniture &amp; Fixture</v>
          </cell>
          <cell r="H63" t="str">
            <v>NRS</v>
          </cell>
          <cell r="I63">
            <v>12909.08</v>
          </cell>
          <cell r="J63">
            <v>12909.08</v>
          </cell>
        </row>
        <row r="64">
          <cell r="A64">
            <v>710861</v>
          </cell>
          <cell r="C64" t="str">
            <v>Dinner &amp; Curlury Set-S.kapoor</v>
          </cell>
          <cell r="D64" t="str">
            <v>No-Capex</v>
          </cell>
          <cell r="E64" t="str">
            <v>Furniture &amp; Fixture</v>
          </cell>
          <cell r="H64" t="str">
            <v>NRS</v>
          </cell>
          <cell r="I64">
            <v>6000</v>
          </cell>
          <cell r="J64">
            <v>6000</v>
          </cell>
        </row>
        <row r="65">
          <cell r="A65">
            <v>710862</v>
          </cell>
          <cell r="C65" t="str">
            <v>Glass for Soni Kapoor</v>
          </cell>
          <cell r="D65" t="str">
            <v>No-Capex</v>
          </cell>
          <cell r="E65" t="str">
            <v>Consumable Item</v>
          </cell>
          <cell r="H65" t="str">
            <v>NRS</v>
          </cell>
          <cell r="I65">
            <v>456</v>
          </cell>
          <cell r="J65">
            <v>456</v>
          </cell>
        </row>
        <row r="66">
          <cell r="A66">
            <v>710877</v>
          </cell>
          <cell r="C66" t="str">
            <v>Furniture Soni Kapoor</v>
          </cell>
          <cell r="D66" t="str">
            <v>No-Capex</v>
          </cell>
          <cell r="E66" t="str">
            <v>Office Equipment</v>
          </cell>
        </row>
        <row r="67">
          <cell r="A67">
            <v>710881</v>
          </cell>
          <cell r="C67" t="str">
            <v>Gas Regulator</v>
          </cell>
          <cell r="D67" t="str">
            <v>No-Capex</v>
          </cell>
          <cell r="E67" t="str">
            <v>Consumable Item</v>
          </cell>
          <cell r="H67" t="str">
            <v>NRS</v>
          </cell>
          <cell r="I67">
            <v>265</v>
          </cell>
          <cell r="J67">
            <v>265</v>
          </cell>
        </row>
        <row r="68">
          <cell r="A68">
            <v>710884</v>
          </cell>
          <cell r="C68" t="str">
            <v>Furniture Soni Kapoor</v>
          </cell>
          <cell r="D68" t="str">
            <v>No-Capex</v>
          </cell>
          <cell r="E68" t="str">
            <v>Office Equipment</v>
          </cell>
        </row>
        <row r="69">
          <cell r="A69">
            <v>710891</v>
          </cell>
          <cell r="C69" t="str">
            <v>AC For A.Mehra Residence</v>
          </cell>
          <cell r="D69" t="str">
            <v>No-Capex</v>
          </cell>
          <cell r="E69" t="str">
            <v>Furniture &amp; Fixture</v>
          </cell>
        </row>
        <row r="70">
          <cell r="A70">
            <v>710906</v>
          </cell>
          <cell r="C70" t="str">
            <v>Furniture Soni Kapoor</v>
          </cell>
          <cell r="D70" t="str">
            <v>No-Capex</v>
          </cell>
          <cell r="E70" t="str">
            <v>Office Equipment</v>
          </cell>
        </row>
        <row r="71">
          <cell r="A71">
            <v>810001</v>
          </cell>
          <cell r="C71" t="str">
            <v>Thermocol Section</v>
          </cell>
          <cell r="D71" t="str">
            <v>(Capex - 01-03-04)</v>
          </cell>
          <cell r="E71" t="str">
            <v>Building</v>
          </cell>
          <cell r="H71" t="str">
            <v>NRS</v>
          </cell>
          <cell r="I71">
            <v>311949</v>
          </cell>
          <cell r="J71">
            <v>311949</v>
          </cell>
        </row>
        <row r="72">
          <cell r="A72">
            <v>810002</v>
          </cell>
          <cell r="C72" t="str">
            <v>Quality Lab</v>
          </cell>
          <cell r="D72" t="str">
            <v>Capex-15</v>
          </cell>
          <cell r="E72" t="str">
            <v>Lab. Equipment</v>
          </cell>
          <cell r="H72" t="str">
            <v>INR</v>
          </cell>
          <cell r="I72">
            <v>103663</v>
          </cell>
          <cell r="J72">
            <v>165860.80000000002</v>
          </cell>
        </row>
        <row r="73">
          <cell r="A73">
            <v>810003</v>
          </cell>
          <cell r="C73" t="str">
            <v>LDM Section</v>
          </cell>
          <cell r="D73" t="str">
            <v>Capex-14</v>
          </cell>
          <cell r="E73" t="str">
            <v xml:space="preserve">Plant &amp; Machinery </v>
          </cell>
          <cell r="H73" t="str">
            <v>INR</v>
          </cell>
          <cell r="I73">
            <v>380000</v>
          </cell>
          <cell r="J73">
            <v>608000</v>
          </cell>
        </row>
        <row r="74">
          <cell r="A74">
            <v>810004</v>
          </cell>
          <cell r="C74" t="str">
            <v>Quality Lab</v>
          </cell>
          <cell r="D74" t="str">
            <v>Capex-15</v>
          </cell>
          <cell r="E74" t="str">
            <v>Lab. Equipment</v>
          </cell>
          <cell r="H74" t="str">
            <v>USD</v>
          </cell>
          <cell r="I74">
            <v>3809.75</v>
          </cell>
          <cell r="J74">
            <v>281921.5</v>
          </cell>
        </row>
        <row r="75">
          <cell r="A75">
            <v>810006</v>
          </cell>
          <cell r="D75" t="str">
            <v>Not required</v>
          </cell>
          <cell r="H75">
            <v>0</v>
          </cell>
        </row>
        <row r="76">
          <cell r="A76">
            <v>810008</v>
          </cell>
          <cell r="C76" t="str">
            <v>LDM Section</v>
          </cell>
          <cell r="D76" t="str">
            <v>Capex-29</v>
          </cell>
          <cell r="E76" t="str">
            <v xml:space="preserve">Plant &amp; Machinery </v>
          </cell>
          <cell r="H76" t="str">
            <v>USD</v>
          </cell>
          <cell r="I76">
            <v>18802</v>
          </cell>
          <cell r="J76">
            <v>1391348</v>
          </cell>
        </row>
        <row r="77">
          <cell r="A77">
            <v>810009</v>
          </cell>
          <cell r="C77" t="str">
            <v>Godown near scrap yard</v>
          </cell>
          <cell r="D77" t="str">
            <v>Capex-17 &amp; 17A</v>
          </cell>
          <cell r="E77" t="str">
            <v>Building</v>
          </cell>
          <cell r="H77" t="str">
            <v>NRS</v>
          </cell>
          <cell r="I77">
            <v>493600</v>
          </cell>
          <cell r="J77">
            <v>493600</v>
          </cell>
        </row>
        <row r="78">
          <cell r="A78">
            <v>810010</v>
          </cell>
          <cell r="C78" t="str">
            <v>LDM Section</v>
          </cell>
          <cell r="D78" t="str">
            <v>Capex-29</v>
          </cell>
          <cell r="E78" t="str">
            <v xml:space="preserve">Plant &amp; Machinery </v>
          </cell>
          <cell r="H78" t="str">
            <v>INR</v>
          </cell>
          <cell r="I78">
            <v>140062.5</v>
          </cell>
          <cell r="J78">
            <v>224100</v>
          </cell>
        </row>
        <row r="79">
          <cell r="A79">
            <v>810011</v>
          </cell>
          <cell r="C79" t="str">
            <v>Litchi</v>
          </cell>
          <cell r="D79" t="str">
            <v>(Capex - 03(03-04)</v>
          </cell>
          <cell r="E79" t="str">
            <v xml:space="preserve">Plant &amp; Machinery </v>
          </cell>
          <cell r="H79" t="str">
            <v>INR</v>
          </cell>
          <cell r="I79">
            <v>597720</v>
          </cell>
          <cell r="J79">
            <v>956352</v>
          </cell>
        </row>
        <row r="80">
          <cell r="A80">
            <v>810012</v>
          </cell>
          <cell r="C80" t="str">
            <v>Scrap Yard</v>
          </cell>
          <cell r="D80" t="str">
            <v>Capex-24</v>
          </cell>
          <cell r="E80" t="str">
            <v>Building</v>
          </cell>
          <cell r="H80" t="str">
            <v>NRS</v>
          </cell>
          <cell r="I80">
            <v>116962.5</v>
          </cell>
          <cell r="J80">
            <v>116962.5</v>
          </cell>
        </row>
        <row r="81">
          <cell r="A81">
            <v>810013</v>
          </cell>
          <cell r="C81" t="str">
            <v>Lemoneze</v>
          </cell>
          <cell r="D81" t="str">
            <v>Capex-31</v>
          </cell>
          <cell r="E81" t="str">
            <v>Building</v>
          </cell>
          <cell r="H81" t="str">
            <v>NRS</v>
          </cell>
          <cell r="I81">
            <v>36665</v>
          </cell>
          <cell r="J81">
            <v>36665</v>
          </cell>
        </row>
        <row r="82">
          <cell r="A82">
            <v>810015</v>
          </cell>
          <cell r="C82" t="str">
            <v>Lemoneze</v>
          </cell>
          <cell r="D82" t="str">
            <v>Capex-31</v>
          </cell>
          <cell r="E82" t="str">
            <v>Building</v>
          </cell>
          <cell r="H82" t="str">
            <v>NRS</v>
          </cell>
          <cell r="I82">
            <v>120000</v>
          </cell>
          <cell r="J82">
            <v>120000</v>
          </cell>
        </row>
        <row r="83">
          <cell r="A83">
            <v>810016</v>
          </cell>
          <cell r="C83" t="str">
            <v>Godown near scrap yard</v>
          </cell>
          <cell r="D83" t="str">
            <v>Capex-17 &amp; 17A</v>
          </cell>
          <cell r="E83" t="str">
            <v>Building</v>
          </cell>
          <cell r="H83" t="str">
            <v>NRS</v>
          </cell>
          <cell r="I83">
            <v>450000</v>
          </cell>
          <cell r="J83">
            <v>450000</v>
          </cell>
        </row>
        <row r="84">
          <cell r="A84">
            <v>810017</v>
          </cell>
          <cell r="C84" t="str">
            <v>Glucose</v>
          </cell>
          <cell r="D84" t="str">
            <v>Maintenance</v>
          </cell>
          <cell r="E84" t="str">
            <v>Building</v>
          </cell>
          <cell r="H84" t="str">
            <v>NRS</v>
          </cell>
          <cell r="I84">
            <v>24595.5</v>
          </cell>
          <cell r="J84">
            <v>24595.5</v>
          </cell>
        </row>
        <row r="85">
          <cell r="A85">
            <v>810018</v>
          </cell>
          <cell r="C85" t="str">
            <v>Trainning Hall</v>
          </cell>
          <cell r="D85" t="str">
            <v>Capex-26</v>
          </cell>
          <cell r="E85" t="str">
            <v>Building</v>
          </cell>
          <cell r="H85" t="str">
            <v>NRS</v>
          </cell>
          <cell r="I85">
            <v>17887.5</v>
          </cell>
          <cell r="J85">
            <v>17887.5</v>
          </cell>
        </row>
        <row r="86">
          <cell r="A86">
            <v>810019</v>
          </cell>
          <cell r="C86" t="str">
            <v xml:space="preserve">Lemoneez </v>
          </cell>
          <cell r="D86" t="str">
            <v>Capex-26</v>
          </cell>
          <cell r="E86" t="str">
            <v>Building</v>
          </cell>
          <cell r="H86" t="str">
            <v>NRS</v>
          </cell>
          <cell r="I86">
            <v>3350</v>
          </cell>
          <cell r="J86">
            <v>3350</v>
          </cell>
        </row>
        <row r="87">
          <cell r="A87">
            <v>810020</v>
          </cell>
          <cell r="C87" t="str">
            <v>Trainning Hall</v>
          </cell>
          <cell r="D87" t="str">
            <v>Capex-26</v>
          </cell>
          <cell r="E87" t="str">
            <v>Building</v>
          </cell>
          <cell r="H87" t="str">
            <v>NRS</v>
          </cell>
          <cell r="I87">
            <v>31200</v>
          </cell>
          <cell r="J87">
            <v>31200</v>
          </cell>
        </row>
        <row r="88">
          <cell r="A88">
            <v>810021</v>
          </cell>
          <cell r="C88" t="str">
            <v>Baan Installation</v>
          </cell>
          <cell r="D88" t="str">
            <v>Capex-32</v>
          </cell>
          <cell r="E88" t="str">
            <v>Office Equipment</v>
          </cell>
          <cell r="H88" t="str">
            <v>NRS</v>
          </cell>
          <cell r="I88">
            <v>249999.99</v>
          </cell>
          <cell r="J88">
            <v>249999.99</v>
          </cell>
        </row>
        <row r="89">
          <cell r="A89">
            <v>810022</v>
          </cell>
          <cell r="C89" t="str">
            <v>Accounts Office</v>
          </cell>
          <cell r="D89" t="str">
            <v>Capex-19</v>
          </cell>
          <cell r="E89" t="str">
            <v>Building</v>
          </cell>
          <cell r="H89" t="str">
            <v>NRS</v>
          </cell>
          <cell r="I89">
            <v>27097</v>
          </cell>
          <cell r="J89">
            <v>27097</v>
          </cell>
        </row>
        <row r="90">
          <cell r="A90">
            <v>810023</v>
          </cell>
          <cell r="C90" t="str">
            <v>Lemoneze</v>
          </cell>
          <cell r="D90" t="str">
            <v>Capex-31</v>
          </cell>
          <cell r="E90" t="str">
            <v>Plant &amp; Machinery (Installation)</v>
          </cell>
          <cell r="H90" t="str">
            <v>NRS</v>
          </cell>
          <cell r="I90">
            <v>16800</v>
          </cell>
          <cell r="J90">
            <v>16800</v>
          </cell>
        </row>
        <row r="91">
          <cell r="A91">
            <v>810024</v>
          </cell>
          <cell r="C91" t="str">
            <v>Taxol Section</v>
          </cell>
          <cell r="D91" t="str">
            <v>Capex-25</v>
          </cell>
          <cell r="E91" t="str">
            <v>Plant &amp; Machinery (Installation)</v>
          </cell>
          <cell r="H91" t="str">
            <v>NRS</v>
          </cell>
          <cell r="I91">
            <v>20000</v>
          </cell>
          <cell r="J91">
            <v>20000</v>
          </cell>
        </row>
        <row r="92">
          <cell r="A92">
            <v>810025</v>
          </cell>
          <cell r="C92" t="str">
            <v>Godown near scrap yard</v>
          </cell>
          <cell r="D92" t="str">
            <v>Capex-17 &amp; 17A</v>
          </cell>
          <cell r="E92" t="str">
            <v>Building</v>
          </cell>
          <cell r="H92" t="str">
            <v>NRS</v>
          </cell>
          <cell r="I92">
            <v>40132.5</v>
          </cell>
          <cell r="J92">
            <v>40132.5</v>
          </cell>
        </row>
        <row r="93">
          <cell r="A93">
            <v>810026</v>
          </cell>
          <cell r="C93" t="str">
            <v>Litchi</v>
          </cell>
          <cell r="D93" t="str">
            <v>(Capex - 03(03-04)</v>
          </cell>
          <cell r="E93" t="str">
            <v>Building</v>
          </cell>
          <cell r="H93" t="str">
            <v>NRS</v>
          </cell>
          <cell r="I93">
            <v>64200</v>
          </cell>
          <cell r="J93">
            <v>64200</v>
          </cell>
        </row>
        <row r="94">
          <cell r="A94">
            <v>810027</v>
          </cell>
          <cell r="C94" t="str">
            <v>Godown near scrap yard</v>
          </cell>
          <cell r="D94" t="str">
            <v>Capex-17 &amp; 17A</v>
          </cell>
          <cell r="E94" t="str">
            <v>Building</v>
          </cell>
          <cell r="H94" t="str">
            <v>NRS</v>
          </cell>
          <cell r="I94">
            <v>144077.5</v>
          </cell>
          <cell r="J94">
            <v>144077.5</v>
          </cell>
        </row>
        <row r="95">
          <cell r="A95">
            <v>810028</v>
          </cell>
          <cell r="C95" t="str">
            <v>Thermocol Section</v>
          </cell>
          <cell r="D95" t="str">
            <v>(Capex - 01-03-04)</v>
          </cell>
          <cell r="E95" t="str">
            <v>Building</v>
          </cell>
          <cell r="H95" t="str">
            <v>NRS</v>
          </cell>
          <cell r="I95">
            <v>63515</v>
          </cell>
          <cell r="J95">
            <v>63515</v>
          </cell>
        </row>
        <row r="96">
          <cell r="A96">
            <v>810029</v>
          </cell>
          <cell r="C96" t="str">
            <v>Fruit Juice Expansion</v>
          </cell>
          <cell r="D96" t="str">
            <v>Capex-22</v>
          </cell>
          <cell r="E96" t="str">
            <v>Building</v>
          </cell>
          <cell r="H96" t="str">
            <v>NRS</v>
          </cell>
          <cell r="I96">
            <v>45485</v>
          </cell>
          <cell r="J96">
            <v>45485</v>
          </cell>
        </row>
        <row r="97">
          <cell r="A97">
            <v>810030</v>
          </cell>
          <cell r="C97" t="str">
            <v>Thermocol Section</v>
          </cell>
          <cell r="D97" t="str">
            <v>(Capex - 01-03-04)</v>
          </cell>
          <cell r="E97" t="str">
            <v>Building</v>
          </cell>
          <cell r="H97" t="str">
            <v>NRS</v>
          </cell>
          <cell r="I97">
            <v>19000</v>
          </cell>
          <cell r="J97">
            <v>19000</v>
          </cell>
        </row>
        <row r="98">
          <cell r="A98">
            <v>810031</v>
          </cell>
          <cell r="C98" t="str">
            <v>Common Utility</v>
          </cell>
          <cell r="D98" t="str">
            <v>No-Capex</v>
          </cell>
          <cell r="E98" t="str">
            <v xml:space="preserve">Plant &amp; Machinery </v>
          </cell>
          <cell r="H98" t="str">
            <v>INR</v>
          </cell>
          <cell r="I98">
            <v>81989.7</v>
          </cell>
          <cell r="J98">
            <v>131183.51999999999</v>
          </cell>
        </row>
        <row r="99">
          <cell r="A99">
            <v>810032</v>
          </cell>
          <cell r="C99" t="str">
            <v>Lemoneze</v>
          </cell>
          <cell r="D99" t="str">
            <v>Capex-31</v>
          </cell>
          <cell r="E99" t="str">
            <v>Plant &amp; Machinery (Installation)</v>
          </cell>
          <cell r="H99" t="str">
            <v>INR</v>
          </cell>
          <cell r="I99">
            <v>71429.649999999994</v>
          </cell>
          <cell r="J99">
            <v>114287.44</v>
          </cell>
        </row>
        <row r="100">
          <cell r="A100">
            <v>810033</v>
          </cell>
          <cell r="C100" t="str">
            <v>Litchi</v>
          </cell>
          <cell r="D100" t="str">
            <v>(Capex - 03(03-04)</v>
          </cell>
          <cell r="E100" t="str">
            <v>Tools &amp; Implements</v>
          </cell>
          <cell r="H100" t="str">
            <v>INR</v>
          </cell>
          <cell r="I100">
            <v>113100</v>
          </cell>
          <cell r="J100">
            <v>180960</v>
          </cell>
        </row>
        <row r="101">
          <cell r="A101">
            <v>810034</v>
          </cell>
          <cell r="C101" t="str">
            <v>Godown near scrap yard</v>
          </cell>
          <cell r="D101" t="str">
            <v>Capex-17 &amp; 17A</v>
          </cell>
          <cell r="E101" t="str">
            <v>Building</v>
          </cell>
          <cell r="H101" t="str">
            <v>INR</v>
          </cell>
          <cell r="I101">
            <v>147821.04999999999</v>
          </cell>
          <cell r="J101">
            <v>236513.68</v>
          </cell>
        </row>
        <row r="102">
          <cell r="A102">
            <v>810035</v>
          </cell>
          <cell r="D102" t="str">
            <v>Maintenance</v>
          </cell>
          <cell r="E102" t="str">
            <v>Building</v>
          </cell>
          <cell r="H102" t="str">
            <v>INR</v>
          </cell>
          <cell r="I102">
            <v>24103</v>
          </cell>
          <cell r="J102">
            <v>38564.800000000003</v>
          </cell>
        </row>
        <row r="103">
          <cell r="A103">
            <v>810036</v>
          </cell>
          <cell r="C103" t="str">
            <v>Fruit Juice Expansion</v>
          </cell>
          <cell r="D103" t="str">
            <v>Maintenance</v>
          </cell>
          <cell r="E103" t="str">
            <v>Building</v>
          </cell>
          <cell r="H103" t="str">
            <v>NRS</v>
          </cell>
          <cell r="I103">
            <v>770</v>
          </cell>
          <cell r="J103">
            <v>770</v>
          </cell>
        </row>
        <row r="104">
          <cell r="A104">
            <v>810037</v>
          </cell>
          <cell r="C104" t="str">
            <v>Fruit Juice Expansion</v>
          </cell>
          <cell r="D104" t="str">
            <v>(Capex - 02-03-04)</v>
          </cell>
          <cell r="E104" t="str">
            <v>Building</v>
          </cell>
          <cell r="H104" t="str">
            <v>NRS</v>
          </cell>
          <cell r="I104">
            <v>6573.6</v>
          </cell>
          <cell r="J104">
            <v>6573.6</v>
          </cell>
        </row>
        <row r="105">
          <cell r="A105">
            <v>810038</v>
          </cell>
          <cell r="C105" t="str">
            <v>Taxol Section</v>
          </cell>
          <cell r="D105" t="str">
            <v>Capex-16</v>
          </cell>
          <cell r="E105" t="str">
            <v>Plant &amp; Machinery (Installation)</v>
          </cell>
          <cell r="H105" t="str">
            <v>INR</v>
          </cell>
          <cell r="I105">
            <v>76302.5</v>
          </cell>
          <cell r="J105">
            <v>122084</v>
          </cell>
        </row>
        <row r="106">
          <cell r="A106">
            <v>810039</v>
          </cell>
          <cell r="C106" t="str">
            <v>Lemoneze</v>
          </cell>
          <cell r="D106" t="str">
            <v>Capex-31</v>
          </cell>
          <cell r="E106" t="str">
            <v>Plant &amp; Machinery (Installation)</v>
          </cell>
          <cell r="H106" t="str">
            <v>INR</v>
          </cell>
          <cell r="I106">
            <v>48238.2</v>
          </cell>
          <cell r="J106">
            <v>77181.119999999995</v>
          </cell>
        </row>
        <row r="107">
          <cell r="A107">
            <v>810040</v>
          </cell>
          <cell r="C107" t="str">
            <v>Godown near scrap yard</v>
          </cell>
          <cell r="D107" t="str">
            <v>Capex-17 &amp; 17A</v>
          </cell>
          <cell r="E107" t="str">
            <v>Building</v>
          </cell>
          <cell r="H107" t="str">
            <v>INR</v>
          </cell>
          <cell r="I107">
            <v>164284.1</v>
          </cell>
          <cell r="J107">
            <v>262854.56</v>
          </cell>
        </row>
        <row r="108">
          <cell r="A108">
            <v>810041</v>
          </cell>
          <cell r="C108" t="str">
            <v>Lemoneze</v>
          </cell>
          <cell r="D108" t="str">
            <v>Capex-31</v>
          </cell>
          <cell r="E108" t="str">
            <v>Furniture &amp; Fixture</v>
          </cell>
          <cell r="H108" t="str">
            <v>NRS</v>
          </cell>
          <cell r="I108">
            <v>52000</v>
          </cell>
          <cell r="J108">
            <v>52000</v>
          </cell>
        </row>
        <row r="109">
          <cell r="A109">
            <v>810042</v>
          </cell>
          <cell r="C109" t="str">
            <v>Boundary wall</v>
          </cell>
          <cell r="D109" t="str">
            <v>(Capex - 06-03-04)</v>
          </cell>
          <cell r="E109" t="str">
            <v>Building</v>
          </cell>
          <cell r="H109" t="str">
            <v>NRS</v>
          </cell>
          <cell r="I109">
            <v>2743900</v>
          </cell>
          <cell r="J109">
            <v>2743900</v>
          </cell>
        </row>
        <row r="110">
          <cell r="A110">
            <v>810043</v>
          </cell>
          <cell r="C110" t="str">
            <v>Glucose</v>
          </cell>
          <cell r="D110" t="str">
            <v>Capex-44</v>
          </cell>
          <cell r="E110" t="str">
            <v>Tools &amp; Implements</v>
          </cell>
          <cell r="H110" t="str">
            <v>INR</v>
          </cell>
          <cell r="I110">
            <v>24080</v>
          </cell>
          <cell r="J110">
            <v>38528</v>
          </cell>
        </row>
        <row r="111">
          <cell r="A111">
            <v>810043</v>
          </cell>
          <cell r="C111" t="str">
            <v>Hamola tablet</v>
          </cell>
          <cell r="D111" t="str">
            <v>Capex-44</v>
          </cell>
          <cell r="E111" t="str">
            <v>Tools &amp; Implements</v>
          </cell>
          <cell r="H111" t="str">
            <v>INR</v>
          </cell>
          <cell r="I111">
            <v>47860</v>
          </cell>
          <cell r="J111">
            <v>76576</v>
          </cell>
        </row>
        <row r="112">
          <cell r="A112">
            <v>810044</v>
          </cell>
          <cell r="C112" t="str">
            <v>Godrej Compactor</v>
          </cell>
          <cell r="D112" t="str">
            <v>Capex-40</v>
          </cell>
          <cell r="E112" t="str">
            <v>Office Equipment</v>
          </cell>
          <cell r="H112" t="str">
            <v>INR</v>
          </cell>
          <cell r="I112">
            <v>103734.99</v>
          </cell>
          <cell r="J112">
            <v>165975.98400000003</v>
          </cell>
        </row>
        <row r="113">
          <cell r="A113">
            <v>810045</v>
          </cell>
          <cell r="C113" t="str">
            <v>Amla Hair Oil</v>
          </cell>
          <cell r="D113" t="str">
            <v>Capex-44</v>
          </cell>
          <cell r="E113" t="str">
            <v>Tools &amp; Implements</v>
          </cell>
          <cell r="H113" t="str">
            <v>INR</v>
          </cell>
          <cell r="I113">
            <v>15080</v>
          </cell>
          <cell r="J113">
            <v>24128</v>
          </cell>
        </row>
        <row r="114">
          <cell r="A114">
            <v>810045</v>
          </cell>
          <cell r="C114" t="str">
            <v>Hamola tablet</v>
          </cell>
          <cell r="D114" t="str">
            <v>Capex-44</v>
          </cell>
          <cell r="E114" t="str">
            <v>Tools &amp; Implements</v>
          </cell>
          <cell r="H114" t="str">
            <v>INR</v>
          </cell>
          <cell r="I114">
            <v>15080</v>
          </cell>
          <cell r="J114">
            <v>24128</v>
          </cell>
        </row>
        <row r="115">
          <cell r="A115">
            <v>810046</v>
          </cell>
          <cell r="C115" t="str">
            <v>Godrej Compactor</v>
          </cell>
          <cell r="D115" t="str">
            <v>Capex-40</v>
          </cell>
          <cell r="E115" t="str">
            <v>Office Equipment</v>
          </cell>
          <cell r="H115" t="str">
            <v>INR</v>
          </cell>
          <cell r="I115">
            <v>10687.5</v>
          </cell>
          <cell r="J115">
            <v>17100</v>
          </cell>
        </row>
        <row r="116">
          <cell r="A116">
            <v>810047</v>
          </cell>
          <cell r="C116" t="str">
            <v>Rm Store</v>
          </cell>
          <cell r="D116" t="str">
            <v>Capex-48</v>
          </cell>
          <cell r="E116" t="str">
            <v>Tools &amp; Implements</v>
          </cell>
          <cell r="H116" t="str">
            <v>INR</v>
          </cell>
          <cell r="I116">
            <v>89784</v>
          </cell>
          <cell r="J116">
            <v>143654.39999999999</v>
          </cell>
        </row>
        <row r="117">
          <cell r="A117">
            <v>810048</v>
          </cell>
          <cell r="C117" t="str">
            <v>Lemoneze</v>
          </cell>
          <cell r="D117" t="str">
            <v>Capex-31</v>
          </cell>
          <cell r="E117" t="str">
            <v>Electrical Installation</v>
          </cell>
          <cell r="H117" t="str">
            <v>NRS</v>
          </cell>
          <cell r="I117">
            <v>101376</v>
          </cell>
          <cell r="J117">
            <v>101376</v>
          </cell>
        </row>
        <row r="118">
          <cell r="A118">
            <v>810049</v>
          </cell>
          <cell r="D118" t="str">
            <v>Maintenance</v>
          </cell>
          <cell r="H118" t="str">
            <v>NRS</v>
          </cell>
          <cell r="I118">
            <v>2750</v>
          </cell>
          <cell r="J118">
            <v>2750</v>
          </cell>
        </row>
        <row r="119">
          <cell r="A119">
            <v>810051</v>
          </cell>
          <cell r="C119" t="str">
            <v>Litchi</v>
          </cell>
          <cell r="D119" t="str">
            <v>(Capex - 03(03-04)</v>
          </cell>
          <cell r="E119" t="str">
            <v>Electrical Installation</v>
          </cell>
          <cell r="H119" t="str">
            <v>NRS</v>
          </cell>
          <cell r="I119">
            <v>6732</v>
          </cell>
          <cell r="J119">
            <v>6732</v>
          </cell>
        </row>
        <row r="120">
          <cell r="A120">
            <v>810053</v>
          </cell>
          <cell r="C120" t="str">
            <v>Litchi</v>
          </cell>
          <cell r="D120" t="str">
            <v>(Capex - 03(03-04)</v>
          </cell>
          <cell r="E120" t="str">
            <v>Electrical Installation</v>
          </cell>
          <cell r="H120" t="str">
            <v>NRS</v>
          </cell>
          <cell r="I120">
            <v>41360</v>
          </cell>
          <cell r="J120">
            <v>41360</v>
          </cell>
        </row>
        <row r="121">
          <cell r="A121">
            <v>810054</v>
          </cell>
          <cell r="C121" t="str">
            <v>Litchi</v>
          </cell>
          <cell r="D121" t="str">
            <v>(Capex - 03(03-04)</v>
          </cell>
          <cell r="E121" t="str">
            <v>Electrical Installation</v>
          </cell>
          <cell r="H121" t="str">
            <v>NRS</v>
          </cell>
          <cell r="I121">
            <v>16438.400000000001</v>
          </cell>
          <cell r="J121">
            <v>16438.400000000001</v>
          </cell>
        </row>
        <row r="122">
          <cell r="A122">
            <v>810056</v>
          </cell>
          <cell r="C122" t="str">
            <v>Litchi</v>
          </cell>
          <cell r="D122" t="str">
            <v>(Capex - 03(03-04)</v>
          </cell>
          <cell r="E122" t="str">
            <v>Electrical Installation</v>
          </cell>
          <cell r="H122" t="str">
            <v>NRS</v>
          </cell>
          <cell r="I122">
            <v>3350.16</v>
          </cell>
          <cell r="J122">
            <v>3350.16</v>
          </cell>
        </row>
        <row r="123">
          <cell r="A123">
            <v>810057</v>
          </cell>
          <cell r="C123" t="str">
            <v>Litchi</v>
          </cell>
          <cell r="D123" t="str">
            <v>(Capex - 03(03-04)</v>
          </cell>
          <cell r="E123" t="str">
            <v>Electrical Installation</v>
          </cell>
          <cell r="H123" t="str">
            <v>NRS</v>
          </cell>
          <cell r="I123">
            <v>51040</v>
          </cell>
          <cell r="J123">
            <v>51040</v>
          </cell>
        </row>
        <row r="124">
          <cell r="A124">
            <v>810058</v>
          </cell>
          <cell r="C124" t="str">
            <v>Litchi</v>
          </cell>
          <cell r="D124" t="str">
            <v>(Capex - 03(03-04)</v>
          </cell>
          <cell r="E124" t="str">
            <v>Electrical Installation</v>
          </cell>
          <cell r="H124" t="str">
            <v>NRS</v>
          </cell>
          <cell r="I124">
            <v>26400</v>
          </cell>
          <cell r="J124">
            <v>26400</v>
          </cell>
        </row>
        <row r="125">
          <cell r="A125">
            <v>810059</v>
          </cell>
          <cell r="C125" t="str">
            <v>Litchi</v>
          </cell>
          <cell r="D125" t="str">
            <v>(Capex - 03(03-04)</v>
          </cell>
          <cell r="E125" t="str">
            <v>Electrical Installation</v>
          </cell>
          <cell r="H125" t="str">
            <v>NRS</v>
          </cell>
          <cell r="I125">
            <v>19025.599999999999</v>
          </cell>
          <cell r="J125">
            <v>19025.599999999999</v>
          </cell>
        </row>
        <row r="126">
          <cell r="A126">
            <v>810060</v>
          </cell>
          <cell r="C126" t="str">
            <v>Boundary Wall</v>
          </cell>
          <cell r="D126" t="str">
            <v>Capex-23</v>
          </cell>
          <cell r="E126" t="str">
            <v>Building</v>
          </cell>
          <cell r="F126" t="str">
            <v>KTM</v>
          </cell>
          <cell r="H126" t="str">
            <v>NRS</v>
          </cell>
          <cell r="I126">
            <v>255000</v>
          </cell>
          <cell r="J126">
            <v>255000</v>
          </cell>
        </row>
        <row r="127">
          <cell r="A127">
            <v>810061</v>
          </cell>
          <cell r="C127" t="str">
            <v>Litchi</v>
          </cell>
          <cell r="D127" t="str">
            <v>(Capex - 03(03-04)</v>
          </cell>
          <cell r="E127" t="str">
            <v>Electrical Installation</v>
          </cell>
          <cell r="H127" t="str">
            <v>NRS</v>
          </cell>
          <cell r="I127">
            <v>2037.2</v>
          </cell>
          <cell r="J127">
            <v>2037.2</v>
          </cell>
        </row>
        <row r="128">
          <cell r="A128">
            <v>810062</v>
          </cell>
          <cell r="C128" t="str">
            <v>Litchi</v>
          </cell>
          <cell r="D128" t="str">
            <v>(Capex - 03(03-04)</v>
          </cell>
          <cell r="E128" t="str">
            <v xml:space="preserve">Plant &amp; Machinery </v>
          </cell>
          <cell r="H128" t="str">
            <v>INR</v>
          </cell>
          <cell r="I128">
            <v>738616</v>
          </cell>
          <cell r="J128">
            <v>1181785.6000000001</v>
          </cell>
        </row>
        <row r="129">
          <cell r="A129">
            <v>810063</v>
          </cell>
          <cell r="C129" t="str">
            <v>Lemoneze</v>
          </cell>
          <cell r="D129" t="str">
            <v>Capex-31</v>
          </cell>
          <cell r="E129" t="str">
            <v>Building</v>
          </cell>
          <cell r="F129" t="str">
            <v>(Commissioning)</v>
          </cell>
          <cell r="H129" t="str">
            <v>NRS</v>
          </cell>
          <cell r="I129">
            <v>235276</v>
          </cell>
          <cell r="J129">
            <v>235276</v>
          </cell>
        </row>
        <row r="130">
          <cell r="A130">
            <v>810064</v>
          </cell>
          <cell r="C130" t="str">
            <v>Litchi</v>
          </cell>
          <cell r="D130" t="str">
            <v>(Capex - 03(03-04)</v>
          </cell>
          <cell r="E130" t="str">
            <v>Plant &amp; Machinery (Installation)</v>
          </cell>
          <cell r="H130" t="str">
            <v>NRS</v>
          </cell>
          <cell r="I130">
            <v>3520</v>
          </cell>
          <cell r="J130">
            <v>3520</v>
          </cell>
        </row>
        <row r="131">
          <cell r="A131">
            <v>810065</v>
          </cell>
          <cell r="C131" t="str">
            <v>Godown near scrap yard</v>
          </cell>
          <cell r="D131" t="str">
            <v>Capex-17 &amp; 17A</v>
          </cell>
          <cell r="E131" t="str">
            <v>Building</v>
          </cell>
          <cell r="H131" t="str">
            <v>NRS</v>
          </cell>
          <cell r="I131">
            <v>74132.5</v>
          </cell>
          <cell r="J131">
            <v>74132.5</v>
          </cell>
        </row>
        <row r="132">
          <cell r="A132">
            <v>810066</v>
          </cell>
          <cell r="D132" t="str">
            <v>Maintenance</v>
          </cell>
          <cell r="H132" t="str">
            <v>NRS</v>
          </cell>
          <cell r="I132">
            <v>5500</v>
          </cell>
          <cell r="J132">
            <v>5500</v>
          </cell>
        </row>
        <row r="133">
          <cell r="A133">
            <v>810067</v>
          </cell>
          <cell r="C133" t="str">
            <v>Litchi</v>
          </cell>
          <cell r="D133" t="str">
            <v>(Capex - 03(03-04)</v>
          </cell>
          <cell r="E133" t="str">
            <v>Electrical Installation</v>
          </cell>
          <cell r="H133" t="str">
            <v>NRS</v>
          </cell>
          <cell r="I133">
            <v>11228.8</v>
          </cell>
          <cell r="J133">
            <v>11228.8</v>
          </cell>
        </row>
        <row r="134">
          <cell r="A134">
            <v>810068</v>
          </cell>
          <cell r="C134" t="str">
            <v>Fruit Juice Expansion</v>
          </cell>
          <cell r="D134" t="str">
            <v>(Capex - 02-03-04)</v>
          </cell>
          <cell r="E134" t="str">
            <v xml:space="preserve">Plant &amp; Machinery </v>
          </cell>
          <cell r="H134" t="str">
            <v>USD</v>
          </cell>
          <cell r="I134">
            <v>16027.05</v>
          </cell>
          <cell r="J134">
            <v>1186001.7</v>
          </cell>
        </row>
        <row r="135">
          <cell r="A135">
            <v>810069</v>
          </cell>
          <cell r="C135" t="str">
            <v>Litchi</v>
          </cell>
          <cell r="D135" t="str">
            <v>(Capex - 03-03-04)</v>
          </cell>
          <cell r="E135" t="str">
            <v xml:space="preserve">Plant &amp; Machinery </v>
          </cell>
          <cell r="H135" t="str">
            <v>INR</v>
          </cell>
          <cell r="I135">
            <v>143820</v>
          </cell>
          <cell r="J135">
            <v>230112</v>
          </cell>
        </row>
        <row r="136">
          <cell r="A136">
            <v>810070</v>
          </cell>
          <cell r="C136" t="str">
            <v>Litchi</v>
          </cell>
          <cell r="D136" t="str">
            <v>(Capex - 03(03-04)</v>
          </cell>
          <cell r="E136" t="str">
            <v>Electrical Installation</v>
          </cell>
          <cell r="H136" t="str">
            <v>NRS</v>
          </cell>
          <cell r="I136">
            <v>4675</v>
          </cell>
          <cell r="J136">
            <v>4675</v>
          </cell>
        </row>
        <row r="137">
          <cell r="A137">
            <v>810071</v>
          </cell>
          <cell r="C137" t="str">
            <v>Litchi</v>
          </cell>
          <cell r="D137" t="str">
            <v>(Capex - 03(03-04)</v>
          </cell>
          <cell r="E137" t="str">
            <v>Electrical Installation</v>
          </cell>
          <cell r="H137" t="str">
            <v>NRS</v>
          </cell>
          <cell r="I137">
            <v>2995.52</v>
          </cell>
          <cell r="J137">
            <v>2995.52</v>
          </cell>
        </row>
        <row r="138">
          <cell r="A138">
            <v>810072</v>
          </cell>
          <cell r="C138" t="str">
            <v>Baan Installation</v>
          </cell>
          <cell r="D138" t="str">
            <v>Capex-32</v>
          </cell>
          <cell r="E138" t="str">
            <v>Office Equipment</v>
          </cell>
          <cell r="H138" t="str">
            <v>NRS</v>
          </cell>
          <cell r="I138">
            <v>243100</v>
          </cell>
          <cell r="J138">
            <v>243100</v>
          </cell>
        </row>
        <row r="139">
          <cell r="A139">
            <v>810074</v>
          </cell>
          <cell r="C139" t="str">
            <v>Vatika Shampoo</v>
          </cell>
          <cell r="D139" t="str">
            <v>Maintenance</v>
          </cell>
          <cell r="E139" t="str">
            <v>Plant &amp; Machinery (Installation)</v>
          </cell>
          <cell r="H139" t="str">
            <v>NRS</v>
          </cell>
          <cell r="I139">
            <v>18488.8</v>
          </cell>
          <cell r="J139">
            <v>18488.8</v>
          </cell>
        </row>
        <row r="140">
          <cell r="A140">
            <v>810075</v>
          </cell>
          <cell r="D140" t="str">
            <v>Maintenance</v>
          </cell>
          <cell r="H140" t="str">
            <v>NRS</v>
          </cell>
          <cell r="I140">
            <v>10340</v>
          </cell>
          <cell r="J140">
            <v>10340</v>
          </cell>
        </row>
        <row r="141">
          <cell r="A141">
            <v>810076</v>
          </cell>
          <cell r="C141" t="str">
            <v>Litchi</v>
          </cell>
          <cell r="D141" t="str">
            <v>(Capex - 03(03-04)</v>
          </cell>
          <cell r="E141" t="str">
            <v xml:space="preserve">Plant &amp; Machinery </v>
          </cell>
          <cell r="H141" t="str">
            <v>INR</v>
          </cell>
          <cell r="I141">
            <v>78795</v>
          </cell>
          <cell r="J141">
            <v>126072</v>
          </cell>
        </row>
        <row r="142">
          <cell r="A142">
            <v>810077</v>
          </cell>
          <cell r="C142" t="str">
            <v>Godown near scrap yard</v>
          </cell>
          <cell r="D142" t="str">
            <v>Capex-17 &amp; 17A</v>
          </cell>
          <cell r="E142" t="str">
            <v>Building</v>
          </cell>
          <cell r="H142" t="str">
            <v>NRS</v>
          </cell>
          <cell r="I142">
            <v>70619.97</v>
          </cell>
          <cell r="J142">
            <v>70619.97</v>
          </cell>
        </row>
        <row r="143">
          <cell r="A143">
            <v>810078</v>
          </cell>
          <cell r="D143" t="str">
            <v>Maintenance</v>
          </cell>
          <cell r="E143" t="str">
            <v>Building</v>
          </cell>
          <cell r="H143" t="str">
            <v>NRS</v>
          </cell>
          <cell r="I143">
            <v>157862.5</v>
          </cell>
          <cell r="J143">
            <v>157862.5</v>
          </cell>
        </row>
        <row r="144">
          <cell r="A144">
            <v>810079</v>
          </cell>
          <cell r="C144" t="str">
            <v>Fruit Juice Expansion</v>
          </cell>
          <cell r="D144" t="str">
            <v>(Capex - 02-03-04)</v>
          </cell>
          <cell r="E144" t="str">
            <v>Plant &amp; Machinery (Installation)</v>
          </cell>
          <cell r="H144" t="str">
            <v>USD</v>
          </cell>
          <cell r="I144">
            <v>5184</v>
          </cell>
          <cell r="J144">
            <v>383616</v>
          </cell>
        </row>
        <row r="145">
          <cell r="A145">
            <v>810080</v>
          </cell>
          <cell r="C145" t="str">
            <v>Baan Installation</v>
          </cell>
          <cell r="D145" t="str">
            <v>Capex-32</v>
          </cell>
          <cell r="E145" t="str">
            <v>Office Equipment</v>
          </cell>
          <cell r="H145" t="str">
            <v>USD</v>
          </cell>
          <cell r="I145">
            <v>4745</v>
          </cell>
          <cell r="J145">
            <v>351130</v>
          </cell>
        </row>
        <row r="146">
          <cell r="A146">
            <v>810081</v>
          </cell>
          <cell r="C146" t="str">
            <v>Lemoneze</v>
          </cell>
          <cell r="D146" t="str">
            <v>Capex-31</v>
          </cell>
          <cell r="E146" t="str">
            <v>Building</v>
          </cell>
          <cell r="H146" t="str">
            <v>NRS</v>
          </cell>
          <cell r="I146">
            <v>10635</v>
          </cell>
          <cell r="J146">
            <v>10635</v>
          </cell>
        </row>
        <row r="147">
          <cell r="A147">
            <v>810082</v>
          </cell>
          <cell r="C147" t="str">
            <v>Boundary Wall</v>
          </cell>
          <cell r="D147" t="str">
            <v>Capex-23</v>
          </cell>
          <cell r="E147" t="str">
            <v>Building</v>
          </cell>
          <cell r="H147" t="str">
            <v>NRS</v>
          </cell>
          <cell r="I147">
            <v>6000</v>
          </cell>
          <cell r="J147">
            <v>6000</v>
          </cell>
        </row>
        <row r="148">
          <cell r="A148">
            <v>810083</v>
          </cell>
          <cell r="C148" t="str">
            <v>Trainning Hall</v>
          </cell>
          <cell r="D148" t="str">
            <v>Capex-26</v>
          </cell>
          <cell r="E148" t="str">
            <v>Furniture &amp; fixture</v>
          </cell>
          <cell r="H148" t="str">
            <v>NRS</v>
          </cell>
          <cell r="I148">
            <v>238321.63</v>
          </cell>
          <cell r="J148">
            <v>238321.63</v>
          </cell>
        </row>
        <row r="149">
          <cell r="A149">
            <v>810085</v>
          </cell>
          <cell r="C149" t="str">
            <v>Gardenning</v>
          </cell>
          <cell r="D149" t="str">
            <v>No-Capex</v>
          </cell>
          <cell r="E149" t="str">
            <v>Tools &amp; Implements</v>
          </cell>
          <cell r="F149" t="str">
            <v>Ltchi Processing</v>
          </cell>
          <cell r="H149" t="str">
            <v>NRS</v>
          </cell>
          <cell r="I149">
            <v>55000</v>
          </cell>
          <cell r="J149">
            <v>55000</v>
          </cell>
        </row>
        <row r="150">
          <cell r="A150">
            <v>810086</v>
          </cell>
          <cell r="C150" t="str">
            <v xml:space="preserve">Vatika Hair Oil Container </v>
          </cell>
          <cell r="D150" t="str">
            <v>Capex-34</v>
          </cell>
          <cell r="E150" t="str">
            <v xml:space="preserve">Plant &amp; Machinery </v>
          </cell>
          <cell r="H150" t="str">
            <v>INR</v>
          </cell>
          <cell r="I150">
            <v>475000</v>
          </cell>
          <cell r="J150">
            <v>760000</v>
          </cell>
        </row>
        <row r="151">
          <cell r="A151">
            <v>810087</v>
          </cell>
          <cell r="C151" t="str">
            <v xml:space="preserve">Vatika Hair Oil Container </v>
          </cell>
          <cell r="D151" t="str">
            <v>Capex-34</v>
          </cell>
          <cell r="E151" t="str">
            <v xml:space="preserve">Plant &amp; Machinery </v>
          </cell>
          <cell r="H151" t="str">
            <v>INR</v>
          </cell>
          <cell r="I151">
            <v>320000</v>
          </cell>
          <cell r="J151">
            <v>512000</v>
          </cell>
        </row>
        <row r="152">
          <cell r="A152">
            <v>810088</v>
          </cell>
          <cell r="C152" t="str">
            <v xml:space="preserve">Vatika Hair Oil Container </v>
          </cell>
          <cell r="D152" t="str">
            <v>Capex-34</v>
          </cell>
          <cell r="E152" t="str">
            <v xml:space="preserve">Plant &amp; Machinery </v>
          </cell>
          <cell r="H152" t="str">
            <v>INR</v>
          </cell>
          <cell r="I152">
            <v>200000</v>
          </cell>
          <cell r="J152">
            <v>320000</v>
          </cell>
        </row>
        <row r="153">
          <cell r="A153">
            <v>810089</v>
          </cell>
          <cell r="C153" t="str">
            <v xml:space="preserve">Vatika Hair Oil Container </v>
          </cell>
          <cell r="D153" t="str">
            <v>Capex-34</v>
          </cell>
          <cell r="E153" t="str">
            <v xml:space="preserve">Plant &amp; Machinery </v>
          </cell>
          <cell r="H153" t="str">
            <v>INR</v>
          </cell>
          <cell r="I153">
            <v>475000</v>
          </cell>
          <cell r="J153">
            <v>760000</v>
          </cell>
        </row>
        <row r="154">
          <cell r="A154">
            <v>810090</v>
          </cell>
          <cell r="C154" t="str">
            <v xml:space="preserve">Vatika Hair Oil Container </v>
          </cell>
          <cell r="D154" t="str">
            <v>Capex-34</v>
          </cell>
          <cell r="E154" t="str">
            <v xml:space="preserve">Plant &amp; Machinery </v>
          </cell>
          <cell r="H154" t="str">
            <v>INR</v>
          </cell>
          <cell r="I154">
            <v>97000</v>
          </cell>
          <cell r="J154">
            <v>155200</v>
          </cell>
        </row>
        <row r="155">
          <cell r="A155">
            <v>810091</v>
          </cell>
          <cell r="C155" t="str">
            <v xml:space="preserve">Vatika Hair Oil Container </v>
          </cell>
          <cell r="D155" t="str">
            <v>Capex-34</v>
          </cell>
          <cell r="E155" t="str">
            <v xml:space="preserve">Plant &amp; Machinery </v>
          </cell>
          <cell r="F155" t="str">
            <v>Ltchi Processing</v>
          </cell>
          <cell r="H155" t="str">
            <v>NRS</v>
          </cell>
          <cell r="I155">
            <v>56000</v>
          </cell>
          <cell r="J155">
            <v>56000</v>
          </cell>
        </row>
        <row r="156">
          <cell r="A156">
            <v>810092</v>
          </cell>
          <cell r="C156" t="str">
            <v>Lemoneze</v>
          </cell>
          <cell r="D156" t="str">
            <v>Capex-31</v>
          </cell>
          <cell r="E156" t="str">
            <v>Plant &amp; Machinery (Installation)</v>
          </cell>
          <cell r="H156" t="str">
            <v>NRS</v>
          </cell>
          <cell r="I156">
            <v>6710</v>
          </cell>
          <cell r="J156">
            <v>6710</v>
          </cell>
        </row>
        <row r="157">
          <cell r="A157">
            <v>810093</v>
          </cell>
          <cell r="C157" t="str">
            <v>Lemoneze</v>
          </cell>
          <cell r="D157" t="str">
            <v>Capex-31</v>
          </cell>
          <cell r="E157" t="str">
            <v>Plant &amp; Machinery (Installation)</v>
          </cell>
          <cell r="H157" t="str">
            <v>NRS</v>
          </cell>
          <cell r="I157">
            <v>12760</v>
          </cell>
          <cell r="J157">
            <v>12760</v>
          </cell>
        </row>
        <row r="158">
          <cell r="A158">
            <v>810094</v>
          </cell>
          <cell r="C158" t="str">
            <v>Lemoneze</v>
          </cell>
          <cell r="D158" t="str">
            <v>Capex-31</v>
          </cell>
          <cell r="E158" t="str">
            <v>Plant &amp; Machinery (Installation)</v>
          </cell>
          <cell r="H158" t="str">
            <v>NRS</v>
          </cell>
          <cell r="I158">
            <v>7700</v>
          </cell>
          <cell r="J158">
            <v>7700</v>
          </cell>
        </row>
        <row r="159">
          <cell r="A159">
            <v>810096</v>
          </cell>
          <cell r="C159" t="str">
            <v>Lemoneze</v>
          </cell>
          <cell r="D159" t="str">
            <v>Capex-31</v>
          </cell>
          <cell r="E159" t="str">
            <v>Tools &amp; Implements</v>
          </cell>
          <cell r="H159" t="str">
            <v>NRS</v>
          </cell>
          <cell r="I159">
            <v>1980</v>
          </cell>
          <cell r="J159">
            <v>1980</v>
          </cell>
        </row>
        <row r="160">
          <cell r="A160">
            <v>810098</v>
          </cell>
          <cell r="C160" t="str">
            <v>Lemoneze</v>
          </cell>
          <cell r="D160" t="str">
            <v>Capex-31</v>
          </cell>
          <cell r="E160" t="str">
            <v>Plant &amp; Machinery (Installation)</v>
          </cell>
          <cell r="H160" t="str">
            <v>INR</v>
          </cell>
          <cell r="I160">
            <v>30678</v>
          </cell>
          <cell r="J160">
            <v>49084.800000000003</v>
          </cell>
        </row>
        <row r="161">
          <cell r="A161">
            <v>810099</v>
          </cell>
          <cell r="C161" t="str">
            <v>Taxol Section</v>
          </cell>
          <cell r="D161" t="str">
            <v>Capex-16</v>
          </cell>
          <cell r="E161" t="str">
            <v>Plant &amp; Machinery (Installation)</v>
          </cell>
          <cell r="H161" t="str">
            <v>EURO</v>
          </cell>
          <cell r="I161">
            <v>2550.66</v>
          </cell>
          <cell r="J161">
            <v>331585.8</v>
          </cell>
        </row>
        <row r="162">
          <cell r="A162">
            <v>810100</v>
          </cell>
          <cell r="C162" t="str">
            <v>Litchi</v>
          </cell>
          <cell r="D162" t="str">
            <v>(Capex - 03-03-04)</v>
          </cell>
          <cell r="E162" t="str">
            <v>Plant &amp; Machinery (Installation)</v>
          </cell>
          <cell r="H162" t="str">
            <v>NRS</v>
          </cell>
          <cell r="I162">
            <v>125462</v>
          </cell>
          <cell r="J162">
            <v>125462</v>
          </cell>
        </row>
        <row r="163">
          <cell r="A163">
            <v>810101</v>
          </cell>
          <cell r="C163" t="str">
            <v>LDM Section</v>
          </cell>
          <cell r="D163" t="str">
            <v>Capex-29</v>
          </cell>
          <cell r="E163" t="str">
            <v>Plant &amp; Machinery (Installation)</v>
          </cell>
          <cell r="H163" t="str">
            <v>NRS</v>
          </cell>
          <cell r="I163">
            <v>21835</v>
          </cell>
          <cell r="J163">
            <v>21835</v>
          </cell>
        </row>
        <row r="164">
          <cell r="A164">
            <v>810102</v>
          </cell>
          <cell r="C164" t="str">
            <v>Thermocol Section</v>
          </cell>
          <cell r="D164" t="str">
            <v>(Capex - 01-03-04)</v>
          </cell>
          <cell r="E164" t="str">
            <v>Building</v>
          </cell>
          <cell r="F164" t="str">
            <v>Project-196</v>
          </cell>
          <cell r="H164" t="str">
            <v>NRS</v>
          </cell>
          <cell r="I164">
            <v>33721</v>
          </cell>
          <cell r="J164">
            <v>33721</v>
          </cell>
        </row>
        <row r="165">
          <cell r="A165">
            <v>810103</v>
          </cell>
          <cell r="C165" t="str">
            <v>Godown near scrap yard</v>
          </cell>
          <cell r="D165" t="str">
            <v>Capex-17 &amp; 17A</v>
          </cell>
          <cell r="E165" t="str">
            <v>Building</v>
          </cell>
          <cell r="F165" t="str">
            <v>Project-194</v>
          </cell>
          <cell r="H165" t="str">
            <v>NRS</v>
          </cell>
          <cell r="I165">
            <v>566904.19999999995</v>
          </cell>
          <cell r="J165">
            <v>566904.19999999995</v>
          </cell>
        </row>
        <row r="166">
          <cell r="A166">
            <v>810104</v>
          </cell>
          <cell r="C166" t="str">
            <v>Lemoneze</v>
          </cell>
          <cell r="D166" t="str">
            <v>Capex-31</v>
          </cell>
          <cell r="E166" t="str">
            <v>Plant &amp; Machinery (Installation)</v>
          </cell>
          <cell r="F166" t="str">
            <v>Project-197</v>
          </cell>
          <cell r="H166" t="str">
            <v>INR</v>
          </cell>
          <cell r="I166">
            <v>7900</v>
          </cell>
          <cell r="J166">
            <v>12640</v>
          </cell>
        </row>
        <row r="167">
          <cell r="A167">
            <v>810105</v>
          </cell>
          <cell r="C167" t="str">
            <v>Godown near scrap yard</v>
          </cell>
          <cell r="D167" t="str">
            <v>Capex-17 &amp; 17A</v>
          </cell>
          <cell r="E167" t="str">
            <v>Building</v>
          </cell>
          <cell r="F167" t="str">
            <v>Project-196</v>
          </cell>
          <cell r="H167" t="str">
            <v>NRS</v>
          </cell>
          <cell r="I167">
            <v>19008</v>
          </cell>
          <cell r="J167">
            <v>19008</v>
          </cell>
        </row>
        <row r="168">
          <cell r="A168">
            <v>810106</v>
          </cell>
          <cell r="C168" t="str">
            <v>LDM Section</v>
          </cell>
          <cell r="D168" t="str">
            <v>Capex-29</v>
          </cell>
          <cell r="E168" t="str">
            <v>Plant &amp; Machinery (Installation)</v>
          </cell>
          <cell r="F168" t="str">
            <v>Project-205</v>
          </cell>
          <cell r="H168" t="str">
            <v>NRS</v>
          </cell>
          <cell r="I168">
            <v>3630</v>
          </cell>
          <cell r="J168">
            <v>3630</v>
          </cell>
        </row>
        <row r="169">
          <cell r="A169">
            <v>810107</v>
          </cell>
          <cell r="C169" t="str">
            <v>New Godown</v>
          </cell>
          <cell r="D169" t="str">
            <v>Capex-17 &amp; 17A</v>
          </cell>
          <cell r="E169" t="str">
            <v>Building</v>
          </cell>
          <cell r="F169" t="str">
            <v>Project-203</v>
          </cell>
          <cell r="H169" t="str">
            <v>INR</v>
          </cell>
          <cell r="I169">
            <v>202900</v>
          </cell>
          <cell r="J169">
            <v>324640</v>
          </cell>
        </row>
        <row r="170">
          <cell r="A170">
            <v>810108</v>
          </cell>
          <cell r="C170" t="str">
            <v>LDM Section</v>
          </cell>
          <cell r="D170" t="str">
            <v>Capex-29</v>
          </cell>
          <cell r="E170" t="str">
            <v>Plant &amp; Machinery (Installation)</v>
          </cell>
          <cell r="F170" t="str">
            <v>Maint-343</v>
          </cell>
          <cell r="H170" t="str">
            <v>NRS</v>
          </cell>
          <cell r="I170">
            <v>2200</v>
          </cell>
          <cell r="J170">
            <v>2200</v>
          </cell>
        </row>
        <row r="171">
          <cell r="A171">
            <v>810109</v>
          </cell>
          <cell r="C171" t="str">
            <v>Thermocol Section</v>
          </cell>
          <cell r="D171" t="str">
            <v>(Capex - 01-03-04)</v>
          </cell>
          <cell r="E171" t="str">
            <v>Building</v>
          </cell>
          <cell r="F171" t="str">
            <v>Project-266</v>
          </cell>
          <cell r="H171" t="str">
            <v>INR</v>
          </cell>
          <cell r="I171">
            <v>74600</v>
          </cell>
          <cell r="J171">
            <v>119360</v>
          </cell>
        </row>
        <row r="172">
          <cell r="A172">
            <v>810110</v>
          </cell>
          <cell r="C172" t="str">
            <v>Lemoneze</v>
          </cell>
          <cell r="D172" t="str">
            <v>Capex-31</v>
          </cell>
          <cell r="E172" t="str">
            <v>Electrical Installation</v>
          </cell>
          <cell r="H172" t="str">
            <v>NRS</v>
          </cell>
          <cell r="I172">
            <v>40499.800000000003</v>
          </cell>
          <cell r="J172">
            <v>40499.800000000003</v>
          </cell>
        </row>
        <row r="173">
          <cell r="A173">
            <v>810111</v>
          </cell>
          <cell r="C173" t="str">
            <v>LDM Section</v>
          </cell>
          <cell r="D173" t="str">
            <v>Capex-29</v>
          </cell>
          <cell r="E173" t="str">
            <v>Plant &amp; Machinery (Installation)</v>
          </cell>
          <cell r="H173" t="str">
            <v>NRS</v>
          </cell>
          <cell r="I173">
            <v>968</v>
          </cell>
          <cell r="J173">
            <v>968</v>
          </cell>
        </row>
        <row r="174">
          <cell r="A174">
            <v>810112</v>
          </cell>
          <cell r="C174" t="str">
            <v>Trainning Hall</v>
          </cell>
          <cell r="D174" t="str">
            <v>Capex-26</v>
          </cell>
          <cell r="E174" t="str">
            <v>Building</v>
          </cell>
          <cell r="F174" t="str">
            <v>Project-81009</v>
          </cell>
          <cell r="H174" t="str">
            <v>NRS</v>
          </cell>
          <cell r="I174">
            <v>138392</v>
          </cell>
          <cell r="J174">
            <v>138392</v>
          </cell>
        </row>
        <row r="175">
          <cell r="A175">
            <v>810113</v>
          </cell>
          <cell r="C175" t="str">
            <v>LDM Section</v>
          </cell>
          <cell r="D175" t="str">
            <v>Capex-29</v>
          </cell>
          <cell r="E175" t="str">
            <v>Plant &amp; Machinery (Installation)</v>
          </cell>
          <cell r="F175" t="str">
            <v>Project-265</v>
          </cell>
          <cell r="G175" t="str">
            <v>Inventory</v>
          </cell>
          <cell r="H175" t="str">
            <v>INR</v>
          </cell>
          <cell r="I175">
            <v>7064.32</v>
          </cell>
          <cell r="J175">
            <v>11302.912</v>
          </cell>
        </row>
        <row r="176">
          <cell r="A176">
            <v>810114</v>
          </cell>
          <cell r="C176" t="str">
            <v>Trainning Hall</v>
          </cell>
          <cell r="D176" t="str">
            <v>Capex-26</v>
          </cell>
          <cell r="E176" t="str">
            <v>Electrical Installation</v>
          </cell>
          <cell r="F176" t="str">
            <v>Ltchi Processing</v>
          </cell>
          <cell r="H176" t="str">
            <v>NRS</v>
          </cell>
          <cell r="I176">
            <v>76224.5</v>
          </cell>
          <cell r="J176">
            <v>76224.5</v>
          </cell>
        </row>
        <row r="177">
          <cell r="A177">
            <v>810115</v>
          </cell>
          <cell r="C177" t="str">
            <v>Lemoneze</v>
          </cell>
          <cell r="D177" t="str">
            <v>Capex-31</v>
          </cell>
          <cell r="E177" t="str">
            <v xml:space="preserve">Plant &amp; Machinery </v>
          </cell>
          <cell r="H177" t="str">
            <v>INR</v>
          </cell>
          <cell r="I177">
            <v>44283.32</v>
          </cell>
          <cell r="J177">
            <v>70853.312000000005</v>
          </cell>
        </row>
        <row r="178">
          <cell r="A178">
            <v>810116</v>
          </cell>
          <cell r="C178" t="str">
            <v>Fruit Juice Expansion</v>
          </cell>
          <cell r="D178" t="str">
            <v>(Capex - 02-03-04)</v>
          </cell>
          <cell r="E178" t="str">
            <v>Plant &amp; Machinery (Installation)</v>
          </cell>
          <cell r="F178" t="str">
            <v>Maint-384A</v>
          </cell>
          <cell r="H178" t="str">
            <v>INR</v>
          </cell>
          <cell r="I178">
            <v>4991</v>
          </cell>
          <cell r="J178">
            <v>7985.6</v>
          </cell>
        </row>
        <row r="179">
          <cell r="A179">
            <v>810117</v>
          </cell>
          <cell r="C179" t="str">
            <v>New Godown</v>
          </cell>
          <cell r="D179" t="str">
            <v>Capex-17 &amp; 17A</v>
          </cell>
          <cell r="E179" t="str">
            <v>Building</v>
          </cell>
          <cell r="H179" t="str">
            <v>NRS</v>
          </cell>
          <cell r="I179">
            <v>11520</v>
          </cell>
          <cell r="J179">
            <v>11520</v>
          </cell>
        </row>
        <row r="180">
          <cell r="A180">
            <v>810118</v>
          </cell>
          <cell r="C180" t="str">
            <v>Vatika Shampoo</v>
          </cell>
          <cell r="D180" t="str">
            <v>Capex-11</v>
          </cell>
          <cell r="E180" t="str">
            <v>Plant &amp; Machinery (Installation)</v>
          </cell>
          <cell r="F180" t="str">
            <v>Project-261</v>
          </cell>
          <cell r="H180" t="str">
            <v>INR</v>
          </cell>
          <cell r="I180">
            <v>26527.599999999999</v>
          </cell>
          <cell r="J180">
            <v>42444.160000000003</v>
          </cell>
        </row>
        <row r="181">
          <cell r="A181">
            <v>810119</v>
          </cell>
          <cell r="C181" t="str">
            <v>New Godown</v>
          </cell>
          <cell r="D181" t="str">
            <v>Capex-17 &amp; 17A</v>
          </cell>
          <cell r="E181" t="str">
            <v>Building</v>
          </cell>
          <cell r="G181" t="str">
            <v>Inventory</v>
          </cell>
          <cell r="H181" t="str">
            <v>INR</v>
          </cell>
          <cell r="I181">
            <v>64525.3</v>
          </cell>
          <cell r="J181">
            <v>103240.48000000001</v>
          </cell>
        </row>
        <row r="182">
          <cell r="A182">
            <v>810120</v>
          </cell>
          <cell r="C182" t="str">
            <v>New Godown</v>
          </cell>
          <cell r="D182" t="str">
            <v>Capex-17 &amp; 17A</v>
          </cell>
          <cell r="E182" t="str">
            <v>Building</v>
          </cell>
          <cell r="H182" t="str">
            <v>INR</v>
          </cell>
          <cell r="I182">
            <v>46794</v>
          </cell>
          <cell r="J182">
            <v>74870.400000000009</v>
          </cell>
        </row>
        <row r="183">
          <cell r="A183">
            <v>810121</v>
          </cell>
          <cell r="C183" t="str">
            <v>LDM Section</v>
          </cell>
          <cell r="D183" t="str">
            <v>Capex-29</v>
          </cell>
          <cell r="E183" t="str">
            <v>Electrical Installation</v>
          </cell>
          <cell r="H183" t="str">
            <v>NRS</v>
          </cell>
          <cell r="I183">
            <v>16500</v>
          </cell>
          <cell r="J183">
            <v>16500</v>
          </cell>
        </row>
        <row r="184">
          <cell r="A184">
            <v>810122</v>
          </cell>
          <cell r="C184" t="str">
            <v>Litchi</v>
          </cell>
          <cell r="D184" t="str">
            <v>(Capex - 03-03-04)</v>
          </cell>
          <cell r="E184" t="str">
            <v>Building</v>
          </cell>
          <cell r="H184" t="str">
            <v>NRS</v>
          </cell>
          <cell r="I184">
            <v>120000</v>
          </cell>
          <cell r="J184">
            <v>120000</v>
          </cell>
        </row>
        <row r="185">
          <cell r="A185">
            <v>810123</v>
          </cell>
          <cell r="C185" t="str">
            <v>New Godown</v>
          </cell>
          <cell r="D185" t="str">
            <v>Capex-17 &amp; 17A</v>
          </cell>
          <cell r="E185" t="str">
            <v>Building</v>
          </cell>
          <cell r="H185" t="str">
            <v>INR</v>
          </cell>
          <cell r="I185">
            <v>3672</v>
          </cell>
          <cell r="J185">
            <v>5875.2000000000007</v>
          </cell>
        </row>
        <row r="186">
          <cell r="A186">
            <v>810124</v>
          </cell>
          <cell r="C186" t="str">
            <v>Server Room- BaaN</v>
          </cell>
          <cell r="D186" t="str">
            <v>(Capex - 32-03-04)</v>
          </cell>
          <cell r="E186" t="str">
            <v>Building</v>
          </cell>
          <cell r="F186" t="str">
            <v>ORDER TO BE CANCEELED</v>
          </cell>
          <cell r="H186" t="str">
            <v>INR</v>
          </cell>
          <cell r="I186">
            <v>120177.24</v>
          </cell>
          <cell r="J186">
            <v>192283.58400000003</v>
          </cell>
        </row>
        <row r="187">
          <cell r="A187" t="str">
            <v>810124-</v>
          </cell>
          <cell r="C187" t="str">
            <v>Fruit Juice Expansion</v>
          </cell>
          <cell r="D187" t="str">
            <v>(Capex - 02-03-04)</v>
          </cell>
          <cell r="E187" t="str">
            <v>Building</v>
          </cell>
          <cell r="F187" t="str">
            <v>ORDER TO BE CANCEELED</v>
          </cell>
        </row>
        <row r="188">
          <cell r="A188">
            <v>810125</v>
          </cell>
          <cell r="C188" t="str">
            <v>Fruit Juice Expansion</v>
          </cell>
          <cell r="D188" t="str">
            <v>(Capex - 02-03-04)</v>
          </cell>
          <cell r="E188" t="str">
            <v>Electrical Installation</v>
          </cell>
          <cell r="H188" t="str">
            <v>NRS</v>
          </cell>
          <cell r="I188">
            <v>19470</v>
          </cell>
          <cell r="J188">
            <v>19470</v>
          </cell>
        </row>
        <row r="189">
          <cell r="A189">
            <v>810126</v>
          </cell>
          <cell r="C189" t="str">
            <v>LDM Section</v>
          </cell>
          <cell r="D189" t="str">
            <v>Capex-29</v>
          </cell>
          <cell r="E189" t="str">
            <v>Plant &amp; Machinery (Installation)</v>
          </cell>
          <cell r="H189" t="str">
            <v>NRS</v>
          </cell>
          <cell r="I189">
            <v>726</v>
          </cell>
          <cell r="J189">
            <v>726</v>
          </cell>
        </row>
        <row r="190">
          <cell r="A190">
            <v>810127</v>
          </cell>
          <cell r="C190" t="str">
            <v>Fruit Juice Expansion-125 ML</v>
          </cell>
          <cell r="D190" t="str">
            <v>(Capex - 04-03-04)</v>
          </cell>
          <cell r="E190" t="str">
            <v>Plant &amp; Machinery - 125 ML</v>
          </cell>
          <cell r="H190" t="str">
            <v>USD</v>
          </cell>
          <cell r="I190">
            <v>369021</v>
          </cell>
          <cell r="J190">
            <v>27307554</v>
          </cell>
        </row>
        <row r="191">
          <cell r="A191">
            <v>810128</v>
          </cell>
          <cell r="C191" t="str">
            <v>Fruit Juice Expansion</v>
          </cell>
          <cell r="D191" t="str">
            <v>(Capex - 04-03-04)</v>
          </cell>
          <cell r="E191" t="str">
            <v xml:space="preserve">Plant &amp; Machinery </v>
          </cell>
          <cell r="H191" t="str">
            <v>INR</v>
          </cell>
          <cell r="I191">
            <v>1400000</v>
          </cell>
          <cell r="J191">
            <v>2240000</v>
          </cell>
        </row>
        <row r="192">
          <cell r="A192">
            <v>810129</v>
          </cell>
          <cell r="C192" t="str">
            <v>Fruit Juice Expansion</v>
          </cell>
          <cell r="D192" t="str">
            <v>(Capex - 02-03-04)</v>
          </cell>
          <cell r="E192" t="str">
            <v>Electrical Installation</v>
          </cell>
          <cell r="H192" t="str">
            <v>NRS</v>
          </cell>
          <cell r="I192">
            <v>69300</v>
          </cell>
          <cell r="J192">
            <v>69300</v>
          </cell>
        </row>
        <row r="193">
          <cell r="A193">
            <v>810130</v>
          </cell>
          <cell r="C193" t="str">
            <v>Thermocol Section</v>
          </cell>
          <cell r="D193" t="str">
            <v>(Capex - 01-03-04)</v>
          </cell>
          <cell r="E193" t="str">
            <v>Building</v>
          </cell>
          <cell r="H193" t="str">
            <v>NRS</v>
          </cell>
          <cell r="I193">
            <v>43575</v>
          </cell>
          <cell r="J193">
            <v>43575</v>
          </cell>
        </row>
        <row r="194">
          <cell r="A194">
            <v>810131</v>
          </cell>
          <cell r="C194" t="str">
            <v>New Godown</v>
          </cell>
          <cell r="D194" t="str">
            <v>Capex-17 &amp; 17A</v>
          </cell>
          <cell r="E194" t="str">
            <v>Building</v>
          </cell>
          <cell r="H194" t="str">
            <v>NRS</v>
          </cell>
          <cell r="I194">
            <v>20960</v>
          </cell>
          <cell r="J194">
            <v>20960</v>
          </cell>
        </row>
        <row r="195">
          <cell r="A195">
            <v>810132</v>
          </cell>
          <cell r="C195" t="str">
            <v>Litchi</v>
          </cell>
          <cell r="D195" t="str">
            <v>(Capex - 03-03-04)</v>
          </cell>
          <cell r="E195" t="str">
            <v>Building</v>
          </cell>
          <cell r="H195" t="str">
            <v>NRS</v>
          </cell>
          <cell r="I195">
            <v>10538.5</v>
          </cell>
          <cell r="J195">
            <v>10538.5</v>
          </cell>
        </row>
        <row r="196">
          <cell r="A196">
            <v>810133</v>
          </cell>
          <cell r="C196" t="str">
            <v xml:space="preserve">Vatika Hair Oil Container </v>
          </cell>
          <cell r="D196" t="str">
            <v>Capex-34</v>
          </cell>
          <cell r="E196" t="str">
            <v xml:space="preserve">Plant &amp; Machinery </v>
          </cell>
          <cell r="H196" t="str">
            <v>NRS</v>
          </cell>
          <cell r="I196">
            <v>32000</v>
          </cell>
          <cell r="J196">
            <v>32000</v>
          </cell>
        </row>
        <row r="197">
          <cell r="A197">
            <v>810134</v>
          </cell>
          <cell r="C197" t="str">
            <v>New Godown</v>
          </cell>
          <cell r="D197" t="str">
            <v>Capex-17 &amp; 17A</v>
          </cell>
          <cell r="E197" t="str">
            <v>Building</v>
          </cell>
          <cell r="H197" t="str">
            <v>NRS</v>
          </cell>
          <cell r="I197">
            <v>310500</v>
          </cell>
          <cell r="J197">
            <v>310500</v>
          </cell>
        </row>
        <row r="198">
          <cell r="A198">
            <v>810135</v>
          </cell>
          <cell r="C198" t="str">
            <v>Fruit Juice Expansion</v>
          </cell>
          <cell r="D198" t="str">
            <v>Maintenance</v>
          </cell>
          <cell r="H198" t="str">
            <v>NRS</v>
          </cell>
          <cell r="I198">
            <v>109500</v>
          </cell>
          <cell r="J198">
            <v>109500</v>
          </cell>
        </row>
        <row r="199">
          <cell r="A199">
            <v>810136</v>
          </cell>
          <cell r="C199" t="str">
            <v>Fruit Juice Expansion</v>
          </cell>
          <cell r="D199" t="str">
            <v>Maintenance</v>
          </cell>
          <cell r="E199" t="str">
            <v xml:space="preserve">Wooden Work For 500 ML Machine </v>
          </cell>
          <cell r="H199" t="str">
            <v>NRS</v>
          </cell>
          <cell r="I199">
            <v>124397</v>
          </cell>
          <cell r="J199">
            <v>124397</v>
          </cell>
        </row>
        <row r="200">
          <cell r="A200">
            <v>810137</v>
          </cell>
          <cell r="C200" t="str">
            <v>Baan Installation</v>
          </cell>
          <cell r="D200" t="str">
            <v>Capex-32</v>
          </cell>
          <cell r="E200" t="str">
            <v>Office Equipment</v>
          </cell>
          <cell r="H200" t="str">
            <v>NRS</v>
          </cell>
          <cell r="I200">
            <v>555198.6</v>
          </cell>
          <cell r="J200">
            <v>555198.6</v>
          </cell>
        </row>
        <row r="201">
          <cell r="A201">
            <v>810138</v>
          </cell>
          <cell r="C201" t="str">
            <v>Baan Installation</v>
          </cell>
          <cell r="D201" t="str">
            <v>Capex-32</v>
          </cell>
          <cell r="E201" t="str">
            <v>Office Equipment</v>
          </cell>
          <cell r="H201" t="str">
            <v>NRS</v>
          </cell>
          <cell r="I201">
            <v>1153297.2</v>
          </cell>
          <cell r="J201">
            <v>1153297.2</v>
          </cell>
        </row>
        <row r="202">
          <cell r="A202">
            <v>810139</v>
          </cell>
          <cell r="C202" t="str">
            <v>Trainning Hall</v>
          </cell>
          <cell r="D202" t="str">
            <v>Capex-26</v>
          </cell>
          <cell r="E202" t="str">
            <v>Building</v>
          </cell>
          <cell r="H202" t="str">
            <v>NRS</v>
          </cell>
          <cell r="I202">
            <v>28050</v>
          </cell>
          <cell r="J202">
            <v>28050</v>
          </cell>
        </row>
        <row r="203">
          <cell r="A203">
            <v>810140</v>
          </cell>
          <cell r="C203" t="str">
            <v>LDM Section</v>
          </cell>
          <cell r="D203" t="str">
            <v>Capex-29</v>
          </cell>
          <cell r="E203" t="str">
            <v>Plant &amp; Machinery - all Repairing works</v>
          </cell>
          <cell r="H203" t="str">
            <v>INR</v>
          </cell>
          <cell r="I203">
            <v>29526.7</v>
          </cell>
          <cell r="J203">
            <v>47242.720000000001</v>
          </cell>
        </row>
        <row r="204">
          <cell r="A204">
            <v>810141</v>
          </cell>
          <cell r="C204" t="str">
            <v>Godown near Scrap Yard</v>
          </cell>
          <cell r="D204" t="str">
            <v>Capex-17 &amp; 17A</v>
          </cell>
          <cell r="E204" t="str">
            <v>Building</v>
          </cell>
          <cell r="H204" t="str">
            <v>NRS</v>
          </cell>
          <cell r="I204">
            <v>408000</v>
          </cell>
          <cell r="J204">
            <v>408000</v>
          </cell>
        </row>
        <row r="205">
          <cell r="A205">
            <v>810142</v>
          </cell>
          <cell r="C205" t="str">
            <v>Fruit Juice Expansion</v>
          </cell>
          <cell r="D205" t="str">
            <v>Maintenance</v>
          </cell>
          <cell r="E205" t="str">
            <v>Building</v>
          </cell>
          <cell r="H205" t="str">
            <v>NRS</v>
          </cell>
          <cell r="I205">
            <v>2288</v>
          </cell>
          <cell r="J205">
            <v>2288</v>
          </cell>
        </row>
        <row r="206">
          <cell r="A206">
            <v>810143</v>
          </cell>
          <cell r="C206" t="str">
            <v>Trainning Hall</v>
          </cell>
          <cell r="D206" t="str">
            <v>Capex-26</v>
          </cell>
          <cell r="E206" t="str">
            <v>Office Equipment</v>
          </cell>
          <cell r="H206" t="str">
            <v>NRS</v>
          </cell>
          <cell r="I206">
            <v>17325</v>
          </cell>
          <cell r="J206">
            <v>17325</v>
          </cell>
        </row>
        <row r="207">
          <cell r="A207">
            <v>810144</v>
          </cell>
          <cell r="C207" t="str">
            <v>Boundary Wall</v>
          </cell>
          <cell r="D207" t="str">
            <v>(Capex - 06-03-04)</v>
          </cell>
          <cell r="E207" t="str">
            <v>Building</v>
          </cell>
          <cell r="H207" t="str">
            <v>NRS</v>
          </cell>
          <cell r="I207">
            <v>452275</v>
          </cell>
          <cell r="J207">
            <v>452275</v>
          </cell>
        </row>
        <row r="208">
          <cell r="A208">
            <v>810145</v>
          </cell>
          <cell r="C208" t="str">
            <v>Boundary Wall</v>
          </cell>
          <cell r="D208" t="str">
            <v>(Capex - 06-03-04)</v>
          </cell>
          <cell r="E208" t="str">
            <v>Building</v>
          </cell>
          <cell r="H208" t="str">
            <v>NRS</v>
          </cell>
          <cell r="I208">
            <v>460000</v>
          </cell>
          <cell r="J208">
            <v>460000</v>
          </cell>
        </row>
        <row r="209">
          <cell r="A209">
            <v>810146</v>
          </cell>
          <cell r="C209" t="str">
            <v>Fruit Juice Expansion</v>
          </cell>
          <cell r="D209" t="str">
            <v>Maintenance</v>
          </cell>
          <cell r="E209" t="str">
            <v xml:space="preserve">Wooden Work For 500 ML Machine </v>
          </cell>
          <cell r="F209" t="str">
            <v>Ltchi Processing</v>
          </cell>
          <cell r="H209" t="str">
            <v>NRS</v>
          </cell>
          <cell r="I209">
            <v>38820</v>
          </cell>
          <cell r="J209">
            <v>38820</v>
          </cell>
        </row>
        <row r="210">
          <cell r="A210">
            <v>810147</v>
          </cell>
          <cell r="D210" t="str">
            <v>Maintenance</v>
          </cell>
          <cell r="H210" t="str">
            <v>INR</v>
          </cell>
          <cell r="I210">
            <v>6180</v>
          </cell>
          <cell r="J210">
            <v>9888</v>
          </cell>
        </row>
        <row r="211">
          <cell r="A211">
            <v>810148</v>
          </cell>
          <cell r="C211" t="str">
            <v>Boundary Wall</v>
          </cell>
          <cell r="D211" t="str">
            <v>(Capex - 06-03-04)</v>
          </cell>
          <cell r="E211" t="str">
            <v>Building</v>
          </cell>
          <cell r="H211" t="str">
            <v>NRS</v>
          </cell>
          <cell r="I211">
            <v>149772</v>
          </cell>
          <cell r="J211">
            <v>149772</v>
          </cell>
        </row>
        <row r="212">
          <cell r="A212">
            <v>810149</v>
          </cell>
          <cell r="C212" t="str">
            <v>Fruit Juice Expansion</v>
          </cell>
          <cell r="D212" t="str">
            <v>Capex-22</v>
          </cell>
          <cell r="E212" t="str">
            <v>Building</v>
          </cell>
          <cell r="F212" t="str">
            <v>P. O. to be canceeled</v>
          </cell>
          <cell r="H212" t="str">
            <v>NRS</v>
          </cell>
          <cell r="I212">
            <v>85800</v>
          </cell>
          <cell r="J212">
            <v>85800</v>
          </cell>
        </row>
        <row r="213">
          <cell r="A213">
            <v>810150</v>
          </cell>
          <cell r="C213" t="str">
            <v>Scrap Yard</v>
          </cell>
          <cell r="D213" t="str">
            <v>Capex-24</v>
          </cell>
          <cell r="E213" t="str">
            <v>Building</v>
          </cell>
          <cell r="H213" t="str">
            <v>NRS</v>
          </cell>
          <cell r="I213">
            <v>7500</v>
          </cell>
          <cell r="J213">
            <v>7500</v>
          </cell>
        </row>
        <row r="214">
          <cell r="A214">
            <v>810151</v>
          </cell>
          <cell r="C214" t="str">
            <v>Godown near Scrap Yard</v>
          </cell>
          <cell r="D214" t="str">
            <v>Capex-17 &amp; 17A</v>
          </cell>
          <cell r="E214" t="str">
            <v>Building</v>
          </cell>
          <cell r="H214" t="str">
            <v>NRS</v>
          </cell>
          <cell r="I214">
            <v>59400</v>
          </cell>
          <cell r="J214">
            <v>59400</v>
          </cell>
        </row>
        <row r="215">
          <cell r="A215">
            <v>810152</v>
          </cell>
          <cell r="C215" t="str">
            <v>Lemoneze</v>
          </cell>
          <cell r="D215" t="str">
            <v>Capex-31</v>
          </cell>
          <cell r="E215" t="str">
            <v>Plant &amp; Machinery (Installation)</v>
          </cell>
          <cell r="H215" t="str">
            <v>INR</v>
          </cell>
          <cell r="I215">
            <v>62418</v>
          </cell>
          <cell r="J215">
            <v>99868.800000000003</v>
          </cell>
        </row>
        <row r="216">
          <cell r="A216">
            <v>810153</v>
          </cell>
          <cell r="C216" t="str">
            <v xml:space="preserve">Vatika Hair Oil Container </v>
          </cell>
          <cell r="D216" t="str">
            <v>Capex-34</v>
          </cell>
          <cell r="E216" t="str">
            <v>Plant &amp; Machinery</v>
          </cell>
          <cell r="H216" t="str">
            <v>NRS</v>
          </cell>
          <cell r="I216">
            <v>74000</v>
          </cell>
          <cell r="J216">
            <v>74000</v>
          </cell>
        </row>
        <row r="217">
          <cell r="A217">
            <v>810154</v>
          </cell>
          <cell r="C217" t="str">
            <v>Plastic Section</v>
          </cell>
          <cell r="D217" t="str">
            <v>Maintenance</v>
          </cell>
          <cell r="E217" t="str">
            <v>Plant &amp; Machinery (Installation)</v>
          </cell>
          <cell r="H217" t="str">
            <v>NRS</v>
          </cell>
          <cell r="I217">
            <v>4356</v>
          </cell>
          <cell r="J217">
            <v>4356</v>
          </cell>
        </row>
        <row r="218">
          <cell r="A218">
            <v>810155</v>
          </cell>
          <cell r="D218" t="str">
            <v>Maintenance</v>
          </cell>
        </row>
        <row r="219">
          <cell r="A219">
            <v>810157</v>
          </cell>
          <cell r="C219" t="str">
            <v>Fruit Juice Expansion</v>
          </cell>
          <cell r="D219" t="str">
            <v>Maintenance</v>
          </cell>
          <cell r="E219" t="str">
            <v xml:space="preserve">Wooden Work For 500 ML Machine </v>
          </cell>
          <cell r="H219" t="str">
            <v>NRS</v>
          </cell>
          <cell r="I219">
            <v>56681</v>
          </cell>
          <cell r="J219">
            <v>56681</v>
          </cell>
        </row>
        <row r="220">
          <cell r="A220">
            <v>810158</v>
          </cell>
          <cell r="C220" t="str">
            <v>Litchi</v>
          </cell>
          <cell r="D220" t="str">
            <v>(Capex - 03-03-04)</v>
          </cell>
          <cell r="E220" t="str">
            <v>Plant &amp; Machinery (Installation)</v>
          </cell>
          <cell r="H220" t="str">
            <v>NRS</v>
          </cell>
          <cell r="I220">
            <v>41995.8</v>
          </cell>
          <cell r="J220">
            <v>41995.8</v>
          </cell>
        </row>
        <row r="221">
          <cell r="A221">
            <v>810159</v>
          </cell>
          <cell r="C221" t="str">
            <v>Godown Near Scrap Yard</v>
          </cell>
          <cell r="D221" t="str">
            <v>Capex-17 &amp; 17A</v>
          </cell>
          <cell r="E221" t="str">
            <v>Building</v>
          </cell>
          <cell r="H221" t="str">
            <v>INR</v>
          </cell>
          <cell r="I221">
            <v>53820</v>
          </cell>
          <cell r="J221">
            <v>86112</v>
          </cell>
        </row>
        <row r="222">
          <cell r="A222">
            <v>810160</v>
          </cell>
          <cell r="C222" t="str">
            <v>Trainning Hall</v>
          </cell>
          <cell r="D222" t="str">
            <v>Capex-26</v>
          </cell>
          <cell r="E222" t="str">
            <v>Furniture &amp; Fixture</v>
          </cell>
          <cell r="H222" t="str">
            <v>NRS</v>
          </cell>
          <cell r="I222">
            <v>31618</v>
          </cell>
          <cell r="J222">
            <v>31618</v>
          </cell>
        </row>
        <row r="223">
          <cell r="A223">
            <v>810162</v>
          </cell>
          <cell r="C223" t="str">
            <v>Baan Installation</v>
          </cell>
          <cell r="D223" t="str">
            <v>Capex-32</v>
          </cell>
          <cell r="E223" t="str">
            <v>Office Equipment</v>
          </cell>
          <cell r="H223" t="str">
            <v>NRS</v>
          </cell>
          <cell r="I223">
            <v>502425</v>
          </cell>
          <cell r="J223">
            <v>502425</v>
          </cell>
        </row>
        <row r="224">
          <cell r="A224">
            <v>810163</v>
          </cell>
          <cell r="C224" t="str">
            <v>Baan Installation</v>
          </cell>
          <cell r="D224" t="str">
            <v>Capex-32</v>
          </cell>
          <cell r="E224" t="str">
            <v>Office Equipment</v>
          </cell>
          <cell r="H224" t="str">
            <v>NRS</v>
          </cell>
          <cell r="I224">
            <v>62502</v>
          </cell>
          <cell r="J224">
            <v>62502</v>
          </cell>
        </row>
        <row r="225">
          <cell r="A225">
            <v>810164</v>
          </cell>
          <cell r="C225" t="str">
            <v>Lemoneze</v>
          </cell>
          <cell r="D225" t="str">
            <v>Capex-31</v>
          </cell>
          <cell r="E225" t="str">
            <v>Building</v>
          </cell>
          <cell r="H225" t="str">
            <v>NRS</v>
          </cell>
          <cell r="I225">
            <v>30770</v>
          </cell>
          <cell r="J225">
            <v>30770</v>
          </cell>
        </row>
        <row r="226">
          <cell r="A226">
            <v>810166</v>
          </cell>
          <cell r="C226" t="str">
            <v>Litchi</v>
          </cell>
          <cell r="D226" t="str">
            <v>(Capex - 03-03-04)</v>
          </cell>
          <cell r="E226" t="str">
            <v>Plant &amp; Machinery (Installation)</v>
          </cell>
          <cell r="H226" t="str">
            <v>NRS</v>
          </cell>
          <cell r="I226">
            <v>23925</v>
          </cell>
          <cell r="J226">
            <v>23925</v>
          </cell>
        </row>
        <row r="227">
          <cell r="A227">
            <v>810167</v>
          </cell>
          <cell r="C227" t="str">
            <v>Fruit Juice Expansion</v>
          </cell>
          <cell r="D227" t="str">
            <v>(Capex - 04-03-04)</v>
          </cell>
          <cell r="E227" t="str">
            <v>Plant &amp; Machinery (Installation)</v>
          </cell>
          <cell r="H227" t="str">
            <v>INR</v>
          </cell>
          <cell r="I227">
            <v>18128.75</v>
          </cell>
          <cell r="J227">
            <v>29006</v>
          </cell>
        </row>
        <row r="228">
          <cell r="A228">
            <v>810168</v>
          </cell>
          <cell r="C228" t="str">
            <v>Trainning Hall</v>
          </cell>
          <cell r="D228" t="str">
            <v>Capex-26</v>
          </cell>
          <cell r="E228" t="str">
            <v>Furniture &amp; Fixture</v>
          </cell>
          <cell r="H228" t="str">
            <v>NRS</v>
          </cell>
          <cell r="I228">
            <v>22550</v>
          </cell>
          <cell r="J228">
            <v>22550</v>
          </cell>
        </row>
        <row r="229">
          <cell r="A229">
            <v>810169</v>
          </cell>
          <cell r="C229" t="str">
            <v>Fruit Juice Expansion</v>
          </cell>
          <cell r="D229" t="str">
            <v>(Capex - 04-03-04)</v>
          </cell>
          <cell r="E229" t="str">
            <v>Plant &amp; Machinery (Installation)</v>
          </cell>
          <cell r="F229" t="str">
            <v>Inventory</v>
          </cell>
          <cell r="H229" t="str">
            <v>NRS</v>
          </cell>
          <cell r="I229">
            <v>6710</v>
          </cell>
          <cell r="J229">
            <v>6710</v>
          </cell>
        </row>
        <row r="230">
          <cell r="A230">
            <v>810170</v>
          </cell>
          <cell r="C230" t="str">
            <v>Fruit Juice Expansion</v>
          </cell>
          <cell r="D230" t="str">
            <v>No-Capex</v>
          </cell>
          <cell r="E230" t="str">
            <v>Plant &amp; Machinery</v>
          </cell>
          <cell r="H230" t="str">
            <v>INR</v>
          </cell>
          <cell r="I230">
            <v>3300</v>
          </cell>
          <cell r="J230">
            <v>5280</v>
          </cell>
        </row>
        <row r="231">
          <cell r="A231">
            <v>810171</v>
          </cell>
          <cell r="C231" t="str">
            <v>Boundary Wall</v>
          </cell>
          <cell r="D231" t="str">
            <v>(Capex - 06-03-04)</v>
          </cell>
          <cell r="E231" t="str">
            <v>Building</v>
          </cell>
          <cell r="H231" t="str">
            <v>NRS</v>
          </cell>
          <cell r="I231">
            <v>168600</v>
          </cell>
          <cell r="J231">
            <v>168600</v>
          </cell>
        </row>
        <row r="232">
          <cell r="A232">
            <v>810172</v>
          </cell>
          <cell r="C232" t="str">
            <v>Fruit Juice Expansion</v>
          </cell>
          <cell r="D232" t="str">
            <v>(Capex - 04-03-04)</v>
          </cell>
          <cell r="E232" t="str">
            <v>Building</v>
          </cell>
          <cell r="H232" t="str">
            <v>NRS</v>
          </cell>
          <cell r="I232">
            <v>6780</v>
          </cell>
          <cell r="J232">
            <v>6780</v>
          </cell>
        </row>
        <row r="233">
          <cell r="A233">
            <v>810173</v>
          </cell>
          <cell r="C233" t="str">
            <v>Boundary Wall</v>
          </cell>
          <cell r="D233" t="str">
            <v>(Capex - 06-03-04)</v>
          </cell>
          <cell r="E233" t="str">
            <v>Building</v>
          </cell>
          <cell r="H233" t="str">
            <v>NRS</v>
          </cell>
          <cell r="I233">
            <v>196877.5</v>
          </cell>
          <cell r="J233">
            <v>196877.5</v>
          </cell>
        </row>
        <row r="234">
          <cell r="A234">
            <v>810174</v>
          </cell>
          <cell r="C234" t="str">
            <v>Boundary Wall</v>
          </cell>
          <cell r="D234" t="str">
            <v>(Capex - 06-03-04)</v>
          </cell>
          <cell r="E234" t="str">
            <v>Building</v>
          </cell>
          <cell r="H234" t="str">
            <v>NRS</v>
          </cell>
          <cell r="I234">
            <v>36480</v>
          </cell>
          <cell r="J234">
            <v>36480</v>
          </cell>
        </row>
        <row r="235">
          <cell r="A235">
            <v>810175</v>
          </cell>
          <cell r="C235" t="str">
            <v>Fruit Juice Expansion</v>
          </cell>
          <cell r="D235" t="str">
            <v>(Capex - 04-03-04)</v>
          </cell>
          <cell r="E235" t="str">
            <v>Building</v>
          </cell>
          <cell r="H235" t="str">
            <v>NRS</v>
          </cell>
          <cell r="I235">
            <v>18513.849999999999</v>
          </cell>
          <cell r="J235">
            <v>18513.849999999999</v>
          </cell>
        </row>
        <row r="236">
          <cell r="A236">
            <v>810176</v>
          </cell>
          <cell r="C236" t="str">
            <v>Litchi</v>
          </cell>
          <cell r="D236" t="str">
            <v>(Capex - 03-03-04)</v>
          </cell>
          <cell r="E236" t="str">
            <v>Building</v>
          </cell>
          <cell r="H236" t="str">
            <v>NRS</v>
          </cell>
          <cell r="I236">
            <v>23441.599999999999</v>
          </cell>
          <cell r="J236">
            <v>23441.599999999999</v>
          </cell>
        </row>
        <row r="237">
          <cell r="A237">
            <v>810177</v>
          </cell>
          <cell r="C237" t="str">
            <v>Litchi</v>
          </cell>
          <cell r="D237" t="str">
            <v>(Capex - 03-03-04)</v>
          </cell>
          <cell r="E237" t="str">
            <v>Building</v>
          </cell>
          <cell r="H237" t="str">
            <v>INR</v>
          </cell>
          <cell r="I237">
            <v>820</v>
          </cell>
          <cell r="J237">
            <v>1312</v>
          </cell>
        </row>
        <row r="238">
          <cell r="A238">
            <v>810178</v>
          </cell>
          <cell r="C238" t="str">
            <v>Litchi</v>
          </cell>
          <cell r="D238" t="str">
            <v>(Capex - 03-03-04)</v>
          </cell>
          <cell r="E238" t="str">
            <v>Plant &amp; Machinery (Installation)</v>
          </cell>
          <cell r="H238" t="str">
            <v>INR</v>
          </cell>
          <cell r="I238">
            <v>522</v>
          </cell>
          <cell r="J238">
            <v>835.2</v>
          </cell>
        </row>
        <row r="239">
          <cell r="A239">
            <v>810179</v>
          </cell>
          <cell r="C239" t="str">
            <v>Fruit Juice Expansion</v>
          </cell>
          <cell r="D239" t="str">
            <v>(Capex - 04-03-04)</v>
          </cell>
          <cell r="E239" t="str">
            <v>Building</v>
          </cell>
          <cell r="H239" t="str">
            <v>NRS</v>
          </cell>
          <cell r="I239">
            <v>3330</v>
          </cell>
          <cell r="J239">
            <v>3330</v>
          </cell>
        </row>
        <row r="240">
          <cell r="A240">
            <v>810180</v>
          </cell>
          <cell r="C240" t="str">
            <v>Common Utility</v>
          </cell>
          <cell r="D240" t="str">
            <v>(Capex - 07-03-04)</v>
          </cell>
          <cell r="E240" t="str">
            <v>Plant &amp; Machinery</v>
          </cell>
          <cell r="H240" t="str">
            <v>USD</v>
          </cell>
          <cell r="I240">
            <v>8000</v>
          </cell>
          <cell r="J240">
            <v>592000</v>
          </cell>
        </row>
        <row r="241">
          <cell r="A241">
            <v>810181</v>
          </cell>
          <cell r="C241" t="str">
            <v>Boundary Wall</v>
          </cell>
          <cell r="D241" t="str">
            <v>(Capex - 06-03-04)</v>
          </cell>
          <cell r="E241" t="str">
            <v>Building</v>
          </cell>
          <cell r="H241" t="str">
            <v>NRS</v>
          </cell>
          <cell r="I241">
            <v>69250</v>
          </cell>
          <cell r="J241">
            <v>69250</v>
          </cell>
        </row>
        <row r="242">
          <cell r="A242">
            <v>810182</v>
          </cell>
          <cell r="C242" t="str">
            <v xml:space="preserve">Video Camera Accessories       </v>
          </cell>
          <cell r="D242" t="str">
            <v>(Capex - 14-03-04)</v>
          </cell>
          <cell r="E242" t="str">
            <v>Office Equipment</v>
          </cell>
          <cell r="H242" t="str">
            <v>NRS</v>
          </cell>
          <cell r="I242">
            <v>112459.5</v>
          </cell>
          <cell r="J242">
            <v>112459.5</v>
          </cell>
        </row>
        <row r="243">
          <cell r="A243">
            <v>810183</v>
          </cell>
          <cell r="C243" t="str">
            <v xml:space="preserve">Video Camera Accessories       </v>
          </cell>
          <cell r="D243" t="str">
            <v>(Capex - 14-03-04)</v>
          </cell>
          <cell r="E243" t="str">
            <v>Office Equipment</v>
          </cell>
          <cell r="H243" t="str">
            <v>USD</v>
          </cell>
          <cell r="I243">
            <v>6314.8</v>
          </cell>
          <cell r="J243">
            <v>467295.2</v>
          </cell>
        </row>
        <row r="244">
          <cell r="A244">
            <v>810184</v>
          </cell>
          <cell r="C244" t="str">
            <v>Fruit Juice Expansion</v>
          </cell>
          <cell r="D244" t="str">
            <v>(Capex - 04-03-04)</v>
          </cell>
          <cell r="E244" t="str">
            <v>Plant &amp; Machinery (Installation)</v>
          </cell>
          <cell r="H244" t="str">
            <v>NRS</v>
          </cell>
          <cell r="I244">
            <v>500</v>
          </cell>
          <cell r="J244">
            <v>500</v>
          </cell>
        </row>
        <row r="245">
          <cell r="A245">
            <v>810185</v>
          </cell>
          <cell r="C245" t="str">
            <v xml:space="preserve">Vatika Hair Oil Container </v>
          </cell>
          <cell r="D245" t="str">
            <v>(Capex - 13-03-04)</v>
          </cell>
          <cell r="E245" t="str">
            <v>Plant &amp; Machinery</v>
          </cell>
          <cell r="H245" t="str">
            <v>NRS</v>
          </cell>
          <cell r="I245">
            <v>37500</v>
          </cell>
          <cell r="J245">
            <v>37500</v>
          </cell>
        </row>
        <row r="246">
          <cell r="A246">
            <v>810186</v>
          </cell>
          <cell r="C246" t="str">
            <v>Fruit Juice Expansion</v>
          </cell>
          <cell r="D246" t="str">
            <v>(Capex - 15-03-04)</v>
          </cell>
          <cell r="E246" t="str">
            <v>Plant &amp; Machinery (Installation)</v>
          </cell>
          <cell r="H246" t="str">
            <v>INR</v>
          </cell>
          <cell r="I246">
            <v>21782</v>
          </cell>
          <cell r="J246">
            <v>34851.200000000004</v>
          </cell>
        </row>
        <row r="247">
          <cell r="A247">
            <v>810187</v>
          </cell>
          <cell r="C247" t="str">
            <v>Fruit Juice Expansion-125 ML</v>
          </cell>
          <cell r="D247" t="str">
            <v>(Capex - 15-03-04)</v>
          </cell>
          <cell r="E247" t="str">
            <v>Plant &amp; Machinery - 125 ML</v>
          </cell>
          <cell r="H247" t="str">
            <v>USD</v>
          </cell>
          <cell r="I247">
            <v>77079</v>
          </cell>
          <cell r="J247">
            <v>5703846</v>
          </cell>
        </row>
        <row r="248">
          <cell r="A248">
            <v>810188</v>
          </cell>
          <cell r="C248" t="str">
            <v>Fruit Juice Expansion</v>
          </cell>
          <cell r="D248" t="str">
            <v>(Capex - 15-03-04)</v>
          </cell>
          <cell r="E248" t="str">
            <v>Plant &amp; Machinery</v>
          </cell>
          <cell r="H248" t="str">
            <v>USD</v>
          </cell>
          <cell r="I248">
            <v>18800</v>
          </cell>
          <cell r="J248">
            <v>1391200</v>
          </cell>
        </row>
        <row r="249">
          <cell r="A249">
            <v>810189</v>
          </cell>
          <cell r="C249" t="str">
            <v>Fruit Juice Expansion</v>
          </cell>
          <cell r="D249" t="str">
            <v>(Capex - 15-03-04)</v>
          </cell>
          <cell r="E249" t="str">
            <v>Plant &amp; Machinery (Installation)</v>
          </cell>
          <cell r="H249" t="str">
            <v>NRS</v>
          </cell>
          <cell r="I249">
            <v>101045</v>
          </cell>
          <cell r="J249">
            <v>101045</v>
          </cell>
        </row>
        <row r="250">
          <cell r="A250">
            <v>810190</v>
          </cell>
          <cell r="C250" t="str">
            <v>Fruit Juice Expansion</v>
          </cell>
          <cell r="D250" t="str">
            <v>(Capex - 15-03-04)</v>
          </cell>
          <cell r="E250" t="str">
            <v>Electrical Installation</v>
          </cell>
          <cell r="H250" t="str">
            <v>NRS</v>
          </cell>
          <cell r="I250">
            <v>31464</v>
          </cell>
          <cell r="J250">
            <v>31464</v>
          </cell>
        </row>
        <row r="251">
          <cell r="A251">
            <v>810191</v>
          </cell>
          <cell r="C251" t="str">
            <v>Fruit Juice Expansion</v>
          </cell>
          <cell r="D251" t="str">
            <v>(Capex - 15-03-04)</v>
          </cell>
          <cell r="E251" t="str">
            <v>Electrical Installation</v>
          </cell>
          <cell r="H251" t="str">
            <v>NRS</v>
          </cell>
          <cell r="I251">
            <v>23200</v>
          </cell>
          <cell r="J251">
            <v>23200</v>
          </cell>
        </row>
        <row r="252">
          <cell r="A252">
            <v>810192</v>
          </cell>
          <cell r="C252" t="str">
            <v>Fruit Juice Expansion</v>
          </cell>
          <cell r="D252" t="str">
            <v>(Capex - 15-03-04)</v>
          </cell>
          <cell r="E252" t="str">
            <v>Plant &amp; Machinery</v>
          </cell>
          <cell r="H252" t="str">
            <v>INR</v>
          </cell>
          <cell r="I252">
            <v>1404000</v>
          </cell>
          <cell r="J252">
            <v>2246400</v>
          </cell>
        </row>
        <row r="253">
          <cell r="A253">
            <v>810193</v>
          </cell>
          <cell r="C253" t="str">
            <v>Fruit Juice Expansion-125 ML</v>
          </cell>
          <cell r="D253" t="str">
            <v>(Capex - 15-03-04)</v>
          </cell>
          <cell r="E253" t="str">
            <v>Plant &amp; Machinery - 125 ML</v>
          </cell>
          <cell r="F253" t="str">
            <v>Inventory</v>
          </cell>
          <cell r="H253" t="str">
            <v>EURO</v>
          </cell>
          <cell r="I253">
            <v>8300</v>
          </cell>
          <cell r="J253">
            <v>1079000</v>
          </cell>
        </row>
        <row r="254">
          <cell r="A254">
            <v>810194</v>
          </cell>
          <cell r="C254" t="str">
            <v>Fruit Juice Expansion-125 ML</v>
          </cell>
          <cell r="D254" t="str">
            <v>(Capex - 15-03-04)</v>
          </cell>
          <cell r="E254" t="str">
            <v>Plant &amp; Machinery - 125 ML</v>
          </cell>
          <cell r="H254" t="str">
            <v>USD</v>
          </cell>
          <cell r="I254">
            <v>233400</v>
          </cell>
          <cell r="J254">
            <v>17271600</v>
          </cell>
        </row>
        <row r="255">
          <cell r="A255">
            <v>810195</v>
          </cell>
          <cell r="C255" t="str">
            <v>Fruit Juice Expansion</v>
          </cell>
          <cell r="D255" t="str">
            <v>(Capex - 15-03-04)</v>
          </cell>
          <cell r="E255" t="str">
            <v>Electrical Installation</v>
          </cell>
          <cell r="H255" t="str">
            <v>NRS</v>
          </cell>
          <cell r="I255">
            <v>2043</v>
          </cell>
          <cell r="J255">
            <v>2043</v>
          </cell>
        </row>
        <row r="256">
          <cell r="A256">
            <v>810196</v>
          </cell>
          <cell r="C256" t="str">
            <v>Fruit Juice Expansion</v>
          </cell>
          <cell r="D256" t="str">
            <v>(Capex - 15-03-04)</v>
          </cell>
          <cell r="E256" t="str">
            <v>Plant &amp; Machinery (Installation)</v>
          </cell>
          <cell r="H256" t="str">
            <v>NRS</v>
          </cell>
          <cell r="I256">
            <v>166911</v>
          </cell>
          <cell r="J256">
            <v>166911</v>
          </cell>
        </row>
        <row r="257">
          <cell r="A257">
            <v>810197</v>
          </cell>
          <cell r="C257" t="str">
            <v>Fruit Juice Expansion</v>
          </cell>
          <cell r="D257" t="str">
            <v>(Capex - 15-03-04)</v>
          </cell>
          <cell r="E257" t="str">
            <v>Plant &amp; Machinery (Installation)</v>
          </cell>
          <cell r="H257" t="str">
            <v>INR</v>
          </cell>
          <cell r="I257">
            <v>271076</v>
          </cell>
          <cell r="J257">
            <v>433721.60000000003</v>
          </cell>
        </row>
        <row r="258">
          <cell r="A258">
            <v>810198</v>
          </cell>
          <cell r="C258" t="str">
            <v>Fruit Juice Expansion</v>
          </cell>
          <cell r="D258" t="str">
            <v>(Capex - 15-03-04)</v>
          </cell>
          <cell r="E258" t="str">
            <v>Plant &amp; Machinery (Installation)</v>
          </cell>
          <cell r="H258" t="str">
            <v>INR</v>
          </cell>
          <cell r="I258">
            <v>64485</v>
          </cell>
          <cell r="J258">
            <v>103176</v>
          </cell>
        </row>
        <row r="259">
          <cell r="A259">
            <v>810199</v>
          </cell>
          <cell r="C259" t="str">
            <v>Fruit Juice Expansion</v>
          </cell>
          <cell r="D259" t="str">
            <v>(Capex - 15-03-04)</v>
          </cell>
          <cell r="E259" t="str">
            <v>Plant &amp; Machinery (Installation)</v>
          </cell>
          <cell r="H259" t="str">
            <v>INR</v>
          </cell>
          <cell r="I259">
            <v>34084.9</v>
          </cell>
          <cell r="J259">
            <v>54535.840000000004</v>
          </cell>
        </row>
        <row r="260">
          <cell r="A260">
            <v>810200</v>
          </cell>
          <cell r="C260" t="str">
            <v>Fruit Juice Expansion</v>
          </cell>
          <cell r="D260" t="str">
            <v>(Capex - 15-03-04)</v>
          </cell>
          <cell r="E260" t="str">
            <v>Plant &amp; Machinery (Installation)</v>
          </cell>
          <cell r="H260" t="str">
            <v>INR</v>
          </cell>
          <cell r="I260">
            <v>997000</v>
          </cell>
          <cell r="J260">
            <v>1595200</v>
          </cell>
        </row>
        <row r="261">
          <cell r="A261">
            <v>810201</v>
          </cell>
          <cell r="C261" t="str">
            <v>Fruit Juice Expansion</v>
          </cell>
          <cell r="D261" t="str">
            <v>(Capex - 15-03-04)</v>
          </cell>
          <cell r="E261" t="str">
            <v>Plant &amp; Machinery (Installation)</v>
          </cell>
          <cell r="H261" t="str">
            <v>INR</v>
          </cell>
          <cell r="I261">
            <v>1640</v>
          </cell>
          <cell r="J261">
            <v>2624</v>
          </cell>
        </row>
        <row r="262">
          <cell r="A262">
            <v>810202</v>
          </cell>
          <cell r="C262" t="str">
            <v>Fruit Juice Expansion</v>
          </cell>
          <cell r="D262" t="str">
            <v>(Capex - 15-03-04)</v>
          </cell>
          <cell r="E262" t="str">
            <v>Plant &amp; Machinery (Installation)</v>
          </cell>
          <cell r="H262" t="str">
            <v>NRS</v>
          </cell>
          <cell r="I262">
            <v>29000</v>
          </cell>
          <cell r="J262">
            <v>29000</v>
          </cell>
        </row>
        <row r="263">
          <cell r="A263">
            <v>810203</v>
          </cell>
          <cell r="C263" t="str">
            <v>Fruit Juice Expansion</v>
          </cell>
          <cell r="D263" t="str">
            <v>(Capex - 15-03-04)</v>
          </cell>
          <cell r="E263" t="str">
            <v>Plant &amp; Machinery (Installation)</v>
          </cell>
          <cell r="H263" t="str">
            <v>NRS</v>
          </cell>
          <cell r="I263">
            <v>5993.75</v>
          </cell>
          <cell r="J263">
            <v>5993.75</v>
          </cell>
        </row>
        <row r="264">
          <cell r="A264">
            <v>810204</v>
          </cell>
          <cell r="C264" t="str">
            <v>Fruit Juice Expansion</v>
          </cell>
          <cell r="D264" t="str">
            <v>(Capex - 15-03-04)</v>
          </cell>
          <cell r="E264" t="str">
            <v>Electrical Installation</v>
          </cell>
          <cell r="H264" t="str">
            <v>INR</v>
          </cell>
          <cell r="I264">
            <v>192780</v>
          </cell>
          <cell r="J264">
            <v>308448</v>
          </cell>
        </row>
        <row r="265">
          <cell r="A265">
            <v>810205</v>
          </cell>
          <cell r="C265" t="str">
            <v>Fruit Juice Expansion</v>
          </cell>
          <cell r="D265" t="str">
            <v>(Capex - 15-03-04)</v>
          </cell>
          <cell r="E265" t="str">
            <v>Plant &amp; Machinery (Installation)</v>
          </cell>
          <cell r="H265" t="str">
            <v>NRS</v>
          </cell>
          <cell r="I265">
            <v>9090</v>
          </cell>
          <cell r="J265">
            <v>9090</v>
          </cell>
        </row>
        <row r="266">
          <cell r="A266">
            <v>810206</v>
          </cell>
          <cell r="C266" t="str">
            <v>Fruit Juice Expansion</v>
          </cell>
          <cell r="D266" t="str">
            <v>(Capex - 15-03-04)</v>
          </cell>
          <cell r="E266" t="str">
            <v>Plant &amp; Machinery (Installation)</v>
          </cell>
          <cell r="H266" t="str">
            <v>NRS</v>
          </cell>
          <cell r="I266">
            <v>7740</v>
          </cell>
          <cell r="J266">
            <v>7740</v>
          </cell>
        </row>
        <row r="267">
          <cell r="A267">
            <v>810207</v>
          </cell>
          <cell r="C267" t="str">
            <v xml:space="preserve">Kennel House </v>
          </cell>
          <cell r="D267" t="str">
            <v>(Capex - 18-03-04)</v>
          </cell>
          <cell r="E267" t="str">
            <v>Building</v>
          </cell>
          <cell r="H267" t="str">
            <v>NRS</v>
          </cell>
          <cell r="I267">
            <v>22842</v>
          </cell>
          <cell r="J267">
            <v>22842</v>
          </cell>
        </row>
        <row r="268">
          <cell r="A268">
            <v>810208</v>
          </cell>
          <cell r="C268" t="str">
            <v>Fruit Juice Expansion</v>
          </cell>
          <cell r="D268" t="str">
            <v>(Capex - 15-03-04)</v>
          </cell>
          <cell r="E268" t="str">
            <v>Plant &amp; Machinery (Installation)</v>
          </cell>
          <cell r="H268" t="str">
            <v>NRS</v>
          </cell>
          <cell r="I268">
            <v>35000</v>
          </cell>
          <cell r="J268">
            <v>35000</v>
          </cell>
        </row>
        <row r="269">
          <cell r="A269">
            <v>810209</v>
          </cell>
          <cell r="C269" t="str">
            <v>Fruit Juice Expansion</v>
          </cell>
          <cell r="D269" t="str">
            <v>(Capex - 15-03-04)</v>
          </cell>
          <cell r="E269" t="str">
            <v>Plant &amp; Machinery (Installation)</v>
          </cell>
          <cell r="H269" t="str">
            <v>NRS</v>
          </cell>
          <cell r="I269">
            <v>66578.960000000006</v>
          </cell>
          <cell r="J269">
            <v>66578.960000000006</v>
          </cell>
        </row>
        <row r="270">
          <cell r="A270">
            <v>810210</v>
          </cell>
          <cell r="C270" t="str">
            <v>Fruit Juice Expansion</v>
          </cell>
          <cell r="D270" t="str">
            <v>(Capex - 15-03-04)</v>
          </cell>
          <cell r="E270" t="str">
            <v>Plant &amp; Machinery (Installation)</v>
          </cell>
          <cell r="H270" t="str">
            <v>NRS</v>
          </cell>
          <cell r="I270">
            <v>7290</v>
          </cell>
          <cell r="J270">
            <v>7290</v>
          </cell>
        </row>
        <row r="271">
          <cell r="A271">
            <v>810211</v>
          </cell>
          <cell r="C271" t="str">
            <v>Fruit Juice Expansion</v>
          </cell>
          <cell r="D271" t="str">
            <v>(Capex - 15-03-04)</v>
          </cell>
          <cell r="E271" t="str">
            <v>Electrical Installation</v>
          </cell>
          <cell r="H271" t="str">
            <v>NRS</v>
          </cell>
          <cell r="I271">
            <v>245000</v>
          </cell>
          <cell r="J271">
            <v>245000</v>
          </cell>
        </row>
        <row r="272">
          <cell r="A272">
            <v>810212</v>
          </cell>
          <cell r="C272" t="str">
            <v>Fruit Juice Expansion</v>
          </cell>
          <cell r="D272" t="str">
            <v>(Capex - 15-03-04)</v>
          </cell>
          <cell r="E272" t="str">
            <v>Plant &amp; Machinery (Installation)</v>
          </cell>
          <cell r="H272" t="str">
            <v>NRS</v>
          </cell>
          <cell r="I272">
            <v>27409.05</v>
          </cell>
          <cell r="J272">
            <v>27409.05</v>
          </cell>
        </row>
        <row r="273">
          <cell r="A273">
            <v>810213</v>
          </cell>
          <cell r="C273" t="str">
            <v>Fruit Juice Expansion</v>
          </cell>
          <cell r="D273" t="str">
            <v>(Capex - 15-03-04)</v>
          </cell>
          <cell r="E273" t="str">
            <v>Plant &amp; Machinery</v>
          </cell>
          <cell r="H273" t="str">
            <v>INR</v>
          </cell>
          <cell r="I273">
            <v>42325</v>
          </cell>
          <cell r="J273">
            <v>67720</v>
          </cell>
        </row>
        <row r="274">
          <cell r="A274">
            <v>810214</v>
          </cell>
          <cell r="C274" t="str">
            <v>Fruit Juice Expansion</v>
          </cell>
          <cell r="D274" t="str">
            <v>(Capex - 15-03-04)</v>
          </cell>
          <cell r="E274" t="str">
            <v>Electrical Installation</v>
          </cell>
          <cell r="H274" t="str">
            <v>NRS</v>
          </cell>
          <cell r="I274">
            <v>491398.33</v>
          </cell>
          <cell r="J274">
            <v>491398.33</v>
          </cell>
        </row>
        <row r="275">
          <cell r="A275">
            <v>810215</v>
          </cell>
          <cell r="C275" t="str">
            <v xml:space="preserve">Vatika Hair Oil Container </v>
          </cell>
          <cell r="D275" t="str">
            <v>(Capex - 13-03-04)</v>
          </cell>
          <cell r="E275" t="str">
            <v>Plant &amp; Machinery</v>
          </cell>
          <cell r="H275" t="str">
            <v>NRS</v>
          </cell>
          <cell r="I275">
            <v>7500</v>
          </cell>
          <cell r="J275">
            <v>7500</v>
          </cell>
        </row>
        <row r="276">
          <cell r="A276">
            <v>810216</v>
          </cell>
          <cell r="C276" t="str">
            <v>Fruit Juice Expansion</v>
          </cell>
          <cell r="D276" t="str">
            <v>(Capex - 15-03-04)</v>
          </cell>
          <cell r="E276" t="str">
            <v>Plant &amp; Machinery (Installation)</v>
          </cell>
          <cell r="H276" t="str">
            <v>NRS</v>
          </cell>
          <cell r="I276">
            <v>10335.6</v>
          </cell>
          <cell r="J276">
            <v>10335.6</v>
          </cell>
        </row>
        <row r="277">
          <cell r="A277">
            <v>810217</v>
          </cell>
          <cell r="C277" t="str">
            <v xml:space="preserve">Kennel House </v>
          </cell>
          <cell r="D277" t="str">
            <v>(Capex - 18-03-04)</v>
          </cell>
          <cell r="E277" t="str">
            <v>Building</v>
          </cell>
          <cell r="H277" t="str">
            <v>NRS</v>
          </cell>
          <cell r="I277">
            <v>7065</v>
          </cell>
          <cell r="J277">
            <v>7065</v>
          </cell>
        </row>
        <row r="278">
          <cell r="A278">
            <v>810218</v>
          </cell>
          <cell r="C278" t="str">
            <v xml:space="preserve">Vatika Hair Oil Container </v>
          </cell>
          <cell r="D278" t="str">
            <v>(Capex - 13-03-04)</v>
          </cell>
          <cell r="E278" t="str">
            <v>Plant &amp; Machinery</v>
          </cell>
          <cell r="H278" t="str">
            <v>NRS</v>
          </cell>
          <cell r="I278">
            <v>19200</v>
          </cell>
          <cell r="J278">
            <v>19200</v>
          </cell>
        </row>
        <row r="279">
          <cell r="A279">
            <v>810219</v>
          </cell>
          <cell r="C279" t="str">
            <v xml:space="preserve">Kennel House </v>
          </cell>
          <cell r="D279" t="str">
            <v>(Capex - 18-03-04)</v>
          </cell>
          <cell r="E279" t="str">
            <v>Building</v>
          </cell>
          <cell r="H279" t="str">
            <v>NRS</v>
          </cell>
          <cell r="I279">
            <v>5130</v>
          </cell>
          <cell r="J279">
            <v>5130</v>
          </cell>
        </row>
        <row r="280">
          <cell r="A280">
            <v>810220</v>
          </cell>
          <cell r="C280" t="str">
            <v xml:space="preserve">Kennel House </v>
          </cell>
          <cell r="D280" t="str">
            <v>(Capex - 18-03-04)</v>
          </cell>
          <cell r="E280" t="str">
            <v>Building</v>
          </cell>
          <cell r="H280" t="str">
            <v>NRS</v>
          </cell>
          <cell r="I280">
            <v>950</v>
          </cell>
          <cell r="J280">
            <v>950</v>
          </cell>
        </row>
        <row r="281">
          <cell r="A281">
            <v>810221</v>
          </cell>
          <cell r="C281" t="str">
            <v xml:space="preserve">Kennel House </v>
          </cell>
          <cell r="D281" t="str">
            <v>(Capex - 18-03-04)</v>
          </cell>
          <cell r="E281" t="str">
            <v>Building</v>
          </cell>
          <cell r="H281" t="str">
            <v>NRS</v>
          </cell>
          <cell r="I281">
            <v>1081.5999999999999</v>
          </cell>
          <cell r="J281">
            <v>1081.5999999999999</v>
          </cell>
        </row>
        <row r="282">
          <cell r="A282">
            <v>810222</v>
          </cell>
          <cell r="C282" t="str">
            <v xml:space="preserve">Kennel House </v>
          </cell>
          <cell r="D282" t="str">
            <v>(Capex - 18-03-04)</v>
          </cell>
          <cell r="E282" t="str">
            <v>Building</v>
          </cell>
          <cell r="H282" t="str">
            <v>NRS</v>
          </cell>
          <cell r="I282">
            <v>15910</v>
          </cell>
          <cell r="J282">
            <v>15910</v>
          </cell>
        </row>
        <row r="283">
          <cell r="A283">
            <v>810223</v>
          </cell>
          <cell r="C283" t="str">
            <v>Litchi</v>
          </cell>
          <cell r="D283" t="str">
            <v>(Capex - 03-03-04)</v>
          </cell>
          <cell r="E283" t="str">
            <v>Plant &amp; Machinery (Installation)</v>
          </cell>
          <cell r="H283" t="str">
            <v>NRS</v>
          </cell>
          <cell r="I283">
            <v>9270</v>
          </cell>
          <cell r="J283">
            <v>9270</v>
          </cell>
        </row>
        <row r="284">
          <cell r="A284">
            <v>810224</v>
          </cell>
          <cell r="C284" t="str">
            <v>Litchi</v>
          </cell>
          <cell r="D284" t="str">
            <v>(Capex - 03-03-04)</v>
          </cell>
          <cell r="E284" t="str">
            <v>Plant &amp; Machinery (Installation)</v>
          </cell>
          <cell r="H284" t="str">
            <v>NRS</v>
          </cell>
          <cell r="I284">
            <v>1600</v>
          </cell>
          <cell r="J284">
            <v>1600</v>
          </cell>
        </row>
        <row r="285">
          <cell r="A285">
            <v>810225</v>
          </cell>
          <cell r="C285" t="str">
            <v>Litchi</v>
          </cell>
          <cell r="D285" t="str">
            <v>(Capex - 03-03-04)</v>
          </cell>
          <cell r="E285" t="str">
            <v>Plant &amp; Machinery (Installation)</v>
          </cell>
          <cell r="H285" t="str">
            <v>NRS</v>
          </cell>
          <cell r="I285">
            <v>3033</v>
          </cell>
          <cell r="J285">
            <v>3033</v>
          </cell>
        </row>
        <row r="286">
          <cell r="A286">
            <v>810226</v>
          </cell>
          <cell r="C286" t="str">
            <v>Litchi</v>
          </cell>
          <cell r="D286" t="str">
            <v>(Capex - 03-03-04)</v>
          </cell>
          <cell r="E286" t="str">
            <v>Plant &amp; Machinery (Installation)</v>
          </cell>
          <cell r="H286" t="str">
            <v>NRS</v>
          </cell>
          <cell r="I286">
            <v>22487</v>
          </cell>
          <cell r="J286">
            <v>22487</v>
          </cell>
        </row>
        <row r="287">
          <cell r="A287">
            <v>810227</v>
          </cell>
          <cell r="C287" t="str">
            <v>Fruit Juice Expansion</v>
          </cell>
          <cell r="D287" t="str">
            <v>(Capex - 15-03-04)</v>
          </cell>
          <cell r="E287" t="str">
            <v>Plant &amp; Machinery (Installation)</v>
          </cell>
          <cell r="H287" t="str">
            <v>INR</v>
          </cell>
          <cell r="I287">
            <v>172000</v>
          </cell>
          <cell r="J287">
            <v>275200</v>
          </cell>
        </row>
        <row r="288">
          <cell r="A288">
            <v>810228</v>
          </cell>
          <cell r="C288" t="str">
            <v>Litchi</v>
          </cell>
          <cell r="D288" t="str">
            <v>(Capex - 03-03-04)</v>
          </cell>
          <cell r="E288" t="str">
            <v>Plant &amp; Machinery (Installation)</v>
          </cell>
          <cell r="H288" t="str">
            <v>NRS</v>
          </cell>
          <cell r="I288">
            <v>45213</v>
          </cell>
          <cell r="J288">
            <v>45213</v>
          </cell>
        </row>
        <row r="289">
          <cell r="A289">
            <v>810229</v>
          </cell>
          <cell r="C289" t="str">
            <v xml:space="preserve">Kennel House </v>
          </cell>
          <cell r="D289" t="str">
            <v>(Capex - 18-03-04)</v>
          </cell>
          <cell r="E289" t="str">
            <v>Building</v>
          </cell>
          <cell r="H289" t="str">
            <v>NRS</v>
          </cell>
          <cell r="I289">
            <v>5816.5</v>
          </cell>
          <cell r="J289">
            <v>5816.5</v>
          </cell>
        </row>
        <row r="290">
          <cell r="A290">
            <v>810230</v>
          </cell>
          <cell r="C290" t="str">
            <v xml:space="preserve">Kennel House </v>
          </cell>
          <cell r="D290" t="str">
            <v>(Capex - 18-03-04)</v>
          </cell>
          <cell r="E290" t="str">
            <v>Building</v>
          </cell>
          <cell r="H290" t="str">
            <v>NRS</v>
          </cell>
          <cell r="I290">
            <v>4314.72</v>
          </cell>
          <cell r="J290">
            <v>4314.72</v>
          </cell>
        </row>
        <row r="291">
          <cell r="A291">
            <v>810231</v>
          </cell>
          <cell r="C291" t="str">
            <v>Fruit Juice Expansion</v>
          </cell>
          <cell r="D291" t="str">
            <v>(Capex - 15-03-04)</v>
          </cell>
          <cell r="E291" t="str">
            <v>Plant &amp; Machinery (Installation)</v>
          </cell>
          <cell r="H291" t="str">
            <v>USD</v>
          </cell>
          <cell r="I291">
            <v>1769.52</v>
          </cell>
          <cell r="J291">
            <v>130944.48</v>
          </cell>
        </row>
        <row r="292">
          <cell r="A292">
            <v>810232</v>
          </cell>
          <cell r="C292" t="str">
            <v xml:space="preserve">Kennel House </v>
          </cell>
          <cell r="D292" t="str">
            <v>(Capex - 18-03-04)</v>
          </cell>
          <cell r="E292" t="str">
            <v>Building</v>
          </cell>
          <cell r="H292" t="str">
            <v>NRS</v>
          </cell>
          <cell r="I292">
            <v>25800</v>
          </cell>
          <cell r="J292">
            <v>25800</v>
          </cell>
        </row>
        <row r="293">
          <cell r="A293">
            <v>810233</v>
          </cell>
          <cell r="C293" t="str">
            <v xml:space="preserve">Kennel House </v>
          </cell>
          <cell r="D293" t="str">
            <v>(Capex - 18-03-04)</v>
          </cell>
          <cell r="E293" t="str">
            <v>Building</v>
          </cell>
          <cell r="H293" t="str">
            <v>NRS</v>
          </cell>
          <cell r="I293">
            <v>2640</v>
          </cell>
          <cell r="J293">
            <v>2640</v>
          </cell>
        </row>
        <row r="294">
          <cell r="A294">
            <v>810234</v>
          </cell>
          <cell r="C294" t="str">
            <v xml:space="preserve">Kennel House </v>
          </cell>
          <cell r="D294" t="str">
            <v>(Capex - 18-03-04)</v>
          </cell>
          <cell r="E294" t="str">
            <v>Building</v>
          </cell>
          <cell r="H294" t="str">
            <v>NRS</v>
          </cell>
          <cell r="I294">
            <v>779760</v>
          </cell>
          <cell r="J294">
            <v>779760</v>
          </cell>
        </row>
        <row r="295">
          <cell r="A295">
            <v>810235</v>
          </cell>
          <cell r="C295" t="str">
            <v>Roads &amp; Bridges</v>
          </cell>
          <cell r="D295" t="str">
            <v>(Capex - 21-02-03)</v>
          </cell>
          <cell r="E295" t="str">
            <v>Building</v>
          </cell>
          <cell r="H295" t="str">
            <v>NRS</v>
          </cell>
          <cell r="I295">
            <v>465290</v>
          </cell>
          <cell r="J295">
            <v>465290</v>
          </cell>
        </row>
        <row r="296">
          <cell r="A296">
            <v>810236</v>
          </cell>
          <cell r="E296" t="str">
            <v>Electrical Installation</v>
          </cell>
          <cell r="H296" t="str">
            <v>NRS</v>
          </cell>
          <cell r="I296">
            <v>174108.75</v>
          </cell>
          <cell r="J296">
            <v>174108.75</v>
          </cell>
        </row>
        <row r="297">
          <cell r="A297">
            <v>810237</v>
          </cell>
          <cell r="C297" t="str">
            <v>Boundary Wall</v>
          </cell>
          <cell r="D297" t="str">
            <v>(Capex - 11-03-04)</v>
          </cell>
          <cell r="E297" t="str">
            <v>Building</v>
          </cell>
          <cell r="H297" t="str">
            <v>NRS</v>
          </cell>
          <cell r="I297">
            <v>349753</v>
          </cell>
          <cell r="J297">
            <v>349753</v>
          </cell>
        </row>
        <row r="298">
          <cell r="A298">
            <v>810238</v>
          </cell>
          <cell r="C298" t="str">
            <v>Fruit Juice Expansion</v>
          </cell>
          <cell r="D298" t="str">
            <v>(Capex - 15-03-04)</v>
          </cell>
          <cell r="E298" t="str">
            <v>Plant &amp; Machinery (Installation)</v>
          </cell>
          <cell r="H298" t="str">
            <v>NRS</v>
          </cell>
          <cell r="I298">
            <v>8000</v>
          </cell>
          <cell r="J298">
            <v>8000</v>
          </cell>
        </row>
        <row r="299">
          <cell r="A299">
            <v>810239</v>
          </cell>
          <cell r="C299" t="str">
            <v>Taxol Section</v>
          </cell>
          <cell r="D299" t="str">
            <v>(Capex - 22-03-04)</v>
          </cell>
          <cell r="E299" t="str">
            <v>Plant &amp; Machinery (Installation)</v>
          </cell>
          <cell r="H299" t="str">
            <v>NRS</v>
          </cell>
          <cell r="I299">
            <v>8800</v>
          </cell>
          <cell r="J299">
            <v>8800</v>
          </cell>
        </row>
        <row r="300">
          <cell r="A300">
            <v>810240</v>
          </cell>
          <cell r="C300" t="str">
            <v>Taxol Section</v>
          </cell>
          <cell r="D300" t="str">
            <v>(Capex - 22-03-04)</v>
          </cell>
          <cell r="E300" t="str">
            <v>Plant &amp; Machinery (Installation)</v>
          </cell>
          <cell r="H300" t="str">
            <v>NRS</v>
          </cell>
          <cell r="I300">
            <v>4923</v>
          </cell>
          <cell r="J300">
            <v>4923</v>
          </cell>
        </row>
        <row r="301">
          <cell r="A301">
            <v>810241</v>
          </cell>
          <cell r="C301" t="str">
            <v>Taxol Section</v>
          </cell>
          <cell r="D301" t="str">
            <v>(Capex - 22-03-04)</v>
          </cell>
          <cell r="E301" t="str">
            <v>Plant &amp; Machinery (Installation)</v>
          </cell>
          <cell r="H301" t="str">
            <v>NRS</v>
          </cell>
          <cell r="I301">
            <v>48894.48</v>
          </cell>
          <cell r="J301">
            <v>48894.48</v>
          </cell>
        </row>
        <row r="302">
          <cell r="A302">
            <v>810242</v>
          </cell>
          <cell r="C302" t="str">
            <v>Fruit Juice Expansion</v>
          </cell>
          <cell r="D302" t="str">
            <v>(Capex - 15-03-04)</v>
          </cell>
          <cell r="E302" t="str">
            <v>Plant &amp; Machinery (Installation)</v>
          </cell>
          <cell r="H302" t="str">
            <v>NRS</v>
          </cell>
          <cell r="I302">
            <v>255714</v>
          </cell>
          <cell r="J302">
            <v>255714</v>
          </cell>
        </row>
        <row r="303">
          <cell r="A303">
            <v>810243</v>
          </cell>
          <cell r="C303" t="str">
            <v xml:space="preserve">Kennel House </v>
          </cell>
          <cell r="D303" t="str">
            <v>(Capex - 18-03-04)</v>
          </cell>
          <cell r="E303" t="str">
            <v>Building</v>
          </cell>
          <cell r="H303" t="str">
            <v>NRS</v>
          </cell>
          <cell r="I303">
            <v>77921.2</v>
          </cell>
          <cell r="J303">
            <v>77921.2</v>
          </cell>
        </row>
        <row r="304">
          <cell r="A304">
            <v>810244</v>
          </cell>
          <cell r="C304" t="str">
            <v>Taxol Section</v>
          </cell>
          <cell r="D304" t="str">
            <v>(Capex - 22-03-04)</v>
          </cell>
          <cell r="E304" t="str">
            <v>Plant &amp; Machinery (Installation)</v>
          </cell>
          <cell r="H304" t="str">
            <v>NRS</v>
          </cell>
          <cell r="I304">
            <v>10640</v>
          </cell>
          <cell r="J304">
            <v>10640</v>
          </cell>
        </row>
        <row r="305">
          <cell r="A305">
            <v>810245</v>
          </cell>
          <cell r="C305" t="str">
            <v>Taxol Section</v>
          </cell>
          <cell r="D305" t="str">
            <v>(Capex - 22-03-04)</v>
          </cell>
          <cell r="E305" t="str">
            <v>Plant &amp; Machinery (Installation)</v>
          </cell>
          <cell r="H305" t="str">
            <v>NRS</v>
          </cell>
          <cell r="I305">
            <v>35610</v>
          </cell>
          <cell r="J305">
            <v>35610</v>
          </cell>
        </row>
        <row r="306">
          <cell r="A306">
            <v>810246</v>
          </cell>
          <cell r="C306" t="str">
            <v xml:space="preserve">Kennel House </v>
          </cell>
          <cell r="D306" t="str">
            <v>(Capex - 18-03-04)</v>
          </cell>
          <cell r="E306" t="str">
            <v>Building</v>
          </cell>
          <cell r="H306" t="str">
            <v>NRS</v>
          </cell>
          <cell r="I306">
            <v>3010</v>
          </cell>
          <cell r="J306">
            <v>3010</v>
          </cell>
        </row>
        <row r="307">
          <cell r="A307">
            <v>810247</v>
          </cell>
          <cell r="C307" t="str">
            <v>Taxol Section</v>
          </cell>
          <cell r="D307" t="str">
            <v>(Capex - 22-03-04)</v>
          </cell>
          <cell r="E307" t="str">
            <v>Plant &amp; Machinery (Installation)</v>
          </cell>
          <cell r="H307" t="str">
            <v>NRS</v>
          </cell>
          <cell r="I307">
            <v>59700</v>
          </cell>
          <cell r="J307">
            <v>59700</v>
          </cell>
        </row>
        <row r="308">
          <cell r="A308">
            <v>810248</v>
          </cell>
          <cell r="C308" t="str">
            <v>Taxol Section</v>
          </cell>
          <cell r="D308" t="str">
            <v>(Capex - 22-03-04)</v>
          </cell>
          <cell r="E308" t="str">
            <v>Plant &amp; Machinery (Installation)</v>
          </cell>
          <cell r="H308" t="str">
            <v>NRS</v>
          </cell>
          <cell r="I308">
            <v>3800</v>
          </cell>
          <cell r="J308">
            <v>3800</v>
          </cell>
        </row>
        <row r="309">
          <cell r="A309">
            <v>810249</v>
          </cell>
          <cell r="C309" t="str">
            <v>Boundary Wall</v>
          </cell>
          <cell r="D309" t="str">
            <v>(Capex - 15-03-04)</v>
          </cell>
          <cell r="E309" t="str">
            <v xml:space="preserve">Building </v>
          </cell>
          <cell r="H309" t="str">
            <v>NRS</v>
          </cell>
          <cell r="I309">
            <v>18074.2</v>
          </cell>
          <cell r="J309">
            <v>18074.2</v>
          </cell>
        </row>
        <row r="310">
          <cell r="A310">
            <v>810250</v>
          </cell>
          <cell r="C310" t="str">
            <v>Fruit Juice Expansion</v>
          </cell>
          <cell r="D310" t="str">
            <v>(Capex - 15-03-04)</v>
          </cell>
          <cell r="E310" t="str">
            <v>Plant &amp; Machinery (Installation)</v>
          </cell>
          <cell r="H310" t="str">
            <v>INR</v>
          </cell>
          <cell r="I310">
            <v>206400</v>
          </cell>
          <cell r="J310">
            <v>330240</v>
          </cell>
        </row>
        <row r="311">
          <cell r="A311">
            <v>810251</v>
          </cell>
          <cell r="C311" t="str">
            <v>Fruit Juice Expansion</v>
          </cell>
          <cell r="D311" t="str">
            <v>(Capex - 15-03-04)</v>
          </cell>
          <cell r="E311" t="str">
            <v>Plant &amp; Machinery (Installation)</v>
          </cell>
          <cell r="H311" t="str">
            <v>NRS</v>
          </cell>
          <cell r="I311">
            <v>8600</v>
          </cell>
          <cell r="J311">
            <v>8600</v>
          </cell>
        </row>
        <row r="312">
          <cell r="A312">
            <v>810252</v>
          </cell>
          <cell r="C312" t="str">
            <v>Fruit Juice Expansion</v>
          </cell>
          <cell r="D312" t="str">
            <v>(Capex - 15-03-04)</v>
          </cell>
          <cell r="E312" t="str">
            <v>Plant &amp; Machinery (Installation)</v>
          </cell>
          <cell r="H312" t="str">
            <v>INR</v>
          </cell>
          <cell r="I312">
            <v>107406</v>
          </cell>
          <cell r="J312">
            <v>171849.60000000001</v>
          </cell>
        </row>
        <row r="313">
          <cell r="A313">
            <v>810253</v>
          </cell>
          <cell r="C313" t="str">
            <v>Fruit Juice Expansion</v>
          </cell>
          <cell r="D313" t="str">
            <v>(Capex - 15-03-04)</v>
          </cell>
          <cell r="E313" t="str">
            <v>Plant &amp; Machinery (Installation)</v>
          </cell>
          <cell r="H313" t="str">
            <v>NRS</v>
          </cell>
          <cell r="I313">
            <v>2210</v>
          </cell>
          <cell r="J313">
            <v>2210</v>
          </cell>
        </row>
        <row r="314">
          <cell r="A314">
            <v>810254</v>
          </cell>
          <cell r="C314" t="str">
            <v>Fruit Juice Expansion</v>
          </cell>
          <cell r="D314" t="str">
            <v>(Capex - 15-03-04)</v>
          </cell>
          <cell r="E314" t="str">
            <v>Plant &amp; Machinery (Installation)</v>
          </cell>
          <cell r="H314" t="str">
            <v>NRS</v>
          </cell>
          <cell r="I314">
            <v>12200</v>
          </cell>
          <cell r="J314">
            <v>12200</v>
          </cell>
        </row>
        <row r="315">
          <cell r="A315">
            <v>810255</v>
          </cell>
          <cell r="C315" t="str">
            <v>Taxol Section</v>
          </cell>
          <cell r="D315" t="str">
            <v>(Capex - 22-03-04)</v>
          </cell>
          <cell r="E315" t="str">
            <v>Electrical Installation</v>
          </cell>
          <cell r="H315" t="str">
            <v>NRS</v>
          </cell>
          <cell r="I315">
            <v>200047.08</v>
          </cell>
          <cell r="J315">
            <v>200047.08</v>
          </cell>
        </row>
        <row r="316">
          <cell r="A316">
            <v>810256</v>
          </cell>
          <cell r="C316" t="str">
            <v>Fruit Juice Expansion</v>
          </cell>
          <cell r="D316" t="str">
            <v>(Capex - 15-03-04)</v>
          </cell>
          <cell r="E316" t="str">
            <v>Building</v>
          </cell>
          <cell r="H316" t="str">
            <v>NRS</v>
          </cell>
          <cell r="I316">
            <v>51450</v>
          </cell>
          <cell r="J316">
            <v>51450</v>
          </cell>
        </row>
        <row r="317">
          <cell r="A317">
            <v>810257</v>
          </cell>
          <cell r="C317" t="str">
            <v>Taxol Section</v>
          </cell>
          <cell r="D317" t="str">
            <v>(Capex - 22-03-04)</v>
          </cell>
          <cell r="E317" t="str">
            <v>Electrical Installation</v>
          </cell>
          <cell r="H317" t="str">
            <v>INR</v>
          </cell>
          <cell r="I317">
            <v>50688</v>
          </cell>
          <cell r="J317">
            <v>81100.800000000003</v>
          </cell>
        </row>
        <row r="318">
          <cell r="A318">
            <v>810258</v>
          </cell>
          <cell r="C318" t="str">
            <v>Fruit Juice Expansion</v>
          </cell>
          <cell r="D318" t="str">
            <v>(Capex - 15-03-04)</v>
          </cell>
          <cell r="E318" t="str">
            <v>Plant &amp; Machinery (Installation)</v>
          </cell>
          <cell r="H318" t="str">
            <v>NRS</v>
          </cell>
          <cell r="I318">
            <v>54560</v>
          </cell>
          <cell r="J318">
            <v>54560</v>
          </cell>
        </row>
        <row r="319">
          <cell r="A319">
            <v>810259</v>
          </cell>
          <cell r="C319" t="str">
            <v>Taxol Section</v>
          </cell>
          <cell r="D319" t="str">
            <v>(Capex - 22-03-04)</v>
          </cell>
          <cell r="E319" t="str">
            <v>Plant &amp; Machinery (Installation)</v>
          </cell>
          <cell r="H319" t="str">
            <v>NRS</v>
          </cell>
          <cell r="I319">
            <v>21500</v>
          </cell>
          <cell r="J319">
            <v>21500</v>
          </cell>
        </row>
        <row r="320">
          <cell r="A320">
            <v>810260</v>
          </cell>
          <cell r="C320" t="str">
            <v>Taxol Section</v>
          </cell>
          <cell r="D320" t="str">
            <v>(Capex - 22-03-04)</v>
          </cell>
          <cell r="E320" t="str">
            <v>Plant &amp; Machinery (Installation)</v>
          </cell>
          <cell r="H320" t="str">
            <v>NRS</v>
          </cell>
          <cell r="I320">
            <v>42240</v>
          </cell>
          <cell r="J320">
            <v>42240</v>
          </cell>
        </row>
        <row r="321">
          <cell r="A321">
            <v>810261</v>
          </cell>
          <cell r="C321" t="str">
            <v>Taxol Section</v>
          </cell>
          <cell r="D321" t="str">
            <v>(Capex - 22-03-04)</v>
          </cell>
          <cell r="E321" t="str">
            <v>Plant &amp; Machinery</v>
          </cell>
          <cell r="H321" t="str">
            <v>INR</v>
          </cell>
          <cell r="I321">
            <v>51030</v>
          </cell>
          <cell r="J321">
            <v>81648</v>
          </cell>
        </row>
        <row r="322">
          <cell r="A322">
            <v>810262</v>
          </cell>
          <cell r="C322" t="str">
            <v>Taxol Section</v>
          </cell>
          <cell r="D322" t="str">
            <v>(Capex - 22-03-04)</v>
          </cell>
          <cell r="E322" t="str">
            <v>Plant &amp; Machinery</v>
          </cell>
          <cell r="H322" t="str">
            <v>USD</v>
          </cell>
          <cell r="I322">
            <v>2950</v>
          </cell>
          <cell r="J322">
            <v>218300</v>
          </cell>
        </row>
        <row r="323">
          <cell r="A323">
            <v>810263</v>
          </cell>
          <cell r="C323" t="str">
            <v>Fruit Juice Expansion</v>
          </cell>
          <cell r="D323" t="str">
            <v>(Capex - 15-03-04)</v>
          </cell>
          <cell r="E323" t="str">
            <v>Plant &amp; Machinery (Installation)</v>
          </cell>
          <cell r="H323" t="str">
            <v>INR</v>
          </cell>
          <cell r="I323">
            <v>16800</v>
          </cell>
          <cell r="J323">
            <v>26880</v>
          </cell>
        </row>
        <row r="324">
          <cell r="A324">
            <v>810264</v>
          </cell>
          <cell r="C324" t="str">
            <v>Taxol Section</v>
          </cell>
          <cell r="D324" t="str">
            <v>(Capex - 22-03-04)</v>
          </cell>
          <cell r="E324" t="str">
            <v>Plant &amp; Machinery (Installation)</v>
          </cell>
          <cell r="H324" t="str">
            <v>INR</v>
          </cell>
          <cell r="I324">
            <v>7200</v>
          </cell>
          <cell r="J324">
            <v>11520</v>
          </cell>
        </row>
        <row r="325">
          <cell r="A325">
            <v>810265</v>
          </cell>
          <cell r="C325" t="str">
            <v>Taxol Section</v>
          </cell>
          <cell r="D325" t="str">
            <v>(Capex - 22-03-04)</v>
          </cell>
          <cell r="E325" t="str">
            <v>Plant &amp; Machinery (Installation)</v>
          </cell>
          <cell r="H325" t="str">
            <v>NRS</v>
          </cell>
          <cell r="I325">
            <v>7825</v>
          </cell>
          <cell r="J325">
            <v>7825</v>
          </cell>
        </row>
        <row r="326">
          <cell r="A326" t="str">
            <v>810266-</v>
          </cell>
          <cell r="C326" t="str">
            <v>Kennel House</v>
          </cell>
          <cell r="D326" t="str">
            <v>(Capex -18-03-04)</v>
          </cell>
          <cell r="E326" t="str">
            <v>Building</v>
          </cell>
        </row>
        <row r="327">
          <cell r="A327">
            <v>810266</v>
          </cell>
          <cell r="C327" t="str">
            <v>Boundary Wall</v>
          </cell>
          <cell r="D327" t="str">
            <v>(Capex - 06-03-04)</v>
          </cell>
          <cell r="E327" t="str">
            <v>Building</v>
          </cell>
          <cell r="H327" t="str">
            <v>INR</v>
          </cell>
          <cell r="I327">
            <v>52688</v>
          </cell>
          <cell r="J327">
            <v>84300.800000000003</v>
          </cell>
        </row>
        <row r="328">
          <cell r="A328">
            <v>810267</v>
          </cell>
          <cell r="C328" t="str">
            <v xml:space="preserve">Video Camera Accessories       </v>
          </cell>
          <cell r="D328" t="str">
            <v>(Capex - 14-03-04)</v>
          </cell>
          <cell r="E328" t="str">
            <v>Office Equipment</v>
          </cell>
          <cell r="H328" t="str">
            <v>NRS</v>
          </cell>
          <cell r="I328">
            <v>23600</v>
          </cell>
          <cell r="J328">
            <v>23600</v>
          </cell>
        </row>
        <row r="329">
          <cell r="A329">
            <v>810268</v>
          </cell>
          <cell r="C329" t="str">
            <v>Taxol Section</v>
          </cell>
          <cell r="D329" t="str">
            <v>(Capex - 22-03-04)</v>
          </cell>
          <cell r="E329" t="str">
            <v>Plant &amp; Machinery (Installation)</v>
          </cell>
          <cell r="H329" t="str">
            <v>NRS</v>
          </cell>
          <cell r="I329">
            <v>2015</v>
          </cell>
          <cell r="J329">
            <v>2015</v>
          </cell>
        </row>
        <row r="330">
          <cell r="A330">
            <v>810269</v>
          </cell>
          <cell r="C330" t="str">
            <v>Fruit Juice Expansion</v>
          </cell>
          <cell r="D330" t="str">
            <v>(Capex - 15-03-04)</v>
          </cell>
          <cell r="E330" t="str">
            <v>Plant &amp; Machinery (Installation)</v>
          </cell>
          <cell r="H330" t="str">
            <v>NRS</v>
          </cell>
          <cell r="I330">
            <v>1140</v>
          </cell>
          <cell r="J330">
            <v>1140</v>
          </cell>
        </row>
        <row r="331">
          <cell r="A331">
            <v>810270</v>
          </cell>
          <cell r="C331" t="str">
            <v>Fruit Juice Expansion</v>
          </cell>
          <cell r="D331" t="str">
            <v>(Capex - 15-03-04)</v>
          </cell>
          <cell r="E331" t="str">
            <v>Tools &amp; Implements</v>
          </cell>
          <cell r="H331" t="str">
            <v>NRS</v>
          </cell>
          <cell r="I331">
            <v>3840</v>
          </cell>
          <cell r="J331">
            <v>3840</v>
          </cell>
        </row>
        <row r="332">
          <cell r="A332">
            <v>810271</v>
          </cell>
          <cell r="C332" t="str">
            <v xml:space="preserve">Video Camera Accessories       </v>
          </cell>
          <cell r="D332" t="str">
            <v>(Capex - 14-03-04)</v>
          </cell>
          <cell r="E332" t="str">
            <v>Office Equipment</v>
          </cell>
          <cell r="H332" t="str">
            <v>NRS</v>
          </cell>
          <cell r="I332">
            <v>4048</v>
          </cell>
          <cell r="J332">
            <v>4048</v>
          </cell>
        </row>
        <row r="333">
          <cell r="A333">
            <v>810272</v>
          </cell>
          <cell r="C333" t="str">
            <v>Fruit Juice Expansion</v>
          </cell>
          <cell r="D333" t="str">
            <v>(Capex - 15-03-04)</v>
          </cell>
          <cell r="E333" t="str">
            <v>Plant &amp; Machinery (Installation)</v>
          </cell>
          <cell r="H333" t="str">
            <v>NRS</v>
          </cell>
          <cell r="I333">
            <v>1800</v>
          </cell>
          <cell r="J333">
            <v>1800</v>
          </cell>
        </row>
        <row r="334">
          <cell r="A334">
            <v>810273</v>
          </cell>
          <cell r="C334" t="str">
            <v>Fruit Juice Expansion</v>
          </cell>
          <cell r="D334" t="str">
            <v>(Capex - 15-03-04)</v>
          </cell>
          <cell r="E334" t="str">
            <v>Plant &amp; Machinery (Installation)</v>
          </cell>
          <cell r="H334" t="str">
            <v>NRS</v>
          </cell>
          <cell r="I334">
            <v>23445</v>
          </cell>
          <cell r="J334">
            <v>23445</v>
          </cell>
        </row>
        <row r="335">
          <cell r="A335">
            <v>810274</v>
          </cell>
          <cell r="C335" t="str">
            <v>Fruit Juice Expansion</v>
          </cell>
          <cell r="D335" t="str">
            <v>(Capex - 15-03-04)</v>
          </cell>
          <cell r="E335" t="str">
            <v>Plant &amp; Machinery (Installation)</v>
          </cell>
          <cell r="H335" t="str">
            <v>NRS</v>
          </cell>
          <cell r="I335">
            <v>12200</v>
          </cell>
          <cell r="J335">
            <v>12200</v>
          </cell>
        </row>
        <row r="336">
          <cell r="A336">
            <v>810275</v>
          </cell>
          <cell r="C336" t="str">
            <v>Fruit Juice Expansion</v>
          </cell>
          <cell r="D336" t="str">
            <v>(Capex - 15-03-04)</v>
          </cell>
          <cell r="E336" t="str">
            <v>Plant &amp; Machinery (Installation)</v>
          </cell>
          <cell r="H336" t="str">
            <v>INR</v>
          </cell>
          <cell r="I336">
            <v>12160</v>
          </cell>
          <cell r="J336">
            <v>19456</v>
          </cell>
        </row>
        <row r="337">
          <cell r="A337">
            <v>810276</v>
          </cell>
          <cell r="C337" t="str">
            <v>Fruit Juice Expansion</v>
          </cell>
          <cell r="D337" t="str">
            <v>(Capex - 15-03-04)</v>
          </cell>
          <cell r="E337" t="str">
            <v>Tools &amp; Implements</v>
          </cell>
          <cell r="H337" t="str">
            <v>NRS</v>
          </cell>
          <cell r="I337">
            <v>63000</v>
          </cell>
          <cell r="J337">
            <v>63000</v>
          </cell>
        </row>
        <row r="338">
          <cell r="A338">
            <v>810277</v>
          </cell>
          <cell r="C338" t="str">
            <v>Fruit Juice Expansion</v>
          </cell>
          <cell r="D338" t="str">
            <v>(Capex - 15-03-04)</v>
          </cell>
          <cell r="E338" t="str">
            <v>Plant &amp; Machinery (Installation)</v>
          </cell>
          <cell r="H338" t="str">
            <v>NRS</v>
          </cell>
          <cell r="I338">
            <v>128800</v>
          </cell>
          <cell r="J338">
            <v>128800</v>
          </cell>
        </row>
        <row r="339">
          <cell r="A339">
            <v>810278</v>
          </cell>
          <cell r="C339" t="str">
            <v>Fruit Juice Expansion</v>
          </cell>
          <cell r="D339" t="str">
            <v>(Capex - 15-03-04)</v>
          </cell>
          <cell r="E339" t="str">
            <v>Plant &amp; Machinery (Installation)</v>
          </cell>
          <cell r="H339" t="str">
            <v>NRS</v>
          </cell>
          <cell r="I339">
            <v>9360</v>
          </cell>
          <cell r="J339">
            <v>9360</v>
          </cell>
        </row>
        <row r="340">
          <cell r="A340">
            <v>810279</v>
          </cell>
          <cell r="C340" t="str">
            <v>Fruit Juice Expansion</v>
          </cell>
          <cell r="D340" t="str">
            <v>(Capex - 15-03-04)</v>
          </cell>
          <cell r="E340" t="str">
            <v>Plant &amp; Machinery (Installation)</v>
          </cell>
          <cell r="H340" t="str">
            <v>NRS</v>
          </cell>
          <cell r="I340">
            <v>4960</v>
          </cell>
          <cell r="J340">
            <v>4960</v>
          </cell>
        </row>
        <row r="341">
          <cell r="A341">
            <v>810281</v>
          </cell>
          <cell r="C341" t="str">
            <v>Fruit Juice Expansion</v>
          </cell>
          <cell r="D341" t="str">
            <v>(Capex - 15-03-04)</v>
          </cell>
          <cell r="E341" t="str">
            <v>Tools &amp; Implements</v>
          </cell>
          <cell r="H341" t="str">
            <v>INR</v>
          </cell>
          <cell r="I341">
            <v>11080</v>
          </cell>
          <cell r="J341">
            <v>17728</v>
          </cell>
        </row>
        <row r="342">
          <cell r="A342">
            <v>810282</v>
          </cell>
          <cell r="E342" t="str">
            <v xml:space="preserve">Maintenance </v>
          </cell>
          <cell r="H342" t="str">
            <v>NRS</v>
          </cell>
          <cell r="I342">
            <v>6559</v>
          </cell>
          <cell r="J342">
            <v>6559</v>
          </cell>
        </row>
        <row r="343">
          <cell r="A343">
            <v>810283</v>
          </cell>
          <cell r="C343" t="str">
            <v>Kennel House</v>
          </cell>
          <cell r="D343" t="str">
            <v>(Capex - 18-03-04)</v>
          </cell>
          <cell r="E343" t="str">
            <v>Electrical Installation</v>
          </cell>
          <cell r="H343" t="str">
            <v>NRS</v>
          </cell>
          <cell r="I343">
            <v>2318.8000000000002</v>
          </cell>
          <cell r="J343">
            <v>2318.8000000000002</v>
          </cell>
        </row>
        <row r="344">
          <cell r="A344">
            <v>810284</v>
          </cell>
          <cell r="C344" t="str">
            <v>Fruit Juice Expansion</v>
          </cell>
          <cell r="D344" t="str">
            <v>(Capex - 15-03-04)</v>
          </cell>
          <cell r="E344" t="str">
            <v>Tools &amp; Implements</v>
          </cell>
          <cell r="H344" t="str">
            <v>NRS</v>
          </cell>
          <cell r="I344">
            <v>7680</v>
          </cell>
          <cell r="J344">
            <v>7680</v>
          </cell>
        </row>
        <row r="345">
          <cell r="A345">
            <v>810285</v>
          </cell>
          <cell r="C345" t="str">
            <v>Fruit Juice Expansion</v>
          </cell>
          <cell r="D345" t="str">
            <v>(Capex - 15-03-04)</v>
          </cell>
          <cell r="E345" t="str">
            <v>Building</v>
          </cell>
          <cell r="H345" t="str">
            <v>NRS</v>
          </cell>
          <cell r="I345">
            <v>1665</v>
          </cell>
          <cell r="J345">
            <v>1665</v>
          </cell>
        </row>
        <row r="346">
          <cell r="A346">
            <v>810286</v>
          </cell>
          <cell r="C346" t="str">
            <v>Fruit Juice Expansion</v>
          </cell>
          <cell r="D346" t="str">
            <v>(Capex - 15-03-04)</v>
          </cell>
          <cell r="E346" t="str">
            <v>Building</v>
          </cell>
          <cell r="H346" t="str">
            <v>NRS</v>
          </cell>
          <cell r="I346">
            <v>7200</v>
          </cell>
          <cell r="J346">
            <v>7200</v>
          </cell>
        </row>
        <row r="347">
          <cell r="A347">
            <v>810287</v>
          </cell>
          <cell r="C347" t="str">
            <v>Kennel House</v>
          </cell>
          <cell r="D347" t="str">
            <v>(Capex - 18-03-04)</v>
          </cell>
          <cell r="E347" t="str">
            <v>Electrical Installation</v>
          </cell>
          <cell r="H347" t="str">
            <v>NRS</v>
          </cell>
          <cell r="I347">
            <v>6399</v>
          </cell>
          <cell r="J347">
            <v>6399</v>
          </cell>
        </row>
        <row r="348">
          <cell r="A348">
            <v>810288</v>
          </cell>
          <cell r="C348" t="str">
            <v>Euro Guard - SoniKapoor</v>
          </cell>
          <cell r="D348" t="str">
            <v>(Capex - 23-03-04)</v>
          </cell>
          <cell r="E348" t="str">
            <v>Furniture &amp; Fixture</v>
          </cell>
          <cell r="H348" t="str">
            <v>NRS</v>
          </cell>
          <cell r="I348">
            <v>11500</v>
          </cell>
          <cell r="J348">
            <v>11500</v>
          </cell>
        </row>
        <row r="349">
          <cell r="A349">
            <v>810289</v>
          </cell>
          <cell r="E349" t="str">
            <v xml:space="preserve">Maintenance </v>
          </cell>
          <cell r="H349" t="str">
            <v>NRS</v>
          </cell>
          <cell r="I349">
            <v>9272.5</v>
          </cell>
          <cell r="J349">
            <v>9272.5</v>
          </cell>
        </row>
        <row r="350">
          <cell r="A350">
            <v>810290</v>
          </cell>
          <cell r="E350" t="str">
            <v xml:space="preserve">Maintenance </v>
          </cell>
          <cell r="H350" t="str">
            <v>NRS</v>
          </cell>
          <cell r="I350">
            <v>8153</v>
          </cell>
          <cell r="J350">
            <v>8153</v>
          </cell>
        </row>
        <row r="351">
          <cell r="A351">
            <v>810291</v>
          </cell>
          <cell r="E351" t="str">
            <v xml:space="preserve">Maintenance </v>
          </cell>
          <cell r="H351" t="str">
            <v>NRS</v>
          </cell>
          <cell r="I351">
            <v>2492</v>
          </cell>
          <cell r="J351">
            <v>2492</v>
          </cell>
        </row>
        <row r="352">
          <cell r="A352">
            <v>810292</v>
          </cell>
          <cell r="C352" t="str">
            <v>Boundary wall</v>
          </cell>
          <cell r="D352" t="str">
            <v>(Capex - 06-03-04)</v>
          </cell>
          <cell r="E352" t="str">
            <v>Building</v>
          </cell>
          <cell r="H352" t="str">
            <v>NRS</v>
          </cell>
          <cell r="I352">
            <v>48692</v>
          </cell>
          <cell r="J352">
            <v>48692</v>
          </cell>
        </row>
        <row r="353">
          <cell r="A353">
            <v>810293</v>
          </cell>
          <cell r="C353" t="str">
            <v>Fruit Juice Expansion</v>
          </cell>
          <cell r="D353" t="str">
            <v>(Capex - 15-03-04)</v>
          </cell>
          <cell r="E353" t="str">
            <v>Building</v>
          </cell>
          <cell r="H353" t="str">
            <v>NRS</v>
          </cell>
          <cell r="I353">
            <v>23800</v>
          </cell>
          <cell r="J353">
            <v>23800</v>
          </cell>
        </row>
        <row r="354">
          <cell r="A354">
            <v>810294</v>
          </cell>
          <cell r="C354" t="str">
            <v>Kennel House</v>
          </cell>
          <cell r="D354" t="str">
            <v>(Capex - 18-03-04)</v>
          </cell>
          <cell r="E354" t="str">
            <v>Building</v>
          </cell>
          <cell r="H354" t="str">
            <v>NRS</v>
          </cell>
          <cell r="I354">
            <v>269157.5</v>
          </cell>
          <cell r="J354">
            <v>269157.5</v>
          </cell>
        </row>
        <row r="355">
          <cell r="A355">
            <v>810295</v>
          </cell>
          <cell r="C355" t="str">
            <v>Fruit Juice Expansion</v>
          </cell>
          <cell r="D355" t="str">
            <v>(Capex - 15-03-04)</v>
          </cell>
          <cell r="E355" t="str">
            <v>Plant &amp; Machinery (Installation)</v>
          </cell>
          <cell r="H355" t="str">
            <v>INR</v>
          </cell>
          <cell r="I355">
            <v>149698.20000000001</v>
          </cell>
          <cell r="J355">
            <v>239517.12000000002</v>
          </cell>
        </row>
        <row r="356">
          <cell r="A356">
            <v>810296</v>
          </cell>
          <cell r="C356" t="str">
            <v>Taxol Section</v>
          </cell>
          <cell r="D356" t="str">
            <v>(Capex - 22-03-04)</v>
          </cell>
          <cell r="E356" t="str">
            <v>Plant &amp; Machinery (Installation)</v>
          </cell>
          <cell r="H356" t="str">
            <v>INR</v>
          </cell>
          <cell r="I356">
            <v>170526</v>
          </cell>
          <cell r="J356">
            <v>272841.60000000003</v>
          </cell>
        </row>
        <row r="357">
          <cell r="A357">
            <v>810297</v>
          </cell>
          <cell r="C357" t="str">
            <v>Fruit Juice Expansion</v>
          </cell>
          <cell r="D357" t="str">
            <v>(Capex - 15-03-04)</v>
          </cell>
          <cell r="E357" t="str">
            <v>Building</v>
          </cell>
          <cell r="H357" t="str">
            <v>NRS</v>
          </cell>
          <cell r="I357">
            <v>8277.1200000000008</v>
          </cell>
          <cell r="J357">
            <v>8277.1200000000008</v>
          </cell>
        </row>
        <row r="358">
          <cell r="A358">
            <v>810298</v>
          </cell>
          <cell r="C358" t="str">
            <v>Fruit Juice Expansion</v>
          </cell>
          <cell r="D358" t="str">
            <v>(Capex - 15-03-04)</v>
          </cell>
          <cell r="E358" t="str">
            <v>Plant &amp; Machinery (Installation)</v>
          </cell>
          <cell r="H358" t="str">
            <v>NRS</v>
          </cell>
          <cell r="I358">
            <v>13500</v>
          </cell>
          <cell r="J358">
            <v>13500</v>
          </cell>
        </row>
        <row r="359">
          <cell r="A359">
            <v>810299</v>
          </cell>
          <cell r="C359" t="str">
            <v>Fruit Juice Expansion</v>
          </cell>
          <cell r="D359" t="str">
            <v>(Capex - 15-03-04)</v>
          </cell>
          <cell r="E359" t="str">
            <v>Plant &amp; Machinery (Installation)</v>
          </cell>
          <cell r="H359" t="str">
            <v>INR</v>
          </cell>
          <cell r="I359">
            <v>166788.20000000001</v>
          </cell>
          <cell r="J359">
            <v>266861.12000000005</v>
          </cell>
        </row>
        <row r="360">
          <cell r="A360">
            <v>810300</v>
          </cell>
          <cell r="C360" t="str">
            <v>Fruit Juice Expansion</v>
          </cell>
          <cell r="D360" t="str">
            <v>(Capex - 15-03-04)</v>
          </cell>
          <cell r="E360" t="str">
            <v>Plant &amp; Machinery (Installation)</v>
          </cell>
          <cell r="H360" t="str">
            <v>INR</v>
          </cell>
          <cell r="I360">
            <v>37303.800000000003</v>
          </cell>
          <cell r="J360">
            <v>59686.080000000009</v>
          </cell>
        </row>
        <row r="361">
          <cell r="A361">
            <v>810301</v>
          </cell>
          <cell r="C361" t="str">
            <v>Fruit Juice Expansion</v>
          </cell>
          <cell r="D361" t="str">
            <v>(Capex - 15-03-04)</v>
          </cell>
          <cell r="E361" t="str">
            <v>Plant &amp; Machinery (Installation)</v>
          </cell>
          <cell r="H361" t="str">
            <v>INR</v>
          </cell>
          <cell r="I361">
            <v>162252.12</v>
          </cell>
          <cell r="J361">
            <v>259603.39199999999</v>
          </cell>
        </row>
        <row r="362">
          <cell r="A362">
            <v>810302</v>
          </cell>
          <cell r="C362" t="str">
            <v>Fruit Juice Expansion</v>
          </cell>
          <cell r="D362" t="str">
            <v>(Capex - 15-03-04)</v>
          </cell>
          <cell r="E362" t="str">
            <v>Plant &amp; Machinery (Installation)</v>
          </cell>
          <cell r="H362" t="str">
            <v>INR</v>
          </cell>
          <cell r="I362">
            <v>52632</v>
          </cell>
          <cell r="J362">
            <v>84211.200000000012</v>
          </cell>
        </row>
        <row r="363">
          <cell r="A363">
            <v>810303</v>
          </cell>
          <cell r="C363" t="str">
            <v>Fruit Juice Expansion</v>
          </cell>
          <cell r="D363" t="str">
            <v>(Capex - 15-03-04)</v>
          </cell>
          <cell r="E363" t="str">
            <v>Building</v>
          </cell>
          <cell r="H363" t="str">
            <v>NRS</v>
          </cell>
          <cell r="I363">
            <v>25500</v>
          </cell>
          <cell r="J363">
            <v>25500</v>
          </cell>
        </row>
        <row r="364">
          <cell r="A364">
            <v>810305</v>
          </cell>
          <cell r="C364" t="str">
            <v>Furniture &amp; Fixture</v>
          </cell>
          <cell r="D364" t="str">
            <v>(Capex - 16-03-04)</v>
          </cell>
          <cell r="E364" t="str">
            <v>Furniture &amp; Fixture</v>
          </cell>
          <cell r="H364" t="str">
            <v>NRS</v>
          </cell>
          <cell r="I364">
            <v>30909.08</v>
          </cell>
          <cell r="J364">
            <v>30909.08</v>
          </cell>
        </row>
        <row r="365">
          <cell r="A365">
            <v>810306</v>
          </cell>
          <cell r="C365" t="str">
            <v>Fruit Juice Expansion</v>
          </cell>
          <cell r="D365" t="str">
            <v>(Capex - 15-03-04)</v>
          </cell>
          <cell r="E365" t="str">
            <v>Plant &amp; Machinery (Installation)</v>
          </cell>
          <cell r="H365" t="str">
            <v>NRS</v>
          </cell>
          <cell r="I365">
            <v>104500</v>
          </cell>
          <cell r="J365">
            <v>104500</v>
          </cell>
        </row>
        <row r="366">
          <cell r="A366">
            <v>810307</v>
          </cell>
          <cell r="C366" t="str">
            <v>Vatika Hair Oil- Container</v>
          </cell>
          <cell r="D366" t="str">
            <v>(Capex - 13-03-04)</v>
          </cell>
          <cell r="E366" t="str">
            <v>Plant &amp; Machinery</v>
          </cell>
          <cell r="H366" t="str">
            <v>NRS</v>
          </cell>
          <cell r="I366">
            <v>14400</v>
          </cell>
          <cell r="J366">
            <v>14400</v>
          </cell>
        </row>
        <row r="367">
          <cell r="A367">
            <v>810308</v>
          </cell>
          <cell r="C367" t="str">
            <v>Fruit Juice Expansion</v>
          </cell>
          <cell r="D367" t="str">
            <v>(Capex - 15-03-04)</v>
          </cell>
          <cell r="E367" t="str">
            <v>Electrical Installation</v>
          </cell>
          <cell r="H367" t="str">
            <v>NRS</v>
          </cell>
          <cell r="I367">
            <v>92224</v>
          </cell>
          <cell r="J367">
            <v>92224</v>
          </cell>
        </row>
        <row r="368">
          <cell r="A368">
            <v>810309</v>
          </cell>
          <cell r="C368" t="str">
            <v>LDM Section</v>
          </cell>
          <cell r="D368" t="str">
            <v>(Capex - 02-04-05)</v>
          </cell>
          <cell r="E368" t="str">
            <v>Tools &amp; Implements</v>
          </cell>
          <cell r="H368" t="str">
            <v>NRS</v>
          </cell>
          <cell r="I368">
            <v>112000</v>
          </cell>
          <cell r="J368">
            <v>112000</v>
          </cell>
        </row>
        <row r="369">
          <cell r="A369">
            <v>810309</v>
          </cell>
          <cell r="C369" t="str">
            <v>Hajmola tablet</v>
          </cell>
          <cell r="D369" t="str">
            <v>(Capex - 02-04-05)</v>
          </cell>
          <cell r="E369" t="str">
            <v>Tools &amp; Implements</v>
          </cell>
          <cell r="H369" t="str">
            <v>NRS</v>
          </cell>
          <cell r="I369">
            <v>60000</v>
          </cell>
          <cell r="J369">
            <v>60000</v>
          </cell>
        </row>
        <row r="370">
          <cell r="A370">
            <v>810312</v>
          </cell>
          <cell r="E370" t="str">
            <v xml:space="preserve">Maintenance </v>
          </cell>
          <cell r="H370" t="str">
            <v>NRS</v>
          </cell>
          <cell r="I370">
            <v>97795</v>
          </cell>
          <cell r="J370">
            <v>97795</v>
          </cell>
        </row>
        <row r="371">
          <cell r="A371">
            <v>810313</v>
          </cell>
          <cell r="C371" t="str">
            <v>Kennel House</v>
          </cell>
          <cell r="D371" t="str">
            <v>(Capex - 18-03-04)</v>
          </cell>
          <cell r="E371" t="str">
            <v>Building</v>
          </cell>
          <cell r="H371" t="str">
            <v>NRS</v>
          </cell>
          <cell r="I371">
            <v>1544</v>
          </cell>
          <cell r="J371">
            <v>1544</v>
          </cell>
        </row>
        <row r="372">
          <cell r="A372">
            <v>810314</v>
          </cell>
          <cell r="C372" t="str">
            <v>Fruit Juice Expansion</v>
          </cell>
          <cell r="D372" t="str">
            <v>(Capex - 15-03-04)</v>
          </cell>
          <cell r="E372" t="str">
            <v>Building</v>
          </cell>
          <cell r="H372" t="str">
            <v>NRS</v>
          </cell>
          <cell r="I372">
            <v>63750</v>
          </cell>
          <cell r="J372">
            <v>63750</v>
          </cell>
        </row>
        <row r="373">
          <cell r="A373">
            <v>810315</v>
          </cell>
          <cell r="C373" t="str">
            <v xml:space="preserve">Kennel House </v>
          </cell>
          <cell r="D373" t="str">
            <v>(Capex - 18-03-04)</v>
          </cell>
          <cell r="E373" t="str">
            <v>Building</v>
          </cell>
          <cell r="H373" t="str">
            <v>NRS</v>
          </cell>
          <cell r="I373">
            <v>45477.599999999999</v>
          </cell>
          <cell r="J373">
            <v>45477.599999999999</v>
          </cell>
        </row>
        <row r="374">
          <cell r="A374">
            <v>810316</v>
          </cell>
          <cell r="C374" t="str">
            <v>Fruit Juice Expansion</v>
          </cell>
          <cell r="D374" t="str">
            <v>(Capex - 15-03-04)</v>
          </cell>
          <cell r="E374" t="str">
            <v>Plant &amp; Machinery (Installation)</v>
          </cell>
          <cell r="H374" t="str">
            <v>NRS</v>
          </cell>
          <cell r="I374">
            <v>18300</v>
          </cell>
          <cell r="J374">
            <v>18300</v>
          </cell>
        </row>
        <row r="375">
          <cell r="A375">
            <v>810317</v>
          </cell>
          <cell r="C375" t="str">
            <v>Fruit Juice Expansion</v>
          </cell>
          <cell r="D375" t="str">
            <v>(Capex - 15-03-04)</v>
          </cell>
          <cell r="E375" t="str">
            <v>Electrical Installation</v>
          </cell>
          <cell r="H375" t="str">
            <v>NRS</v>
          </cell>
          <cell r="I375">
            <v>6464</v>
          </cell>
          <cell r="J375">
            <v>6464</v>
          </cell>
        </row>
        <row r="376">
          <cell r="A376">
            <v>810318</v>
          </cell>
          <cell r="C376" t="str">
            <v>Fruit Juice Expansion</v>
          </cell>
          <cell r="D376" t="str">
            <v>(Capex - 15-03-04)</v>
          </cell>
          <cell r="E376" t="str">
            <v>Plant &amp; Machinery (Installation)</v>
          </cell>
          <cell r="H376" t="str">
            <v>INR</v>
          </cell>
          <cell r="I376">
            <v>38630.25</v>
          </cell>
          <cell r="J376">
            <v>61808.4</v>
          </cell>
        </row>
        <row r="377">
          <cell r="A377">
            <v>810319</v>
          </cell>
          <cell r="C377" t="str">
            <v>Fruit Juice Expansion</v>
          </cell>
          <cell r="D377" t="str">
            <v>(Capex - 15-03-04)</v>
          </cell>
          <cell r="E377" t="str">
            <v>Plant &amp; Machinery (Installation)</v>
          </cell>
        </row>
        <row r="378">
          <cell r="A378">
            <v>810320</v>
          </cell>
          <cell r="C378" t="str">
            <v>Tomato Ketchap</v>
          </cell>
          <cell r="D378" t="str">
            <v>(Capex - 01-04-05)</v>
          </cell>
          <cell r="E378" t="str">
            <v xml:space="preserve">Plant &amp; Machinery </v>
          </cell>
          <cell r="H378" t="str">
            <v>INR</v>
          </cell>
          <cell r="I378">
            <v>31000</v>
          </cell>
          <cell r="J378">
            <v>49600</v>
          </cell>
        </row>
        <row r="379">
          <cell r="A379">
            <v>810321</v>
          </cell>
          <cell r="C379" t="str">
            <v>Filtration System</v>
          </cell>
          <cell r="D379" t="str">
            <v>(Capex - 05-04-05)</v>
          </cell>
          <cell r="E379" t="str">
            <v xml:space="preserve">Plant &amp; Machinery </v>
          </cell>
          <cell r="H379" t="str">
            <v>USD</v>
          </cell>
          <cell r="I379">
            <v>5900</v>
          </cell>
          <cell r="J379">
            <v>436600</v>
          </cell>
        </row>
        <row r="380">
          <cell r="A380">
            <v>810322</v>
          </cell>
          <cell r="C380" t="str">
            <v>Taxol Section</v>
          </cell>
          <cell r="D380" t="str">
            <v>(Capex - 22-03-04)</v>
          </cell>
          <cell r="E380" t="str">
            <v>Electrical Installation</v>
          </cell>
          <cell r="H380" t="str">
            <v>NRS</v>
          </cell>
          <cell r="I380">
            <v>215000</v>
          </cell>
          <cell r="J380">
            <v>215000</v>
          </cell>
        </row>
        <row r="381">
          <cell r="A381">
            <v>810323</v>
          </cell>
          <cell r="C381" t="str">
            <v>Fruit Juice Expansion</v>
          </cell>
          <cell r="D381" t="str">
            <v>(Capex - 15-03-04)</v>
          </cell>
          <cell r="E381" t="str">
            <v>Electrical Installation</v>
          </cell>
          <cell r="H381" t="str">
            <v>INR</v>
          </cell>
          <cell r="I381">
            <v>4200</v>
          </cell>
          <cell r="J381">
            <v>6720</v>
          </cell>
        </row>
        <row r="382">
          <cell r="A382">
            <v>810324</v>
          </cell>
          <cell r="C382" t="str">
            <v>Fruit Juice Expansion</v>
          </cell>
          <cell r="D382" t="str">
            <v>(Capex - 15-03-04)</v>
          </cell>
          <cell r="E382" t="str">
            <v>Plant &amp; Machinery (Installation)</v>
          </cell>
          <cell r="H382" t="str">
            <v>NRS</v>
          </cell>
          <cell r="I382">
            <v>29568</v>
          </cell>
          <cell r="J382">
            <v>29568</v>
          </cell>
        </row>
        <row r="383">
          <cell r="A383">
            <v>810325</v>
          </cell>
          <cell r="C383" t="str">
            <v>Fruit Juice Expansion</v>
          </cell>
          <cell r="D383" t="str">
            <v>(Capex - 15-03-04)</v>
          </cell>
          <cell r="E383" t="str">
            <v>Plant &amp; Machinery (Installation)</v>
          </cell>
          <cell r="H383" t="str">
            <v>NRS</v>
          </cell>
          <cell r="I383">
            <v>10665</v>
          </cell>
          <cell r="J383">
            <v>10665</v>
          </cell>
        </row>
        <row r="384">
          <cell r="A384">
            <v>810326</v>
          </cell>
          <cell r="C384" t="str">
            <v>Fruit Juice Expansion</v>
          </cell>
          <cell r="D384" t="str">
            <v>(Capex - 15-03-04)</v>
          </cell>
          <cell r="E384" t="str">
            <v>Building</v>
          </cell>
          <cell r="H384" t="str">
            <v>NRS</v>
          </cell>
          <cell r="I384">
            <v>49020</v>
          </cell>
          <cell r="J384">
            <v>49020</v>
          </cell>
        </row>
        <row r="385">
          <cell r="A385">
            <v>810327</v>
          </cell>
          <cell r="C385" t="str">
            <v>Boundary Wall</v>
          </cell>
          <cell r="D385" t="str">
            <v>(Capex - 06-03-04)</v>
          </cell>
          <cell r="E385" t="str">
            <v>Building</v>
          </cell>
          <cell r="H385" t="str">
            <v>NRS</v>
          </cell>
          <cell r="I385">
            <v>57414.5</v>
          </cell>
          <cell r="J385">
            <v>57414.5</v>
          </cell>
        </row>
        <row r="386">
          <cell r="A386">
            <v>810328</v>
          </cell>
          <cell r="C386" t="str">
            <v>Fruit Juice Expansion</v>
          </cell>
          <cell r="D386" t="str">
            <v>(Capex - 15-03-04)</v>
          </cell>
          <cell r="E386" t="str">
            <v>Building</v>
          </cell>
          <cell r="H386" t="str">
            <v>NRS</v>
          </cell>
          <cell r="I386">
            <v>400815</v>
          </cell>
          <cell r="J386">
            <v>400815</v>
          </cell>
        </row>
        <row r="387">
          <cell r="A387">
            <v>810329</v>
          </cell>
          <cell r="C387" t="str">
            <v>Fruit Juice Expansion</v>
          </cell>
          <cell r="D387" t="str">
            <v>(Capex - 15-03-04)</v>
          </cell>
          <cell r="E387" t="str">
            <v>Building</v>
          </cell>
          <cell r="H387" t="str">
            <v>INR</v>
          </cell>
          <cell r="I387">
            <v>50500</v>
          </cell>
          <cell r="J387">
            <v>80800</v>
          </cell>
        </row>
        <row r="388">
          <cell r="A388">
            <v>810330</v>
          </cell>
          <cell r="C388" t="str">
            <v>Taxol Section</v>
          </cell>
          <cell r="D388" t="str">
            <v>(Capex - 22-03-04)</v>
          </cell>
          <cell r="E388" t="str">
            <v>Plant &amp; Machinery (Installation)</v>
          </cell>
          <cell r="H388" t="str">
            <v>NRS</v>
          </cell>
          <cell r="I388">
            <v>8810</v>
          </cell>
          <cell r="J388">
            <v>8810</v>
          </cell>
        </row>
        <row r="389">
          <cell r="A389">
            <v>810331</v>
          </cell>
          <cell r="C389" t="str">
            <v>Taxol Section</v>
          </cell>
          <cell r="D389" t="str">
            <v>(Capex - 22-03-04)</v>
          </cell>
          <cell r="E389" t="str">
            <v>Plant &amp; Machinery (Installation)</v>
          </cell>
          <cell r="H389" t="str">
            <v>INR</v>
          </cell>
          <cell r="I389">
            <v>61249.98</v>
          </cell>
          <cell r="J389">
            <v>97999.968000000008</v>
          </cell>
        </row>
        <row r="390">
          <cell r="A390">
            <v>810332</v>
          </cell>
          <cell r="C390" t="str">
            <v>Fruit Juice Expansion</v>
          </cell>
          <cell r="D390" t="str">
            <v>(Capex - 15-03-04)</v>
          </cell>
          <cell r="E390" t="str">
            <v>Plant &amp; Machinery (Installation)</v>
          </cell>
          <cell r="H390" t="str">
            <v>NRS</v>
          </cell>
          <cell r="I390">
            <v>4906.8</v>
          </cell>
          <cell r="J390">
            <v>4906.8</v>
          </cell>
        </row>
        <row r="391">
          <cell r="A391">
            <v>810333</v>
          </cell>
          <cell r="C391" t="str">
            <v>Taxol Section</v>
          </cell>
          <cell r="D391" t="str">
            <v>(Capex - 22-03-04)</v>
          </cell>
          <cell r="E391" t="str">
            <v>Plant &amp; Machinery (Installation)</v>
          </cell>
          <cell r="H391" t="str">
            <v>NRS</v>
          </cell>
          <cell r="I391">
            <v>114264</v>
          </cell>
          <cell r="J391">
            <v>114264</v>
          </cell>
        </row>
        <row r="392">
          <cell r="A392">
            <v>810334</v>
          </cell>
          <cell r="C392" t="str">
            <v>Fruit Juice Expansion</v>
          </cell>
          <cell r="D392" t="str">
            <v>(Capex - 15-03-04)</v>
          </cell>
          <cell r="E392" t="str">
            <v>Plant &amp; Machinery</v>
          </cell>
          <cell r="H392" t="str">
            <v>NRS</v>
          </cell>
          <cell r="I392">
            <v>114354</v>
          </cell>
          <cell r="J392">
            <v>114354</v>
          </cell>
        </row>
        <row r="393">
          <cell r="A393">
            <v>810335</v>
          </cell>
          <cell r="C393" t="str">
            <v>Fruit Juice Expansion</v>
          </cell>
          <cell r="D393" t="str">
            <v>(Capex - 15-03-04)</v>
          </cell>
          <cell r="E393" t="str">
            <v>Plant &amp; Machinery (Installation)</v>
          </cell>
          <cell r="H393" t="str">
            <v>INR</v>
          </cell>
          <cell r="I393">
            <v>24875</v>
          </cell>
          <cell r="J393">
            <v>39800</v>
          </cell>
        </row>
        <row r="394">
          <cell r="A394">
            <v>810336</v>
          </cell>
          <cell r="C394" t="str">
            <v>Fruit Juice Expansion</v>
          </cell>
          <cell r="D394" t="str">
            <v>(Capex - 05-04-05)</v>
          </cell>
          <cell r="E394" t="str">
            <v>Plant &amp; Machinery (Installation)</v>
          </cell>
          <cell r="H394" t="str">
            <v>INR</v>
          </cell>
          <cell r="I394">
            <v>24500</v>
          </cell>
          <cell r="J394">
            <v>39200</v>
          </cell>
        </row>
        <row r="395">
          <cell r="A395">
            <v>810338</v>
          </cell>
          <cell r="C395" t="str">
            <v>Taxol Section</v>
          </cell>
          <cell r="D395" t="str">
            <v>(Capex - 22-03-04)</v>
          </cell>
          <cell r="E395" t="str">
            <v xml:space="preserve">Plant &amp; Machinery </v>
          </cell>
          <cell r="H395" t="str">
            <v>INR</v>
          </cell>
          <cell r="I395">
            <v>35700</v>
          </cell>
          <cell r="J395">
            <v>57120</v>
          </cell>
        </row>
        <row r="396">
          <cell r="A396">
            <v>810339</v>
          </cell>
          <cell r="C396" t="str">
            <v>Fruit Juice Expansion</v>
          </cell>
          <cell r="D396" t="str">
            <v>(Capex - 15-03-04)</v>
          </cell>
          <cell r="E396" t="str">
            <v>Building</v>
          </cell>
          <cell r="H396" t="str">
            <v>NRS</v>
          </cell>
          <cell r="I396">
            <v>76715</v>
          </cell>
          <cell r="J396">
            <v>76715</v>
          </cell>
        </row>
        <row r="397">
          <cell r="A397">
            <v>810340</v>
          </cell>
          <cell r="C397" t="str">
            <v>Taxol Section</v>
          </cell>
          <cell r="D397" t="str">
            <v>(Capex - 22-03-04)</v>
          </cell>
          <cell r="E397" t="str">
            <v>Plant &amp; Machinery (Installation)</v>
          </cell>
          <cell r="H397" t="str">
            <v>INR</v>
          </cell>
          <cell r="I397">
            <v>16155</v>
          </cell>
          <cell r="J397">
            <v>25848</v>
          </cell>
        </row>
        <row r="398">
          <cell r="A398">
            <v>810341</v>
          </cell>
          <cell r="C398" t="str">
            <v>Taxol Section</v>
          </cell>
          <cell r="D398" t="str">
            <v>(Capex - 22-03-04)</v>
          </cell>
          <cell r="E398" t="str">
            <v>Plant &amp; Machinery (Installation)</v>
          </cell>
          <cell r="H398" t="str">
            <v>INR</v>
          </cell>
          <cell r="I398">
            <v>68880</v>
          </cell>
          <cell r="J398">
            <v>110208</v>
          </cell>
        </row>
        <row r="399">
          <cell r="A399">
            <v>810342</v>
          </cell>
          <cell r="C399" t="str">
            <v>Taxol Section</v>
          </cell>
          <cell r="D399" t="str">
            <v>(Capex - 22-03-04)</v>
          </cell>
          <cell r="E399" t="str">
            <v>Plant &amp; Machinery (Installation)</v>
          </cell>
          <cell r="H399" t="str">
            <v>INR</v>
          </cell>
          <cell r="I399">
            <v>32256</v>
          </cell>
          <cell r="J399">
            <v>51609.600000000006</v>
          </cell>
        </row>
        <row r="400">
          <cell r="A400">
            <v>810343</v>
          </cell>
          <cell r="C400" t="str">
            <v>Fruit Juice Expansion</v>
          </cell>
          <cell r="D400" t="str">
            <v>(Capex - 15-03-04)</v>
          </cell>
          <cell r="E400" t="str">
            <v>Plant &amp; Machinery (Installation)</v>
          </cell>
          <cell r="H400" t="str">
            <v>INR</v>
          </cell>
          <cell r="I400">
            <v>142990</v>
          </cell>
          <cell r="J400">
            <v>228784</v>
          </cell>
        </row>
        <row r="401">
          <cell r="A401">
            <v>810344</v>
          </cell>
          <cell r="C401" t="str">
            <v>Taxol Section</v>
          </cell>
          <cell r="D401" t="str">
            <v>(Capex - 22-03-04)</v>
          </cell>
          <cell r="E401" t="str">
            <v>Plant &amp; Machinery (Installation)</v>
          </cell>
          <cell r="H401" t="str">
            <v>INR</v>
          </cell>
          <cell r="I401">
            <v>71792</v>
          </cell>
          <cell r="J401">
            <v>114867.20000000001</v>
          </cell>
        </row>
        <row r="402">
          <cell r="A402">
            <v>810345</v>
          </cell>
          <cell r="C402" t="str">
            <v>Kennel House</v>
          </cell>
          <cell r="D402" t="str">
            <v>(Capex - 18-03-04)</v>
          </cell>
          <cell r="E402" t="str">
            <v>Building</v>
          </cell>
          <cell r="H402" t="str">
            <v>INR</v>
          </cell>
          <cell r="I402">
            <v>68850</v>
          </cell>
          <cell r="J402">
            <v>110160</v>
          </cell>
        </row>
        <row r="403">
          <cell r="A403">
            <v>810346</v>
          </cell>
          <cell r="C403" t="str">
            <v>Taxol Section</v>
          </cell>
          <cell r="D403" t="str">
            <v>(Capex - 22-03-04)</v>
          </cell>
          <cell r="E403" t="str">
            <v>Plant &amp; Machinery (Installation)</v>
          </cell>
          <cell r="H403" t="str">
            <v>INR</v>
          </cell>
          <cell r="I403">
            <v>105000</v>
          </cell>
          <cell r="J403">
            <v>168000</v>
          </cell>
        </row>
        <row r="404">
          <cell r="A404">
            <v>810347</v>
          </cell>
          <cell r="C404" t="str">
            <v>Fruit Juice Expansion</v>
          </cell>
          <cell r="D404" t="str">
            <v>(Capex - 21-04-05)</v>
          </cell>
          <cell r="E404" t="str">
            <v xml:space="preserve">Plant &amp; Machinery </v>
          </cell>
          <cell r="H404" t="str">
            <v>USD</v>
          </cell>
          <cell r="I404">
            <v>61765</v>
          </cell>
          <cell r="J404">
            <v>4570610</v>
          </cell>
        </row>
        <row r="405">
          <cell r="A405">
            <v>810348</v>
          </cell>
          <cell r="C405" t="str">
            <v>Taxol Section</v>
          </cell>
          <cell r="D405" t="str">
            <v>(Capex - 22-03-04)</v>
          </cell>
          <cell r="E405" t="str">
            <v>Plant &amp; Machinery (Installation)</v>
          </cell>
          <cell r="H405" t="str">
            <v>INR</v>
          </cell>
          <cell r="I405">
            <v>74785.210000000006</v>
          </cell>
          <cell r="J405">
            <v>119656.33600000001</v>
          </cell>
        </row>
        <row r="406">
          <cell r="A406">
            <v>810350</v>
          </cell>
          <cell r="C406" t="str">
            <v>Taxol Section</v>
          </cell>
          <cell r="D406" t="str">
            <v>(Capex - 22-03-04)</v>
          </cell>
          <cell r="E406" t="str">
            <v>Plant &amp; Machinery (Installation)</v>
          </cell>
          <cell r="H406" t="str">
            <v>NRS</v>
          </cell>
          <cell r="I406">
            <v>22000</v>
          </cell>
          <cell r="J406">
            <v>22000</v>
          </cell>
        </row>
        <row r="407">
          <cell r="A407">
            <v>810351</v>
          </cell>
          <cell r="C407" t="str">
            <v>Fruit Juice Expansion</v>
          </cell>
          <cell r="D407" t="str">
            <v>(Capex - 15-03-04)</v>
          </cell>
          <cell r="E407" t="str">
            <v>Building</v>
          </cell>
          <cell r="H407" t="str">
            <v>NRS</v>
          </cell>
          <cell r="I407">
            <v>155981.95000000001</v>
          </cell>
          <cell r="J407">
            <v>155981.95000000001</v>
          </cell>
        </row>
        <row r="408">
          <cell r="A408">
            <v>810352</v>
          </cell>
          <cell r="C408" t="str">
            <v>Kennel House</v>
          </cell>
          <cell r="D408" t="str">
            <v>(Capex - 18-03-04)</v>
          </cell>
          <cell r="E408" t="str">
            <v>Building</v>
          </cell>
          <cell r="H408" t="str">
            <v>NRS</v>
          </cell>
          <cell r="I408">
            <v>4017</v>
          </cell>
          <cell r="J408">
            <v>4017</v>
          </cell>
        </row>
        <row r="409">
          <cell r="A409">
            <v>810354</v>
          </cell>
          <cell r="C409" t="str">
            <v>Fruit Juice Expansion</v>
          </cell>
          <cell r="D409" t="str">
            <v>(Capex - 13-04-05)</v>
          </cell>
          <cell r="E409" t="str">
            <v>Building</v>
          </cell>
          <cell r="H409" t="str">
            <v>INR</v>
          </cell>
          <cell r="I409">
            <v>90000</v>
          </cell>
          <cell r="J409">
            <v>144000</v>
          </cell>
        </row>
        <row r="410">
          <cell r="A410">
            <v>810355</v>
          </cell>
          <cell r="C410" t="str">
            <v>Taxol Section</v>
          </cell>
          <cell r="D410" t="str">
            <v>(Capex - 22-03-04)</v>
          </cell>
          <cell r="E410" t="str">
            <v>Plant &amp; Machinery (Installation)</v>
          </cell>
          <cell r="H410" t="str">
            <v>NRS</v>
          </cell>
          <cell r="I410">
            <v>11000</v>
          </cell>
          <cell r="J410">
            <v>11000</v>
          </cell>
        </row>
        <row r="411">
          <cell r="A411">
            <v>810356</v>
          </cell>
          <cell r="C411" t="str">
            <v>Fruit Juice Expansion</v>
          </cell>
          <cell r="D411" t="str">
            <v>(Capex - 21-04-05)</v>
          </cell>
          <cell r="E411" t="str">
            <v>Plant &amp; Machinery (Installation)</v>
          </cell>
          <cell r="H411" t="str">
            <v>NRS</v>
          </cell>
          <cell r="I411">
            <v>84787.5</v>
          </cell>
          <cell r="J411">
            <v>84787.5</v>
          </cell>
        </row>
        <row r="412">
          <cell r="A412">
            <v>810357</v>
          </cell>
          <cell r="C412" t="str">
            <v>Taxol Section</v>
          </cell>
          <cell r="D412" t="str">
            <v>(Capex - 22-03-04)</v>
          </cell>
          <cell r="E412" t="str">
            <v>Plant &amp; Machinery (Installation)</v>
          </cell>
          <cell r="H412" t="str">
            <v>NRS</v>
          </cell>
          <cell r="I412">
            <v>42700</v>
          </cell>
          <cell r="J412">
            <v>42700</v>
          </cell>
        </row>
        <row r="413">
          <cell r="A413">
            <v>810358</v>
          </cell>
          <cell r="C413" t="str">
            <v>Fruit Juice Expansion</v>
          </cell>
          <cell r="D413" t="str">
            <v>(Capex - 15-03-04)</v>
          </cell>
          <cell r="E413" t="str">
            <v>Plant &amp; Machinery (Installation)</v>
          </cell>
          <cell r="H413" t="str">
            <v>INR</v>
          </cell>
          <cell r="I413">
            <v>38512</v>
          </cell>
          <cell r="J413">
            <v>61619.200000000004</v>
          </cell>
        </row>
        <row r="414">
          <cell r="A414">
            <v>810359</v>
          </cell>
          <cell r="C414" t="str">
            <v>Photo Copy machine</v>
          </cell>
          <cell r="D414" t="str">
            <v>(Capex - 21-03-04)</v>
          </cell>
          <cell r="E414" t="str">
            <v>Office Equipment</v>
          </cell>
          <cell r="H414" t="str">
            <v>NRS</v>
          </cell>
          <cell r="I414">
            <v>390000</v>
          </cell>
          <cell r="J414">
            <v>390000</v>
          </cell>
        </row>
        <row r="415">
          <cell r="A415">
            <v>810360</v>
          </cell>
          <cell r="C415" t="str">
            <v>Taxol Section</v>
          </cell>
          <cell r="D415" t="str">
            <v>(Capex - 22-03-04)</v>
          </cell>
          <cell r="E415" t="str">
            <v>Plant &amp; Machinery (Installation)</v>
          </cell>
          <cell r="H415" t="str">
            <v>NRS</v>
          </cell>
          <cell r="I415">
            <v>6600</v>
          </cell>
          <cell r="J415">
            <v>6600</v>
          </cell>
        </row>
        <row r="416">
          <cell r="A416">
            <v>810363</v>
          </cell>
          <cell r="C416" t="str">
            <v>Taxol Section</v>
          </cell>
          <cell r="D416" t="str">
            <v>(Capex - 22-03-04)</v>
          </cell>
          <cell r="E416" t="str">
            <v>Plant &amp; Machinery (Installation)</v>
          </cell>
          <cell r="H416" t="str">
            <v>INR</v>
          </cell>
          <cell r="I416">
            <v>9875</v>
          </cell>
          <cell r="J416">
            <v>15800</v>
          </cell>
        </row>
        <row r="417">
          <cell r="A417">
            <v>810364</v>
          </cell>
          <cell r="C417" t="str">
            <v>Taxol Section</v>
          </cell>
          <cell r="D417" t="str">
            <v>(Capex - 22-03-04)</v>
          </cell>
          <cell r="E417" t="str">
            <v>Plant &amp; Machinery (Installation)</v>
          </cell>
        </row>
        <row r="418">
          <cell r="A418">
            <v>810365</v>
          </cell>
          <cell r="C418" t="str">
            <v>Taxol Section</v>
          </cell>
          <cell r="D418" t="str">
            <v>(Capex - 22-03-04)</v>
          </cell>
          <cell r="E418" t="str">
            <v>Plant &amp; Machinery (Installation)</v>
          </cell>
        </row>
        <row r="419">
          <cell r="A419">
            <v>810366</v>
          </cell>
          <cell r="C419" t="str">
            <v>Taxol Section</v>
          </cell>
          <cell r="D419" t="str">
            <v>(Capex - 22-03-04)</v>
          </cell>
          <cell r="E419" t="str">
            <v>Plant &amp; Machinery (Installation)</v>
          </cell>
        </row>
        <row r="420">
          <cell r="A420">
            <v>810367</v>
          </cell>
          <cell r="C420" t="str">
            <v>Fruit Juice Expansion</v>
          </cell>
          <cell r="D420" t="str">
            <v>(Capex - 12-04-05)</v>
          </cell>
          <cell r="E420" t="str">
            <v>Plant &amp; Machinery (Installation)</v>
          </cell>
        </row>
        <row r="421">
          <cell r="A421">
            <v>810368</v>
          </cell>
          <cell r="C421" t="str">
            <v>Fruit Juice Expansion</v>
          </cell>
          <cell r="D421" t="str">
            <v>(Capex - 15-03-04)</v>
          </cell>
          <cell r="E421" t="str">
            <v>Plant &amp; Machinery (Installation)</v>
          </cell>
        </row>
        <row r="422">
          <cell r="A422">
            <v>810369</v>
          </cell>
          <cell r="C422" t="str">
            <v>Taxol Section</v>
          </cell>
          <cell r="D422" t="str">
            <v>(Capex - 22-03-04)</v>
          </cell>
          <cell r="E422" t="str">
            <v>Plant &amp; Machinery (Installation)</v>
          </cell>
        </row>
        <row r="423">
          <cell r="A423">
            <v>810370</v>
          </cell>
          <cell r="C423" t="str">
            <v>LDM Section</v>
          </cell>
          <cell r="D423" t="str">
            <v>(Capex - 08-04-05)</v>
          </cell>
          <cell r="E423" t="str">
            <v xml:space="preserve">Plant &amp; Machinery </v>
          </cell>
        </row>
        <row r="424">
          <cell r="A424">
            <v>810371</v>
          </cell>
          <cell r="C424" t="str">
            <v>Fruit Juice Expansion</v>
          </cell>
          <cell r="D424" t="str">
            <v>(Capex - 15-03-04)</v>
          </cell>
          <cell r="E424" t="str">
            <v>Building</v>
          </cell>
        </row>
        <row r="425">
          <cell r="A425">
            <v>810372</v>
          </cell>
          <cell r="C425" t="str">
            <v>Fruit Juice Expansion</v>
          </cell>
          <cell r="D425" t="str">
            <v>(Capex - 09-04-05)</v>
          </cell>
          <cell r="E425" t="str">
            <v>Building</v>
          </cell>
        </row>
        <row r="426">
          <cell r="A426">
            <v>810373</v>
          </cell>
          <cell r="C426" t="str">
            <v>LDM Section</v>
          </cell>
          <cell r="D426" t="str">
            <v>(Capex - 07-04-05)</v>
          </cell>
          <cell r="E426" t="str">
            <v>Building</v>
          </cell>
        </row>
        <row r="427">
          <cell r="A427">
            <v>810374</v>
          </cell>
          <cell r="C427" t="str">
            <v>Fruit Juice Expansion</v>
          </cell>
          <cell r="D427" t="str">
            <v>(Capex - 04-04-05)</v>
          </cell>
          <cell r="E427" t="str">
            <v xml:space="preserve">Plant &amp; Machinery </v>
          </cell>
        </row>
        <row r="428">
          <cell r="A428">
            <v>810375</v>
          </cell>
          <cell r="C428" t="str">
            <v>Fruit Juice Expansion</v>
          </cell>
          <cell r="D428" t="str">
            <v>(Capex - 04-04-05)</v>
          </cell>
          <cell r="E428" t="str">
            <v xml:space="preserve">Plant &amp; Machinery </v>
          </cell>
        </row>
        <row r="429">
          <cell r="A429">
            <v>810376</v>
          </cell>
          <cell r="C429" t="str">
            <v>Fruit Juice Expansion</v>
          </cell>
          <cell r="D429" t="str">
            <v>(Capex - 04-04-05)</v>
          </cell>
          <cell r="E429" t="str">
            <v xml:space="preserve">Plant &amp; Machinery </v>
          </cell>
        </row>
        <row r="430">
          <cell r="A430">
            <v>810378</v>
          </cell>
          <cell r="C430" t="str">
            <v>Fruit Juice Expansion</v>
          </cell>
          <cell r="D430" t="str">
            <v>(Capex - 12-04-05)</v>
          </cell>
          <cell r="E430" t="str">
            <v>Building</v>
          </cell>
        </row>
        <row r="431">
          <cell r="A431">
            <v>810379</v>
          </cell>
          <cell r="C431" t="str">
            <v>Taxol Section</v>
          </cell>
          <cell r="D431" t="str">
            <v>(Capex - 22-03-04)</v>
          </cell>
          <cell r="E431" t="str">
            <v>Electrical Installation</v>
          </cell>
        </row>
        <row r="432">
          <cell r="A432">
            <v>810380</v>
          </cell>
          <cell r="C432" t="str">
            <v>Tomato Ketchup</v>
          </cell>
          <cell r="D432" t="str">
            <v>(Capex - 13-04-05)</v>
          </cell>
          <cell r="E432" t="str">
            <v>Building</v>
          </cell>
        </row>
        <row r="433">
          <cell r="A433">
            <v>830028</v>
          </cell>
          <cell r="C433" t="str">
            <v>Honey Section</v>
          </cell>
          <cell r="D433" t="str">
            <v>No-Capex</v>
          </cell>
          <cell r="E433" t="str">
            <v>Building</v>
          </cell>
        </row>
        <row r="434">
          <cell r="A434">
            <v>830637</v>
          </cell>
          <cell r="C434" t="str">
            <v>Shampoo Section</v>
          </cell>
          <cell r="D434" t="str">
            <v>(Capex - 20-03-04)</v>
          </cell>
          <cell r="E434" t="str">
            <v xml:space="preserve">Plant &amp; Machinery </v>
          </cell>
        </row>
        <row r="435">
          <cell r="A435">
            <v>830701</v>
          </cell>
          <cell r="C435" t="str">
            <v>Fabrication</v>
          </cell>
          <cell r="D435" t="str">
            <v>No-Capex</v>
          </cell>
          <cell r="E435" t="str">
            <v>Repair &amp; maintenance Plant &amp; Mach</v>
          </cell>
        </row>
        <row r="436">
          <cell r="A436">
            <v>830740</v>
          </cell>
          <cell r="C436" t="str">
            <v>Kennel House</v>
          </cell>
          <cell r="D436" t="str">
            <v>(Capex - 06-04-05)</v>
          </cell>
          <cell r="E436" t="str">
            <v>Building</v>
          </cell>
          <cell r="H436" t="str">
            <v>NRS</v>
          </cell>
          <cell r="I436">
            <v>30743.5</v>
          </cell>
          <cell r="J436">
            <v>30743.5</v>
          </cell>
        </row>
        <row r="437">
          <cell r="A437">
            <v>830744</v>
          </cell>
          <cell r="C437" t="str">
            <v>LDM Section</v>
          </cell>
          <cell r="D437" t="str">
            <v>Maintenance Work</v>
          </cell>
          <cell r="E437" t="str">
            <v>Repair &amp; maintenance Others</v>
          </cell>
        </row>
        <row r="438">
          <cell r="A438">
            <v>830809</v>
          </cell>
          <cell r="C438" t="str">
            <v>Fruit Juice Expansion</v>
          </cell>
          <cell r="D438" t="str">
            <v>(Capex - 15-03-04)</v>
          </cell>
          <cell r="E438" t="str">
            <v>Plant &amp; Machinery (Installation)</v>
          </cell>
          <cell r="H438" t="str">
            <v>USD</v>
          </cell>
          <cell r="I438">
            <v>205.14</v>
          </cell>
          <cell r="J438">
            <v>15180.359999999999</v>
          </cell>
        </row>
        <row r="439">
          <cell r="A439">
            <v>830940</v>
          </cell>
          <cell r="C439" t="str">
            <v>UPS For Domino &amp; Office</v>
          </cell>
          <cell r="D439" t="str">
            <v>No-Capex</v>
          </cell>
          <cell r="E439" t="str">
            <v>Office Equipment</v>
          </cell>
          <cell r="H439" t="str">
            <v>NRS</v>
          </cell>
          <cell r="I439">
            <v>56436</v>
          </cell>
          <cell r="J439">
            <v>56436</v>
          </cell>
        </row>
        <row r="440">
          <cell r="A440">
            <v>850012</v>
          </cell>
          <cell r="C440" t="str">
            <v xml:space="preserve">Kakani Nursery </v>
          </cell>
          <cell r="D440" t="str">
            <v>No-Capex</v>
          </cell>
          <cell r="E440" t="str">
            <v>Plant &amp; Machinery</v>
          </cell>
          <cell r="H440" t="str">
            <v>NRS</v>
          </cell>
          <cell r="I440">
            <v>13360</v>
          </cell>
          <cell r="J440">
            <v>13360</v>
          </cell>
        </row>
        <row r="441">
          <cell r="A441">
            <v>850082</v>
          </cell>
          <cell r="C441" t="str">
            <v>Pipe Fittings-Nursery</v>
          </cell>
          <cell r="D441" t="str">
            <v>No-Capex</v>
          </cell>
          <cell r="E441" t="str">
            <v>Building - Nursery</v>
          </cell>
        </row>
        <row r="442">
          <cell r="A442">
            <v>870001</v>
          </cell>
          <cell r="C442" t="str">
            <v>Cordless Phone-Manish</v>
          </cell>
          <cell r="D442" t="str">
            <v>No-Capex</v>
          </cell>
          <cell r="E442" t="str">
            <v>Furniture &amp; Fixture</v>
          </cell>
          <cell r="H442" t="str">
            <v>NRS</v>
          </cell>
          <cell r="I442">
            <v>6200</v>
          </cell>
          <cell r="J442">
            <v>6200</v>
          </cell>
        </row>
        <row r="443">
          <cell r="A443">
            <v>870007</v>
          </cell>
          <cell r="C443" t="str">
            <v>Ceiling Fan-3 Pcs</v>
          </cell>
          <cell r="D443" t="str">
            <v>No-Capex</v>
          </cell>
          <cell r="E443" t="str">
            <v>Furniture &amp; Fixture</v>
          </cell>
          <cell r="H443" t="str">
            <v>NRS</v>
          </cell>
          <cell r="I443">
            <v>5280</v>
          </cell>
          <cell r="J443">
            <v>5280</v>
          </cell>
        </row>
        <row r="444">
          <cell r="A444">
            <v>870012</v>
          </cell>
          <cell r="C444" t="str">
            <v>Refrigerator-Bibek Agarwal</v>
          </cell>
          <cell r="D444" t="str">
            <v>No-Capex</v>
          </cell>
          <cell r="E444" t="str">
            <v>Furniture &amp; Fixture</v>
          </cell>
          <cell r="H444" t="str">
            <v>NRS</v>
          </cell>
          <cell r="I444">
            <v>18899.990000000002</v>
          </cell>
          <cell r="J444">
            <v>18899.990000000002</v>
          </cell>
        </row>
        <row r="445">
          <cell r="A445">
            <v>870013</v>
          </cell>
          <cell r="C445" t="str">
            <v>Caller ID Phone</v>
          </cell>
          <cell r="D445" t="str">
            <v>No-Capex</v>
          </cell>
          <cell r="E445" t="str">
            <v>Office Equipment</v>
          </cell>
          <cell r="H445" t="str">
            <v>NRS</v>
          </cell>
          <cell r="I445">
            <v>1645</v>
          </cell>
          <cell r="J445">
            <v>1645</v>
          </cell>
        </row>
        <row r="446">
          <cell r="A446">
            <v>870016</v>
          </cell>
          <cell r="C446" t="str">
            <v>Laptop Computer-1 Pcs</v>
          </cell>
          <cell r="D446" t="str">
            <v>No-Capex</v>
          </cell>
          <cell r="E446" t="str">
            <v>Office Equipment</v>
          </cell>
          <cell r="H446" t="str">
            <v>NRS</v>
          </cell>
          <cell r="I446">
            <v>165000</v>
          </cell>
          <cell r="J446">
            <v>165000</v>
          </cell>
        </row>
        <row r="447">
          <cell r="A447">
            <v>870028</v>
          </cell>
          <cell r="C447" t="str">
            <v>Epson Printer-LQ2180</v>
          </cell>
          <cell r="D447" t="str">
            <v>No-Capex</v>
          </cell>
          <cell r="E447" t="str">
            <v>Office Equipment</v>
          </cell>
          <cell r="H447" t="str">
            <v>NRS</v>
          </cell>
          <cell r="I447">
            <v>60775</v>
          </cell>
          <cell r="J447">
            <v>60775</v>
          </cell>
        </row>
        <row r="448">
          <cell r="A448">
            <v>870029</v>
          </cell>
          <cell r="C448" t="str">
            <v>Laptop Computer-2Pcs</v>
          </cell>
          <cell r="D448" t="str">
            <v>No-Capex</v>
          </cell>
          <cell r="E448" t="str">
            <v>Office Equipment</v>
          </cell>
          <cell r="H448" t="str">
            <v>NRS</v>
          </cell>
          <cell r="I448">
            <v>359999.2</v>
          </cell>
          <cell r="J448">
            <v>359999.2</v>
          </cell>
        </row>
        <row r="449">
          <cell r="A449">
            <v>870036</v>
          </cell>
          <cell r="C449" t="str">
            <v>Caller ID Phone-B.Agarwal</v>
          </cell>
          <cell r="D449" t="str">
            <v>No-Capex</v>
          </cell>
          <cell r="E449" t="str">
            <v>Furniture &amp; Fixture</v>
          </cell>
          <cell r="H449" t="str">
            <v>NRS</v>
          </cell>
          <cell r="I449">
            <v>2350</v>
          </cell>
          <cell r="J449">
            <v>2350</v>
          </cell>
        </row>
        <row r="450">
          <cell r="A450">
            <v>870037</v>
          </cell>
          <cell r="C450" t="str">
            <v>Caller ID Phone-3 pcs-Office</v>
          </cell>
          <cell r="D450" t="str">
            <v>No-Capex</v>
          </cell>
          <cell r="E450" t="str">
            <v>Office Equipment</v>
          </cell>
          <cell r="H450" t="str">
            <v>NRS</v>
          </cell>
          <cell r="I450">
            <v>7050</v>
          </cell>
          <cell r="J450">
            <v>7050</v>
          </cell>
        </row>
        <row r="451">
          <cell r="A451">
            <v>870043</v>
          </cell>
          <cell r="C451" t="str">
            <v>Furniture &amp; Fixture</v>
          </cell>
          <cell r="D451" t="str">
            <v>No-Capex</v>
          </cell>
          <cell r="E451" t="str">
            <v>Furniture &amp; Fixture</v>
          </cell>
          <cell r="H451" t="str">
            <v>NRS</v>
          </cell>
          <cell r="I451">
            <v>8500</v>
          </cell>
          <cell r="J451">
            <v>8500</v>
          </cell>
        </row>
        <row r="452">
          <cell r="A452">
            <v>870043</v>
          </cell>
          <cell r="C452" t="str">
            <v>Furniture &amp; Fixture</v>
          </cell>
          <cell r="D452" t="str">
            <v>No-Capex</v>
          </cell>
          <cell r="E452" t="str">
            <v>Furniture &amp; Fixture</v>
          </cell>
          <cell r="H452" t="str">
            <v>NRS</v>
          </cell>
          <cell r="I452">
            <v>8500</v>
          </cell>
          <cell r="J452">
            <v>8500</v>
          </cell>
        </row>
        <row r="453">
          <cell r="A453">
            <v>870047</v>
          </cell>
          <cell r="C453" t="str">
            <v>Vehicle - P.Shirali</v>
          </cell>
          <cell r="D453" t="str">
            <v>No-Capex</v>
          </cell>
          <cell r="E453" t="str">
            <v>Vehicle</v>
          </cell>
          <cell r="H453" t="str">
            <v>NRS</v>
          </cell>
          <cell r="I453">
            <v>659930</v>
          </cell>
          <cell r="J453">
            <v>659930</v>
          </cell>
        </row>
        <row r="454">
          <cell r="A454">
            <v>870052</v>
          </cell>
          <cell r="C454" t="str">
            <v>Telephone Set-S.Mathur</v>
          </cell>
          <cell r="D454" t="str">
            <v>No-Capex</v>
          </cell>
          <cell r="E454" t="str">
            <v>Furniture &amp; Fixture</v>
          </cell>
          <cell r="H454" t="str">
            <v>NRS</v>
          </cell>
          <cell r="I454">
            <v>2350</v>
          </cell>
          <cell r="J454">
            <v>2350</v>
          </cell>
        </row>
        <row r="455">
          <cell r="A455">
            <v>870062</v>
          </cell>
          <cell r="C455" t="str">
            <v>Colour Printer-4600</v>
          </cell>
          <cell r="D455" t="str">
            <v>No-Capex</v>
          </cell>
          <cell r="E455" t="str">
            <v>Office Equipment</v>
          </cell>
          <cell r="H455" t="str">
            <v>NRS</v>
          </cell>
          <cell r="I455">
            <v>231000</v>
          </cell>
          <cell r="J455">
            <v>231000</v>
          </cell>
        </row>
        <row r="456">
          <cell r="A456">
            <v>870064</v>
          </cell>
          <cell r="C456" t="str">
            <v>Digital Camera</v>
          </cell>
          <cell r="D456" t="str">
            <v>No-Capex</v>
          </cell>
          <cell r="E456" t="str">
            <v>Office Equipment</v>
          </cell>
          <cell r="H456" t="str">
            <v>NRS</v>
          </cell>
          <cell r="I456">
            <v>28050</v>
          </cell>
          <cell r="J456">
            <v>28050</v>
          </cell>
        </row>
        <row r="457">
          <cell r="A457">
            <v>870065</v>
          </cell>
          <cell r="C457" t="str">
            <v>Vehicle - Badri Narayan</v>
          </cell>
          <cell r="D457" t="str">
            <v>No-Capex</v>
          </cell>
          <cell r="E457" t="str">
            <v>Vehicle</v>
          </cell>
          <cell r="H457" t="str">
            <v>NRS</v>
          </cell>
          <cell r="I457">
            <v>1213300</v>
          </cell>
          <cell r="J457">
            <v>1213300</v>
          </cell>
        </row>
        <row r="458">
          <cell r="A458">
            <v>870072</v>
          </cell>
          <cell r="C458" t="str">
            <v>Office Equipment</v>
          </cell>
          <cell r="D458" t="str">
            <v>No-Capex</v>
          </cell>
          <cell r="E458" t="str">
            <v>Office Equipment</v>
          </cell>
          <cell r="H458" t="str">
            <v>NRS</v>
          </cell>
          <cell r="I458">
            <v>10000</v>
          </cell>
          <cell r="J458">
            <v>10000</v>
          </cell>
        </row>
        <row r="459">
          <cell r="A459">
            <v>870074</v>
          </cell>
          <cell r="C459" t="str">
            <v>Sand</v>
          </cell>
          <cell r="D459" t="str">
            <v>Maintenance</v>
          </cell>
          <cell r="E459" t="str">
            <v>Repair &amp; Maintenance Building - Nursery</v>
          </cell>
        </row>
        <row r="460">
          <cell r="A460">
            <v>870074</v>
          </cell>
          <cell r="C460" t="str">
            <v>Sand</v>
          </cell>
          <cell r="D460" t="str">
            <v>Maintenance</v>
          </cell>
          <cell r="E460" t="str">
            <v>Repair &amp; Maintenance Building - Nursery</v>
          </cell>
        </row>
        <row r="461">
          <cell r="A461">
            <v>870075</v>
          </cell>
          <cell r="C461" t="str">
            <v>Mobile Phone-Kharmania</v>
          </cell>
          <cell r="D461" t="str">
            <v>No-Capex</v>
          </cell>
          <cell r="E461" t="str">
            <v>Office Equipment</v>
          </cell>
          <cell r="H461" t="str">
            <v>NRS</v>
          </cell>
          <cell r="I461">
            <v>11220</v>
          </cell>
          <cell r="J461">
            <v>11220</v>
          </cell>
        </row>
        <row r="462">
          <cell r="A462">
            <v>870083</v>
          </cell>
          <cell r="C462" t="str">
            <v>Cordless telephone-Reception</v>
          </cell>
          <cell r="D462" t="str">
            <v>No-Capex</v>
          </cell>
          <cell r="E462" t="str">
            <v>Office Equipment</v>
          </cell>
          <cell r="H462" t="str">
            <v>NRS</v>
          </cell>
          <cell r="I462">
            <v>6490</v>
          </cell>
          <cell r="J462">
            <v>6490</v>
          </cell>
        </row>
        <row r="463">
          <cell r="A463">
            <v>870087</v>
          </cell>
          <cell r="C463" t="str">
            <v>Fan-2 Pcs Deepak Kestwal</v>
          </cell>
          <cell r="D463" t="str">
            <v>No-Capex</v>
          </cell>
          <cell r="E463" t="str">
            <v>Furniture &amp; Fixture</v>
          </cell>
          <cell r="H463" t="str">
            <v>NRS</v>
          </cell>
          <cell r="I463">
            <v>1969</v>
          </cell>
          <cell r="J463">
            <v>1969</v>
          </cell>
        </row>
        <row r="464">
          <cell r="A464">
            <v>870087</v>
          </cell>
          <cell r="C464" t="str">
            <v>Fan-2 Pcs Swapan Barik</v>
          </cell>
          <cell r="D464" t="str">
            <v>No-Capex</v>
          </cell>
          <cell r="E464" t="str">
            <v>Furniture &amp; Fixture</v>
          </cell>
          <cell r="H464" t="str">
            <v>NRS</v>
          </cell>
          <cell r="I464">
            <v>1969</v>
          </cell>
          <cell r="J464">
            <v>1969</v>
          </cell>
        </row>
        <row r="465">
          <cell r="A465">
            <v>870087</v>
          </cell>
          <cell r="C465" t="str">
            <v>Fan-2 Pcs Alok Saxena</v>
          </cell>
          <cell r="D465" t="str">
            <v>No-Capex</v>
          </cell>
          <cell r="E465" t="str">
            <v>Furniture &amp; Fixture</v>
          </cell>
          <cell r="H465" t="str">
            <v>NRS</v>
          </cell>
          <cell r="I465">
            <v>1969</v>
          </cell>
          <cell r="J465">
            <v>1969</v>
          </cell>
        </row>
        <row r="466">
          <cell r="A466">
            <v>870089</v>
          </cell>
          <cell r="C466" t="str">
            <v>Digital Camera</v>
          </cell>
          <cell r="D466" t="str">
            <v>No-Capex</v>
          </cell>
          <cell r="E466" t="str">
            <v>Office Equipment</v>
          </cell>
          <cell r="H466" t="str">
            <v>NRS</v>
          </cell>
          <cell r="I466">
            <v>28050</v>
          </cell>
          <cell r="J466">
            <v>28050</v>
          </cell>
        </row>
        <row r="467">
          <cell r="A467">
            <v>870092</v>
          </cell>
          <cell r="C467" t="str">
            <v>Vehicle - G.Kashinath</v>
          </cell>
          <cell r="D467" t="str">
            <v>No-Capex</v>
          </cell>
          <cell r="E467" t="str">
            <v>Vehicle</v>
          </cell>
          <cell r="H467" t="str">
            <v>NRS</v>
          </cell>
          <cell r="I467">
            <v>2150000</v>
          </cell>
          <cell r="J467">
            <v>2150000</v>
          </cell>
        </row>
        <row r="468">
          <cell r="A468">
            <v>870095</v>
          </cell>
          <cell r="C468" t="str">
            <v>Vehicle - Nissan Sunny- SPM</v>
          </cell>
          <cell r="D468" t="str">
            <v>(Capex - 05-03-04)</v>
          </cell>
          <cell r="E468" t="str">
            <v>Vehicle</v>
          </cell>
          <cell r="H468" t="str">
            <v>NRS</v>
          </cell>
          <cell r="I468">
            <v>1575000</v>
          </cell>
          <cell r="J468">
            <v>1575000</v>
          </cell>
        </row>
        <row r="469">
          <cell r="A469">
            <v>870097</v>
          </cell>
          <cell r="C469" t="str">
            <v>Printer-3300-Laser Jet</v>
          </cell>
          <cell r="D469" t="str">
            <v>Capex-42</v>
          </cell>
          <cell r="E469" t="str">
            <v>Office Equipment</v>
          </cell>
          <cell r="H469" t="str">
            <v>NRS</v>
          </cell>
          <cell r="I469">
            <v>60000</v>
          </cell>
          <cell r="J469">
            <v>60000</v>
          </cell>
        </row>
        <row r="470">
          <cell r="A470">
            <v>870102</v>
          </cell>
          <cell r="C470" t="str">
            <v>Sand</v>
          </cell>
          <cell r="D470" t="str">
            <v>Maintenance</v>
          </cell>
          <cell r="E470" t="str">
            <v>Repair &amp; Maintenance Building - Nursery</v>
          </cell>
        </row>
        <row r="471">
          <cell r="A471">
            <v>870115</v>
          </cell>
          <cell r="C471" t="str">
            <v>Telephone Set-A.Guin</v>
          </cell>
          <cell r="D471" t="str">
            <v>No-Capex</v>
          </cell>
          <cell r="E471" t="str">
            <v>Furniture &amp; Fixture</v>
          </cell>
          <cell r="H471" t="str">
            <v>NRS</v>
          </cell>
          <cell r="I471">
            <v>2350</v>
          </cell>
          <cell r="J471">
            <v>2350</v>
          </cell>
        </row>
        <row r="472">
          <cell r="A472">
            <v>870130</v>
          </cell>
          <cell r="C472" t="str">
            <v>Sand</v>
          </cell>
          <cell r="D472" t="str">
            <v>Maintenance</v>
          </cell>
          <cell r="E472" t="str">
            <v>Repair &amp; Maintenance Building - Nursery</v>
          </cell>
        </row>
        <row r="473">
          <cell r="A473">
            <v>870130</v>
          </cell>
          <cell r="C473" t="str">
            <v>Sand</v>
          </cell>
          <cell r="D473" t="str">
            <v>Maintenance</v>
          </cell>
          <cell r="E473" t="str">
            <v>Repair &amp; Maintenance Building - Nursery</v>
          </cell>
        </row>
        <row r="474">
          <cell r="A474">
            <v>870139</v>
          </cell>
          <cell r="C474" t="str">
            <v>Caller ID Phone-Gate - 1</v>
          </cell>
          <cell r="D474" t="str">
            <v>No-Capex</v>
          </cell>
          <cell r="E474" t="str">
            <v>Office Equipment</v>
          </cell>
          <cell r="H474" t="str">
            <v>NRS</v>
          </cell>
          <cell r="I474">
            <v>2350</v>
          </cell>
          <cell r="J474">
            <v>2350</v>
          </cell>
        </row>
        <row r="475">
          <cell r="A475">
            <v>870143</v>
          </cell>
          <cell r="C475" t="str">
            <v>3 Row Ridger - Apiculture Brj</v>
          </cell>
          <cell r="D475" t="str">
            <v>No-Capex</v>
          </cell>
          <cell r="E475" t="str">
            <v>Plant &amp; Machinery- Apiculture Brj</v>
          </cell>
          <cell r="H475" t="str">
            <v>NRS</v>
          </cell>
          <cell r="I475">
            <v>12705</v>
          </cell>
          <cell r="J475">
            <v>12705</v>
          </cell>
        </row>
        <row r="476">
          <cell r="A476">
            <v>870143</v>
          </cell>
          <cell r="C476" t="str">
            <v>Bearing &amp; Spool - Apiculture Brj</v>
          </cell>
          <cell r="D476" t="str">
            <v>No-Capex</v>
          </cell>
          <cell r="E476" t="str">
            <v>Plant &amp; Machinery- Apiculture Brj</v>
          </cell>
          <cell r="H476" t="str">
            <v>NRS</v>
          </cell>
          <cell r="I476">
            <v>735</v>
          </cell>
          <cell r="J476">
            <v>735</v>
          </cell>
        </row>
        <row r="477">
          <cell r="A477">
            <v>870147</v>
          </cell>
          <cell r="C477" t="str">
            <v>Tools &amp; Implements</v>
          </cell>
          <cell r="D477" t="str">
            <v>No-Capex</v>
          </cell>
          <cell r="E477" t="str">
            <v>Tools &amp; Implements</v>
          </cell>
          <cell r="H477" t="str">
            <v>NRS</v>
          </cell>
          <cell r="I477">
            <v>4400</v>
          </cell>
          <cell r="J477">
            <v>4400</v>
          </cell>
        </row>
        <row r="478">
          <cell r="A478">
            <v>870149</v>
          </cell>
          <cell r="C478" t="str">
            <v>Plant &amp; Machinery</v>
          </cell>
          <cell r="D478" t="str">
            <v>No-Capex</v>
          </cell>
          <cell r="E478" t="str">
            <v>Plant &amp; Machinery (Installation)</v>
          </cell>
          <cell r="H478" t="str">
            <v>NRS</v>
          </cell>
          <cell r="I478">
            <v>69270</v>
          </cell>
          <cell r="J478">
            <v>69270</v>
          </cell>
        </row>
        <row r="479">
          <cell r="A479">
            <v>870153</v>
          </cell>
          <cell r="C479" t="str">
            <v>Sand</v>
          </cell>
          <cell r="D479" t="str">
            <v>Maintenance</v>
          </cell>
          <cell r="E479" t="str">
            <v>Repair &amp; Maintenance Building - Nursery</v>
          </cell>
        </row>
        <row r="480">
          <cell r="A480">
            <v>870159</v>
          </cell>
          <cell r="C480" t="str">
            <v>Electrical</v>
          </cell>
          <cell r="D480" t="str">
            <v>No-Capex</v>
          </cell>
          <cell r="E480" t="str">
            <v>Electrical Installation</v>
          </cell>
          <cell r="H480" t="str">
            <v>NRS</v>
          </cell>
          <cell r="I480">
            <v>582</v>
          </cell>
          <cell r="J480">
            <v>582</v>
          </cell>
        </row>
        <row r="481">
          <cell r="A481">
            <v>870170</v>
          </cell>
          <cell r="C481" t="str">
            <v>Mobile Phone-J.B.Sriwastav</v>
          </cell>
          <cell r="D481" t="str">
            <v>No-Capex</v>
          </cell>
          <cell r="E481" t="str">
            <v>Office Equipment</v>
          </cell>
          <cell r="H481" t="str">
            <v>NRS</v>
          </cell>
          <cell r="I481">
            <v>14100</v>
          </cell>
          <cell r="J481">
            <v>14100</v>
          </cell>
        </row>
        <row r="482">
          <cell r="A482">
            <v>870183</v>
          </cell>
          <cell r="C482" t="str">
            <v>Office Equipment</v>
          </cell>
          <cell r="D482" t="str">
            <v>No-Capex</v>
          </cell>
          <cell r="E482" t="str">
            <v>Office Equipment</v>
          </cell>
          <cell r="H482" t="str">
            <v>NRS</v>
          </cell>
          <cell r="I482">
            <v>19500</v>
          </cell>
          <cell r="J482">
            <v>19500</v>
          </cell>
        </row>
        <row r="483">
          <cell r="A483">
            <v>870183</v>
          </cell>
          <cell r="C483" t="str">
            <v>Office Equipment</v>
          </cell>
          <cell r="D483" t="str">
            <v>No-Capex</v>
          </cell>
          <cell r="E483" t="str">
            <v>Office Equipment</v>
          </cell>
          <cell r="H483" t="str">
            <v>NRS</v>
          </cell>
          <cell r="I483">
            <v>300</v>
          </cell>
          <cell r="J483">
            <v>300</v>
          </cell>
        </row>
        <row r="484">
          <cell r="A484">
            <v>870183</v>
          </cell>
          <cell r="C484" t="str">
            <v>Office Equipment</v>
          </cell>
          <cell r="D484" t="str">
            <v>No-Capex</v>
          </cell>
          <cell r="E484" t="str">
            <v>Office Equipment</v>
          </cell>
          <cell r="H484" t="str">
            <v>NRS</v>
          </cell>
          <cell r="I484">
            <v>1500</v>
          </cell>
          <cell r="J484">
            <v>1500</v>
          </cell>
        </row>
        <row r="485">
          <cell r="A485">
            <v>870183</v>
          </cell>
          <cell r="C485" t="str">
            <v>Office Equipment</v>
          </cell>
          <cell r="D485" t="str">
            <v>No-Capex</v>
          </cell>
          <cell r="E485" t="str">
            <v>Office Equipment</v>
          </cell>
          <cell r="H485" t="str">
            <v>NRS</v>
          </cell>
          <cell r="I485">
            <v>6300</v>
          </cell>
          <cell r="J485">
            <v>6300</v>
          </cell>
        </row>
        <row r="486">
          <cell r="A486">
            <v>870185</v>
          </cell>
          <cell r="C486" t="str">
            <v>Mobile Phone-S.Lahiri</v>
          </cell>
          <cell r="D486" t="str">
            <v>No-Capex</v>
          </cell>
          <cell r="E486" t="str">
            <v>Office Equipment</v>
          </cell>
          <cell r="H486" t="str">
            <v>NRS</v>
          </cell>
          <cell r="I486">
            <v>12272.73</v>
          </cell>
          <cell r="J486">
            <v>12272.73</v>
          </cell>
        </row>
        <row r="487">
          <cell r="A487">
            <v>870185</v>
          </cell>
          <cell r="C487" t="str">
            <v>Mobile Phone-D.S.Adhikary</v>
          </cell>
          <cell r="D487" t="str">
            <v>No-Capex</v>
          </cell>
          <cell r="E487" t="str">
            <v>Office Equipment</v>
          </cell>
          <cell r="H487" t="str">
            <v>NRS</v>
          </cell>
          <cell r="I487">
            <v>12272.73</v>
          </cell>
          <cell r="J487">
            <v>12272.73</v>
          </cell>
        </row>
        <row r="488">
          <cell r="A488">
            <v>870187</v>
          </cell>
          <cell r="C488" t="str">
            <v>Mobile Phone-Bibek Agar</v>
          </cell>
          <cell r="D488" t="str">
            <v>No-Capex</v>
          </cell>
          <cell r="E488" t="str">
            <v>Office Equipment</v>
          </cell>
          <cell r="H488" t="str">
            <v>NRS</v>
          </cell>
          <cell r="I488">
            <v>12272.73</v>
          </cell>
          <cell r="J488">
            <v>12272.73</v>
          </cell>
        </row>
        <row r="489">
          <cell r="A489">
            <v>870187</v>
          </cell>
          <cell r="C489" t="str">
            <v>Mobile Phone-Manish</v>
          </cell>
          <cell r="D489" t="str">
            <v>No-Capex</v>
          </cell>
          <cell r="E489" t="str">
            <v>Office Equipment</v>
          </cell>
          <cell r="H489" t="str">
            <v>NRS</v>
          </cell>
          <cell r="I489">
            <v>12272.73</v>
          </cell>
          <cell r="J489">
            <v>12272.73</v>
          </cell>
        </row>
        <row r="490">
          <cell r="A490">
            <v>870187</v>
          </cell>
          <cell r="C490" t="str">
            <v>Mobile Phone-Kharmania</v>
          </cell>
          <cell r="D490" t="str">
            <v>No-Capex</v>
          </cell>
          <cell r="E490" t="str">
            <v>Office Equipment</v>
          </cell>
          <cell r="H490" t="str">
            <v>NRS</v>
          </cell>
          <cell r="I490">
            <v>12272.73</v>
          </cell>
          <cell r="J490">
            <v>12272.73</v>
          </cell>
        </row>
        <row r="491">
          <cell r="A491">
            <v>870190</v>
          </cell>
          <cell r="C491" t="str">
            <v>Vehicle - Tarun Tuteja</v>
          </cell>
          <cell r="D491" t="str">
            <v>No-Capex</v>
          </cell>
          <cell r="E491" t="str">
            <v>Vehicle</v>
          </cell>
          <cell r="H491" t="str">
            <v>NRS</v>
          </cell>
          <cell r="I491">
            <v>645454.54</v>
          </cell>
          <cell r="J491">
            <v>645454.54</v>
          </cell>
        </row>
        <row r="492">
          <cell r="A492">
            <v>870192</v>
          </cell>
          <cell r="C492" t="str">
            <v>Mobile Phone-DKB</v>
          </cell>
          <cell r="D492" t="str">
            <v>No-Capex</v>
          </cell>
          <cell r="E492" t="str">
            <v>Office Equipment</v>
          </cell>
          <cell r="H492" t="str">
            <v>NRS</v>
          </cell>
          <cell r="I492">
            <v>11500</v>
          </cell>
          <cell r="J492">
            <v>11500</v>
          </cell>
        </row>
        <row r="493">
          <cell r="A493">
            <v>870192</v>
          </cell>
          <cell r="C493" t="str">
            <v>Mobile Phone-I.A.Saxena</v>
          </cell>
          <cell r="D493" t="str">
            <v>No-Capex</v>
          </cell>
          <cell r="E493" t="str">
            <v>Office Equipment</v>
          </cell>
          <cell r="H493" t="str">
            <v>NRS</v>
          </cell>
          <cell r="I493">
            <v>11500</v>
          </cell>
          <cell r="J493">
            <v>11500</v>
          </cell>
        </row>
        <row r="494">
          <cell r="A494">
            <v>870192</v>
          </cell>
          <cell r="C494" t="str">
            <v>Mobile Phone-S.K.Trp(Pdn)</v>
          </cell>
          <cell r="D494" t="str">
            <v>No-Capex</v>
          </cell>
          <cell r="E494" t="str">
            <v>Office Equipment</v>
          </cell>
          <cell r="H494" t="str">
            <v>NRS</v>
          </cell>
          <cell r="I494">
            <v>11500</v>
          </cell>
          <cell r="J494">
            <v>11500</v>
          </cell>
        </row>
        <row r="495">
          <cell r="A495">
            <v>870196</v>
          </cell>
          <cell r="C495" t="str">
            <v>Mobile Phone-Soni Kapoor</v>
          </cell>
          <cell r="D495" t="str">
            <v>No-Capex</v>
          </cell>
          <cell r="E495" t="str">
            <v>Office Equipment</v>
          </cell>
          <cell r="H495" t="str">
            <v>NRS</v>
          </cell>
          <cell r="I495">
            <v>11500</v>
          </cell>
          <cell r="J495">
            <v>11500</v>
          </cell>
        </row>
        <row r="496">
          <cell r="A496">
            <v>870203</v>
          </cell>
          <cell r="C496" t="str">
            <v>Mobile Phone-Ketan Vyas</v>
          </cell>
          <cell r="D496" t="str">
            <v>No-Capex</v>
          </cell>
          <cell r="E496" t="str">
            <v>Office Equipment</v>
          </cell>
          <cell r="H496" t="str">
            <v>NRS</v>
          </cell>
          <cell r="I496">
            <v>9400</v>
          </cell>
          <cell r="J496">
            <v>9400</v>
          </cell>
        </row>
        <row r="497">
          <cell r="A497">
            <v>870206</v>
          </cell>
          <cell r="C497" t="str">
            <v>Hardware</v>
          </cell>
          <cell r="D497" t="str">
            <v>No-Capex</v>
          </cell>
          <cell r="E497" t="str">
            <v>Repair &amp; maintenance Others</v>
          </cell>
          <cell r="H497" t="str">
            <v>NRS</v>
          </cell>
          <cell r="I497">
            <v>7791.03</v>
          </cell>
          <cell r="J497">
            <v>7791.03</v>
          </cell>
        </row>
        <row r="498">
          <cell r="A498">
            <v>870211</v>
          </cell>
          <cell r="C498" t="str">
            <v>KTM Office - Marketing</v>
          </cell>
          <cell r="D498" t="str">
            <v>No-Capex</v>
          </cell>
          <cell r="E498" t="str">
            <v>Office Equipment</v>
          </cell>
          <cell r="H498" t="str">
            <v>NRS</v>
          </cell>
          <cell r="I498">
            <v>61818.18</v>
          </cell>
          <cell r="J498">
            <v>61818.18</v>
          </cell>
        </row>
        <row r="499">
          <cell r="A499">
            <v>870214</v>
          </cell>
          <cell r="C499" t="str">
            <v>Mobile Phone -Kennel Super</v>
          </cell>
          <cell r="D499" t="str">
            <v>No-Capex</v>
          </cell>
          <cell r="E499" t="str">
            <v>Office Equipment</v>
          </cell>
          <cell r="H499" t="str">
            <v>NRS</v>
          </cell>
          <cell r="I499">
            <v>7090</v>
          </cell>
          <cell r="J499">
            <v>7090</v>
          </cell>
        </row>
        <row r="500">
          <cell r="A500">
            <v>870214</v>
          </cell>
          <cell r="C500" t="str">
            <v>Mobile Phone -Reception</v>
          </cell>
          <cell r="D500" t="str">
            <v>No-Capex</v>
          </cell>
          <cell r="E500" t="str">
            <v>Office Equipment</v>
          </cell>
          <cell r="H500" t="str">
            <v>NRS</v>
          </cell>
          <cell r="I500">
            <v>7090</v>
          </cell>
          <cell r="J500">
            <v>7090</v>
          </cell>
        </row>
        <row r="501">
          <cell r="A501">
            <v>870214</v>
          </cell>
          <cell r="C501" t="str">
            <v>Mobile Phone -Anuj Singh</v>
          </cell>
          <cell r="D501" t="str">
            <v>No-Capex</v>
          </cell>
          <cell r="E501" t="str">
            <v>Office Equipment</v>
          </cell>
          <cell r="H501" t="str">
            <v>NRS</v>
          </cell>
          <cell r="I501">
            <v>7090</v>
          </cell>
          <cell r="J501">
            <v>7090</v>
          </cell>
        </row>
        <row r="502">
          <cell r="A502">
            <v>870214</v>
          </cell>
          <cell r="C502" t="str">
            <v xml:space="preserve">Mobile Phone -Anupam </v>
          </cell>
          <cell r="D502" t="str">
            <v>No-Capex</v>
          </cell>
          <cell r="E502" t="str">
            <v>Office Equipment</v>
          </cell>
          <cell r="H502" t="str">
            <v>NRS</v>
          </cell>
          <cell r="I502">
            <v>7090</v>
          </cell>
          <cell r="J502">
            <v>7090</v>
          </cell>
        </row>
        <row r="503">
          <cell r="A503">
            <v>870214</v>
          </cell>
          <cell r="C503" t="str">
            <v>Mobile Phone -Purchase</v>
          </cell>
          <cell r="D503" t="str">
            <v>No-Capex</v>
          </cell>
          <cell r="E503" t="str">
            <v>Office Equipment</v>
          </cell>
          <cell r="H503" t="str">
            <v>NRS</v>
          </cell>
          <cell r="I503">
            <v>7090</v>
          </cell>
          <cell r="J503">
            <v>7090</v>
          </cell>
        </row>
        <row r="504">
          <cell r="A504">
            <v>870214</v>
          </cell>
          <cell r="C504" t="str">
            <v xml:space="preserve">Mobile Phone -Group 4 </v>
          </cell>
          <cell r="D504" t="str">
            <v>No-Capex</v>
          </cell>
          <cell r="E504" t="str">
            <v>Office Equipment</v>
          </cell>
          <cell r="H504" t="str">
            <v>NRS</v>
          </cell>
          <cell r="I504">
            <v>7090</v>
          </cell>
          <cell r="J504">
            <v>7090</v>
          </cell>
        </row>
        <row r="505">
          <cell r="A505">
            <v>870217</v>
          </cell>
          <cell r="C505" t="str">
            <v>Mobile Phone RM PM</v>
          </cell>
          <cell r="D505" t="str">
            <v>No-Capex</v>
          </cell>
          <cell r="E505" t="str">
            <v>Office Equipment</v>
          </cell>
          <cell r="H505" t="str">
            <v>NRS</v>
          </cell>
          <cell r="I505">
            <v>7090</v>
          </cell>
          <cell r="J505">
            <v>7090</v>
          </cell>
        </row>
        <row r="506">
          <cell r="A506">
            <v>870233</v>
          </cell>
          <cell r="C506" t="str">
            <v>Color TV-Soni Kapoor</v>
          </cell>
          <cell r="D506" t="str">
            <v>No-Capex</v>
          </cell>
          <cell r="E506" t="str">
            <v>Furniture &amp; Fixture</v>
          </cell>
          <cell r="H506" t="str">
            <v>NRS</v>
          </cell>
          <cell r="I506">
            <v>25909.1</v>
          </cell>
          <cell r="J506">
            <v>25909.1</v>
          </cell>
        </row>
        <row r="507">
          <cell r="A507">
            <v>870234</v>
          </cell>
          <cell r="C507" t="str">
            <v>Voltage Stabilizer-S.Kapoor</v>
          </cell>
          <cell r="D507" t="str">
            <v>Capex-18-(04-05)</v>
          </cell>
          <cell r="E507" t="str">
            <v>Furniture &amp; Fixture</v>
          </cell>
          <cell r="H507" t="str">
            <v>NRS</v>
          </cell>
          <cell r="I507">
            <v>7100</v>
          </cell>
          <cell r="J507">
            <v>7100</v>
          </cell>
        </row>
        <row r="508">
          <cell r="A508">
            <v>870237</v>
          </cell>
          <cell r="C508" t="str">
            <v>Celing Fan-Soni Kapoor</v>
          </cell>
          <cell r="D508" t="str">
            <v>Capex-18-(04-05)</v>
          </cell>
          <cell r="E508" t="str">
            <v>Furniture &amp; Fixture</v>
          </cell>
          <cell r="H508" t="str">
            <v>NRS</v>
          </cell>
          <cell r="I508">
            <v>1300</v>
          </cell>
          <cell r="J508">
            <v>1300</v>
          </cell>
        </row>
        <row r="509">
          <cell r="A509">
            <v>870238</v>
          </cell>
          <cell r="C509" t="str">
            <v>Cordless Telephone-B.Agarwal</v>
          </cell>
          <cell r="D509" t="str">
            <v>No-Capex</v>
          </cell>
          <cell r="E509" t="str">
            <v>Office Equipment</v>
          </cell>
          <cell r="H509" t="str">
            <v>NRS</v>
          </cell>
          <cell r="I509">
            <v>4750</v>
          </cell>
          <cell r="J509">
            <v>4750</v>
          </cell>
        </row>
        <row r="510">
          <cell r="A510">
            <v>870239</v>
          </cell>
          <cell r="C510" t="str">
            <v>Cordless Telephone-K.Vyas</v>
          </cell>
          <cell r="D510" t="str">
            <v>Capex-18-(04-05)</v>
          </cell>
          <cell r="E510" t="str">
            <v>Furniture &amp; Fixture</v>
          </cell>
          <cell r="H510" t="str">
            <v>NRS</v>
          </cell>
          <cell r="I510">
            <v>4750</v>
          </cell>
          <cell r="J510">
            <v>4750</v>
          </cell>
        </row>
        <row r="511">
          <cell r="A511">
            <v>870243</v>
          </cell>
          <cell r="C511" t="str">
            <v>Ceiling Fan-Bibek Agarwal</v>
          </cell>
          <cell r="D511" t="str">
            <v>No-Capex</v>
          </cell>
          <cell r="E511" t="str">
            <v>Furniture &amp; Fixture</v>
          </cell>
          <cell r="H511" t="str">
            <v>NRS</v>
          </cell>
          <cell r="I511">
            <v>2500</v>
          </cell>
          <cell r="J511">
            <v>2500</v>
          </cell>
        </row>
        <row r="512">
          <cell r="A512" t="str">
            <v>710009-</v>
          </cell>
          <cell r="C512" t="str">
            <v>Furniture - Deepak Kestwal</v>
          </cell>
          <cell r="D512" t="str">
            <v>No-Capex</v>
          </cell>
          <cell r="E512" t="str">
            <v>Furniture &amp; Fixture</v>
          </cell>
        </row>
        <row r="513">
          <cell r="A513" t="str">
            <v>710009--</v>
          </cell>
          <cell r="C513" t="str">
            <v>Furniture - Gubachan</v>
          </cell>
          <cell r="D513" t="str">
            <v>No-Capex</v>
          </cell>
          <cell r="E513" t="str">
            <v>Furniture &amp; Fixture</v>
          </cell>
        </row>
        <row r="514">
          <cell r="A514" t="str">
            <v>710009---</v>
          </cell>
          <cell r="C514" t="str">
            <v>Furniture - S.Tripathi</v>
          </cell>
          <cell r="D514" t="str">
            <v>No-Capex</v>
          </cell>
          <cell r="E514" t="str">
            <v>Furniture &amp; Fixture</v>
          </cell>
        </row>
        <row r="515">
          <cell r="A515" t="str">
            <v>710009----</v>
          </cell>
          <cell r="C515" t="str">
            <v>Furniture - Satyanarayan</v>
          </cell>
          <cell r="D515" t="str">
            <v>No-Capex</v>
          </cell>
          <cell r="E515" t="str">
            <v>Furniture &amp; Fixture</v>
          </cell>
        </row>
        <row r="516">
          <cell r="A516" t="str">
            <v>710009-----</v>
          </cell>
          <cell r="C516" t="str">
            <v>Furniture - Sohan</v>
          </cell>
          <cell r="D516" t="str">
            <v>No-Capex</v>
          </cell>
          <cell r="E516" t="str">
            <v>Furniture &amp; Fixture</v>
          </cell>
        </row>
        <row r="517">
          <cell r="A517" t="str">
            <v>710011-</v>
          </cell>
          <cell r="C517" t="str">
            <v>Furniture - Deepak Kestwal</v>
          </cell>
          <cell r="D517" t="str">
            <v>No-Capex</v>
          </cell>
          <cell r="E517" t="str">
            <v>Furniture &amp; Fixture</v>
          </cell>
        </row>
        <row r="518">
          <cell r="A518" t="str">
            <v>710011--</v>
          </cell>
          <cell r="C518" t="str">
            <v>Furniture - Gubachan</v>
          </cell>
          <cell r="D518" t="str">
            <v>No-Capex</v>
          </cell>
          <cell r="E518" t="str">
            <v>Furniture &amp; Fixture</v>
          </cell>
        </row>
        <row r="519">
          <cell r="A519" t="str">
            <v>710011---</v>
          </cell>
          <cell r="C519" t="str">
            <v>Furniture - Sohan</v>
          </cell>
          <cell r="D519" t="str">
            <v>No-Capex</v>
          </cell>
          <cell r="E519" t="str">
            <v>Furniture &amp; Fixture</v>
          </cell>
        </row>
        <row r="520">
          <cell r="A520" t="str">
            <v>710011----</v>
          </cell>
          <cell r="C520" t="str">
            <v>Furniture - Tez Singh</v>
          </cell>
          <cell r="D520" t="str">
            <v>No-Capex</v>
          </cell>
          <cell r="E520" t="str">
            <v>Furniture &amp; Fixture</v>
          </cell>
        </row>
        <row r="521">
          <cell r="A521" t="str">
            <v>710095-</v>
          </cell>
          <cell r="C521" t="str">
            <v>Furniture - Kardam Singh</v>
          </cell>
          <cell r="D521" t="str">
            <v>No-Capex</v>
          </cell>
          <cell r="E521" t="str">
            <v>Furniture &amp; Fixture</v>
          </cell>
        </row>
        <row r="522">
          <cell r="A522" t="str">
            <v>710146-</v>
          </cell>
          <cell r="C522" t="str">
            <v>Furniture - Swapan Barik</v>
          </cell>
          <cell r="D522" t="str">
            <v>No-Capex</v>
          </cell>
          <cell r="E522" t="str">
            <v>Furniture &amp; Fixture</v>
          </cell>
        </row>
        <row r="523">
          <cell r="A523" t="str">
            <v>710146--</v>
          </cell>
          <cell r="C523" t="str">
            <v>Furniture - Tez Singh</v>
          </cell>
          <cell r="D523" t="str">
            <v>No-Capex</v>
          </cell>
          <cell r="E523" t="str">
            <v>Furniture &amp; Fixture</v>
          </cell>
        </row>
        <row r="524">
          <cell r="A524" t="str">
            <v>710147-</v>
          </cell>
          <cell r="C524" t="str">
            <v>Furniture - Swapan Barik</v>
          </cell>
          <cell r="D524" t="str">
            <v>No-Capex</v>
          </cell>
          <cell r="E524" t="str">
            <v>Furniture &amp; Fixture</v>
          </cell>
        </row>
        <row r="525">
          <cell r="A525" t="str">
            <v>710318-</v>
          </cell>
          <cell r="C525" t="str">
            <v>TV for Upendra Pradhan</v>
          </cell>
          <cell r="D525" t="str">
            <v>No-Capex</v>
          </cell>
          <cell r="E525" t="str">
            <v>Furniture &amp; Fixture</v>
          </cell>
          <cell r="H525" t="str">
            <v>NRS</v>
          </cell>
          <cell r="I525">
            <v>21060</v>
          </cell>
          <cell r="J525">
            <v>21060</v>
          </cell>
        </row>
        <row r="526">
          <cell r="A526" t="str">
            <v>710340-</v>
          </cell>
          <cell r="C526" t="str">
            <v>Ranjan Kumar</v>
          </cell>
          <cell r="D526" t="str">
            <v>No-Capex</v>
          </cell>
          <cell r="E526" t="str">
            <v>Furniture &amp; Fixture</v>
          </cell>
        </row>
        <row r="527">
          <cell r="A527" t="str">
            <v>710340--</v>
          </cell>
          <cell r="C527" t="str">
            <v>W.A.Zaidi</v>
          </cell>
          <cell r="D527" t="str">
            <v>No-Capex</v>
          </cell>
          <cell r="E527" t="str">
            <v>Furniture &amp; Fixture</v>
          </cell>
        </row>
        <row r="528">
          <cell r="A528" t="str">
            <v>710340---</v>
          </cell>
          <cell r="C528" t="str">
            <v>ShreePur Mess</v>
          </cell>
          <cell r="D528" t="str">
            <v>No-Capex</v>
          </cell>
          <cell r="E528" t="str">
            <v>Furniture &amp; Fixture</v>
          </cell>
        </row>
        <row r="529">
          <cell r="A529" t="str">
            <v>870233-</v>
          </cell>
          <cell r="C529" t="str">
            <v>Color TV-Ketan Vyas</v>
          </cell>
          <cell r="D529" t="str">
            <v>No-Capex</v>
          </cell>
          <cell r="E529" t="str">
            <v>Furniture &amp; Fixture</v>
          </cell>
          <cell r="H529" t="str">
            <v>NRS</v>
          </cell>
          <cell r="I529">
            <v>25909.1</v>
          </cell>
          <cell r="J529">
            <v>25909.1</v>
          </cell>
        </row>
        <row r="530">
          <cell r="A530" t="str">
            <v>870233--</v>
          </cell>
          <cell r="C530" t="str">
            <v>Color TV-Bibek Agarwal</v>
          </cell>
          <cell r="D530" t="str">
            <v>No-Capex</v>
          </cell>
          <cell r="E530" t="str">
            <v>Furniture &amp; Fixture</v>
          </cell>
          <cell r="H530" t="str">
            <v>NRS</v>
          </cell>
          <cell r="I530">
            <v>25909.1</v>
          </cell>
          <cell r="J530">
            <v>25909.1</v>
          </cell>
        </row>
        <row r="531">
          <cell r="A531" t="str">
            <v>870233---</v>
          </cell>
          <cell r="C531" t="str">
            <v>Refrigerator - Soni Kapoor</v>
          </cell>
          <cell r="D531" t="str">
            <v>No-Capex</v>
          </cell>
          <cell r="E531" t="str">
            <v>Furniture &amp; Fixture</v>
          </cell>
          <cell r="H531" t="str">
            <v>NRS</v>
          </cell>
          <cell r="I531">
            <v>15454.54</v>
          </cell>
          <cell r="J531">
            <v>15454.54</v>
          </cell>
        </row>
        <row r="532">
          <cell r="A532" t="str">
            <v>870233----</v>
          </cell>
          <cell r="C532" t="str">
            <v>Refrigerator - Ketan Vyas</v>
          </cell>
          <cell r="D532" t="str">
            <v>No-Capex</v>
          </cell>
          <cell r="E532" t="str">
            <v>Furniture &amp; Fixture</v>
          </cell>
          <cell r="H532" t="str">
            <v>NRS</v>
          </cell>
          <cell r="I532">
            <v>15454.54</v>
          </cell>
          <cell r="J532">
            <v>15454.54</v>
          </cell>
        </row>
        <row r="533">
          <cell r="A533" t="str">
            <v>870238-</v>
          </cell>
          <cell r="C533" t="str">
            <v>Cordless Telephone-S.Kapoor</v>
          </cell>
          <cell r="D533" t="str">
            <v>No-Capex</v>
          </cell>
          <cell r="E533" t="str">
            <v>Office Equipment</v>
          </cell>
          <cell r="H533" t="str">
            <v>NRS</v>
          </cell>
          <cell r="I533">
            <v>4750</v>
          </cell>
          <cell r="J533">
            <v>4750</v>
          </cell>
        </row>
        <row r="534">
          <cell r="A534" t="str">
            <v>Fact</v>
          </cell>
          <cell r="D534" t="str">
            <v>Capex-02-03</v>
          </cell>
        </row>
        <row r="535">
          <cell r="A535" t="str">
            <v>Nursery</v>
          </cell>
          <cell r="C535" t="str">
            <v>Building Nursery</v>
          </cell>
          <cell r="D535" t="str">
            <v>Nur/001(03-04)</v>
          </cell>
          <cell r="E535" t="str">
            <v>Building</v>
          </cell>
        </row>
        <row r="536">
          <cell r="A536" t="str">
            <v xml:space="preserve">Rising </v>
          </cell>
          <cell r="C536" t="str">
            <v>Housing Complex</v>
          </cell>
          <cell r="D536" t="str">
            <v>Housing Complex</v>
          </cell>
          <cell r="E536" t="str">
            <v>Building</v>
          </cell>
        </row>
        <row r="537">
          <cell r="H537">
            <v>0</v>
          </cell>
        </row>
        <row r="538">
          <cell r="H538">
            <v>0</v>
          </cell>
        </row>
        <row r="539">
          <cell r="H539">
            <v>0</v>
          </cell>
        </row>
        <row r="540">
          <cell r="H540">
            <v>0</v>
          </cell>
        </row>
      </sheetData>
      <sheetData sheetId="1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31.07.05"/>
      <sheetName val="31.08.05"/>
      <sheetName val="30.09.05"/>
      <sheetName val="31.10.05"/>
      <sheetName val="30.11.05"/>
      <sheetName val="31.12.05"/>
      <sheetName val="31.01.06"/>
      <sheetName val="28.02.06"/>
      <sheetName val="31.03.06"/>
      <sheetName val="01.04.06"/>
      <sheetName val="RENT DETAILS 30.04"/>
      <sheetName val="01.05.-16.07.06"/>
      <sheetName val="RENT DETAILS 16.07.06"/>
      <sheetName val="SUPPLIRE CODE "/>
      <sheetName val="BAISHAK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V"/>
      <sheetName val="Balsheet"/>
      <sheetName val="Profit &amp; Loss"/>
      <sheetName val="fa"/>
      <sheetName val="schedules"/>
      <sheetName val="Groupings"/>
      <sheetName val="TB"/>
      <sheetName val="DefTax"/>
      <sheetName val="ProvTax"/>
      <sheetName val="MAT"/>
      <sheetName val="MgrRem"/>
      <sheetName val="198"/>
      <sheetName val="EPS"/>
      <sheetName val="WT"/>
      <sheetName val="SSI"/>
      <sheetName val="pm"/>
      <sheetName val="PrvYr"/>
      <sheetName val="Related"/>
      <sheetName val="FCY+GIT"/>
      <sheetName val="amortisation"/>
      <sheetName val="cr"/>
      <sheetName val="TB CY"/>
    </sheetNames>
    <sheetDataSet>
      <sheetData sheetId="0">
        <row r="1">
          <cell r="A1" t="str">
            <v>Account</v>
          </cell>
        </row>
      </sheetData>
      <sheetData sheetId="1">
        <row r="1">
          <cell r="A1" t="str">
            <v>Account</v>
          </cell>
        </row>
      </sheetData>
      <sheetData sheetId="2"/>
      <sheetData sheetId="3"/>
      <sheetData sheetId="4"/>
      <sheetData sheetId="5"/>
      <sheetData sheetId="6" refreshError="1">
        <row r="1">
          <cell r="A1" t="str">
            <v>Account</v>
          </cell>
          <cell r="C1" t="str">
            <v>Debit</v>
          </cell>
          <cell r="D1" t="str">
            <v>Credit</v>
          </cell>
        </row>
        <row r="3">
          <cell r="A3" t="str">
            <v>SOURCES OF FUNDS</v>
          </cell>
        </row>
        <row r="4">
          <cell r="A4" t="str">
            <v>RESERVES AND SURPLUS</v>
          </cell>
        </row>
        <row r="5">
          <cell r="A5" t="str">
            <v>Opening Balance Difference Account</v>
          </cell>
          <cell r="D5">
            <v>0</v>
          </cell>
        </row>
        <row r="6">
          <cell r="A6" t="str">
            <v>General  Reserves</v>
          </cell>
          <cell r="D6">
            <v>3761293</v>
          </cell>
        </row>
        <row r="7">
          <cell r="A7" t="str">
            <v>Profit &amp; Loss - Previous Year</v>
          </cell>
          <cell r="D7">
            <v>24845057.579999998</v>
          </cell>
        </row>
        <row r="8">
          <cell r="A8" t="str">
            <v>Capital Redemption Reserve A/c</v>
          </cell>
          <cell r="D8">
            <v>70000000</v>
          </cell>
        </row>
        <row r="9">
          <cell r="A9" t="str">
            <v>SECURED LOANS</v>
          </cell>
        </row>
        <row r="10">
          <cell r="A10" t="str">
            <v>BANK LOANS AND OVERDRAFTS</v>
          </cell>
        </row>
        <row r="11">
          <cell r="A11" t="str">
            <v>Deutsche Bank (Short Term loan)</v>
          </cell>
          <cell r="D11">
            <v>0</v>
          </cell>
        </row>
        <row r="12">
          <cell r="A12" t="str">
            <v>HDFC Bank (Short Term Loan)</v>
          </cell>
          <cell r="D12">
            <v>0</v>
          </cell>
        </row>
        <row r="13">
          <cell r="A13" t="str">
            <v>LOANS RECEIVED</v>
          </cell>
        </row>
        <row r="14">
          <cell r="A14" t="str">
            <v>UNSECURED LOANS</v>
          </cell>
        </row>
        <row r="15">
          <cell r="A15" t="str">
            <v>ADVANCES FROM CUSTOMERS</v>
          </cell>
        </row>
        <row r="16">
          <cell r="A16" t="str">
            <v>Claas KGaA</v>
          </cell>
          <cell r="D16">
            <v>0</v>
          </cell>
        </row>
        <row r="17">
          <cell r="A17" t="str">
            <v>DEPOSITS RECEIVED</v>
          </cell>
        </row>
        <row r="18">
          <cell r="A18" t="str">
            <v>CURRENT LIABILITIES</v>
          </cell>
        </row>
        <row r="19">
          <cell r="A19" t="str">
            <v>PROVISIONS</v>
          </cell>
        </row>
        <row r="20">
          <cell r="A20" t="str">
            <v>Provision for salary</v>
          </cell>
          <cell r="D20">
            <v>409728</v>
          </cell>
        </row>
        <row r="21">
          <cell r="A21" t="str">
            <v>Provision for expenses</v>
          </cell>
          <cell r="D21">
            <v>2251794.88</v>
          </cell>
        </row>
        <row r="22">
          <cell r="A22" t="str">
            <v>Provision for ESI</v>
          </cell>
          <cell r="D22">
            <v>13651</v>
          </cell>
        </row>
        <row r="23">
          <cell r="A23" t="str">
            <v>Provision for PF &amp; FPS</v>
          </cell>
          <cell r="D23">
            <v>309319</v>
          </cell>
        </row>
        <row r="24">
          <cell r="A24" t="str">
            <v>PROVISION STORES (1999-2000)</v>
          </cell>
          <cell r="D24">
            <v>339350.2</v>
          </cell>
        </row>
        <row r="25">
          <cell r="A25" t="str">
            <v>PROVISION STORES (1998-1999)</v>
          </cell>
          <cell r="D25">
            <v>0</v>
          </cell>
        </row>
        <row r="26">
          <cell r="A26" t="str">
            <v>Provision for Gratuity</v>
          </cell>
          <cell r="D26">
            <v>0</v>
          </cell>
        </row>
        <row r="27">
          <cell r="A27" t="str">
            <v>Provision for Preference Dividend</v>
          </cell>
          <cell r="D27">
            <v>0</v>
          </cell>
        </row>
        <row r="28">
          <cell r="A28" t="str">
            <v>Provision for Tax</v>
          </cell>
          <cell r="D28">
            <v>63162790</v>
          </cell>
        </row>
        <row r="29">
          <cell r="A29" t="str">
            <v>Provision for Bonus/Exgratia</v>
          </cell>
          <cell r="D29">
            <v>990040</v>
          </cell>
        </row>
        <row r="30">
          <cell r="A30" t="str">
            <v>PROVISION STORES (1997-98)</v>
          </cell>
          <cell r="D30">
            <v>0</v>
          </cell>
        </row>
        <row r="31">
          <cell r="A31" t="str">
            <v>Provision for CCL</v>
          </cell>
          <cell r="D31">
            <v>0</v>
          </cell>
        </row>
        <row r="32">
          <cell r="A32" t="str">
            <v>Provision for Depreciation</v>
          </cell>
          <cell r="D32">
            <v>74823567.930000007</v>
          </cell>
        </row>
        <row r="33">
          <cell r="A33" t="str">
            <v>Provision-Leave Encashment</v>
          </cell>
          <cell r="D33">
            <v>819052</v>
          </cell>
        </row>
        <row r="34">
          <cell r="A34" t="str">
            <v>PROVISION STORES (2000-01)</v>
          </cell>
          <cell r="D34">
            <v>327625.84000000003</v>
          </cell>
        </row>
        <row r="35">
          <cell r="A35" t="str">
            <v>PROVISION STORES (2001-2002)</v>
          </cell>
          <cell r="D35">
            <v>158547.60999999999</v>
          </cell>
        </row>
        <row r="36">
          <cell r="A36" t="str">
            <v>PROVISION STORES (APRIL -SEP)</v>
          </cell>
          <cell r="D36">
            <v>1976607.31</v>
          </cell>
        </row>
        <row r="37">
          <cell r="A37" t="str">
            <v>EXPENSES / OUTSTANDINGS PAYABLE</v>
          </cell>
        </row>
        <row r="38">
          <cell r="A38" t="str">
            <v>Sales tax collections/payable</v>
          </cell>
          <cell r="D38">
            <v>0</v>
          </cell>
        </row>
        <row r="39">
          <cell r="A39" t="str">
            <v>Salary payble</v>
          </cell>
          <cell r="D39">
            <v>0</v>
          </cell>
        </row>
        <row r="40">
          <cell r="A40" t="str">
            <v>Tax payble - contractors -2.3%</v>
          </cell>
          <cell r="D40">
            <v>0</v>
          </cell>
        </row>
        <row r="41">
          <cell r="A41" t="str">
            <v>Bills payble-Hundi</v>
          </cell>
          <cell r="D41">
            <v>2116836.0699999998</v>
          </cell>
        </row>
        <row r="42">
          <cell r="A42" t="str">
            <v>Sales Tax Payble</v>
          </cell>
          <cell r="D42">
            <v>1044822.92</v>
          </cell>
        </row>
        <row r="43">
          <cell r="A43" t="str">
            <v>ESI Payble-Others</v>
          </cell>
          <cell r="D43">
            <v>0</v>
          </cell>
        </row>
        <row r="44">
          <cell r="A44" t="str">
            <v>Unpaid bonus-1996-97</v>
          </cell>
          <cell r="D44">
            <v>0</v>
          </cell>
        </row>
        <row r="45">
          <cell r="A45" t="str">
            <v>Tax Payable - prof.-5.5%</v>
          </cell>
          <cell r="D45">
            <v>0</v>
          </cell>
        </row>
        <row r="46">
          <cell r="A46" t="str">
            <v>Tax Payable - Rent - 22 %</v>
          </cell>
          <cell r="D46">
            <v>0</v>
          </cell>
        </row>
        <row r="47">
          <cell r="A47" t="str">
            <v>Tax payable - Salary</v>
          </cell>
          <cell r="D47">
            <v>0</v>
          </cell>
        </row>
        <row r="48">
          <cell r="A48" t="str">
            <v>Service Tax Payble</v>
          </cell>
          <cell r="D48">
            <v>0</v>
          </cell>
        </row>
        <row r="49">
          <cell r="A49" t="str">
            <v>Escorts Finance Limited - salary</v>
          </cell>
          <cell r="D49">
            <v>0</v>
          </cell>
        </row>
        <row r="50">
          <cell r="A50" t="str">
            <v>Escorts Employee Welfare Ltd. - sal</v>
          </cell>
          <cell r="D50">
            <v>0</v>
          </cell>
        </row>
        <row r="51">
          <cell r="A51" t="str">
            <v>Life Insurance Corporation-salary</v>
          </cell>
          <cell r="D51">
            <v>0</v>
          </cell>
        </row>
        <row r="52">
          <cell r="A52" t="str">
            <v>G.G.B.Loan -Salary</v>
          </cell>
          <cell r="D52">
            <v>0</v>
          </cell>
        </row>
        <row r="53">
          <cell r="A53" t="str">
            <v>Tax payble - Contractor - 2.2%</v>
          </cell>
          <cell r="D53">
            <v>0</v>
          </cell>
        </row>
        <row r="54">
          <cell r="A54" t="str">
            <v>Tax payble - Prof. 5.75%</v>
          </cell>
          <cell r="D54">
            <v>0</v>
          </cell>
        </row>
        <row r="55">
          <cell r="A55" t="str">
            <v>Tax payble - Rent - 17.25 %</v>
          </cell>
          <cell r="D55">
            <v>0</v>
          </cell>
        </row>
        <row r="56">
          <cell r="A56" t="str">
            <v>Unpaid Bonus - 1998-99</v>
          </cell>
          <cell r="D56">
            <v>0</v>
          </cell>
        </row>
        <row r="57">
          <cell r="A57" t="str">
            <v>Unpaid Salary 1998-99</v>
          </cell>
          <cell r="D57">
            <v>0</v>
          </cell>
        </row>
        <row r="58">
          <cell r="A58" t="str">
            <v>Upaid Salary - 1999-2000</v>
          </cell>
          <cell r="D58">
            <v>0</v>
          </cell>
        </row>
        <row r="59">
          <cell r="A59" t="str">
            <v>Unpaid Salary-1997-98</v>
          </cell>
          <cell r="D59">
            <v>0</v>
          </cell>
        </row>
        <row r="60">
          <cell r="A60" t="str">
            <v>Interim Dividend Payable</v>
          </cell>
          <cell r="D60">
            <v>0</v>
          </cell>
        </row>
        <row r="61">
          <cell r="A61" t="str">
            <v>Dividend Payable-Escorts Ltd.</v>
          </cell>
          <cell r="D61">
            <v>0</v>
          </cell>
        </row>
        <row r="62">
          <cell r="A62" t="str">
            <v>MAHINDRA SONA LTD.(AMORTISATION)</v>
          </cell>
          <cell r="D62">
            <v>0</v>
          </cell>
        </row>
        <row r="63">
          <cell r="A63" t="str">
            <v>AMRIT ENTERPRISES (AMORTISATION)</v>
          </cell>
          <cell r="D63">
            <v>7008.49</v>
          </cell>
        </row>
        <row r="64">
          <cell r="A64" t="str">
            <v>YUVA ENGINEERS (AMORTISATION)</v>
          </cell>
          <cell r="D64">
            <v>0</v>
          </cell>
        </row>
        <row r="65">
          <cell r="A65" t="str">
            <v>Unpaid Bonus -1997-98</v>
          </cell>
          <cell r="D65">
            <v>0</v>
          </cell>
        </row>
        <row r="66">
          <cell r="A66" t="str">
            <v>Kargil Fund</v>
          </cell>
          <cell r="D66">
            <v>0</v>
          </cell>
        </row>
        <row r="67">
          <cell r="A67" t="str">
            <v>PF &amp; FPF PAYABLE</v>
          </cell>
          <cell r="D67">
            <v>0</v>
          </cell>
        </row>
        <row r="68">
          <cell r="A68" t="str">
            <v>Salary Deduction</v>
          </cell>
          <cell r="D68">
            <v>0</v>
          </cell>
        </row>
        <row r="69">
          <cell r="A69" t="str">
            <v>ESCORTS EMPLOYEES WELFARE LTD.-Liability</v>
          </cell>
          <cell r="D69">
            <v>21528</v>
          </cell>
        </row>
        <row r="70">
          <cell r="A70" t="str">
            <v>Unpaid Salary 2000-01</v>
          </cell>
          <cell r="D70">
            <v>8357</v>
          </cell>
        </row>
        <row r="71">
          <cell r="A71" t="str">
            <v>ESCORTS CLAAS LTD.EMPL.GRP.GRATUITY</v>
          </cell>
          <cell r="D71">
            <v>0</v>
          </cell>
        </row>
        <row r="72">
          <cell r="A72" t="str">
            <v>DRAWBACK EXCESS REPAYABLE</v>
          </cell>
          <cell r="D72">
            <v>0</v>
          </cell>
        </row>
        <row r="73">
          <cell r="A73" t="str">
            <v>STDS  PAYABLE</v>
          </cell>
          <cell r="D73">
            <v>3954.53</v>
          </cell>
        </row>
        <row r="74">
          <cell r="A74" t="str">
            <v>UNPAID BONUS 1999-2000</v>
          </cell>
          <cell r="D74">
            <v>0</v>
          </cell>
        </row>
        <row r="75">
          <cell r="A75" t="str">
            <v>Preference Dividend Payable</v>
          </cell>
          <cell r="D75">
            <v>0</v>
          </cell>
        </row>
        <row r="76">
          <cell r="A76" t="str">
            <v>Tax Payble-cont-2.04%</v>
          </cell>
          <cell r="D76">
            <v>0</v>
          </cell>
        </row>
        <row r="77">
          <cell r="A77" t="str">
            <v>Tax Payble-Rent-15.30%</v>
          </cell>
          <cell r="D77">
            <v>0</v>
          </cell>
        </row>
        <row r="78">
          <cell r="A78" t="str">
            <v>Tax Payble-proff-5.10%</v>
          </cell>
          <cell r="D78">
            <v>0</v>
          </cell>
        </row>
        <row r="79">
          <cell r="A79" t="str">
            <v>Claas KGaA(pref.capital redemption)</v>
          </cell>
          <cell r="D79">
            <v>0</v>
          </cell>
        </row>
        <row r="80">
          <cell r="A80" t="str">
            <v>Amount payable</v>
          </cell>
          <cell r="D80">
            <v>0</v>
          </cell>
        </row>
        <row r="81">
          <cell r="A81" t="str">
            <v>Escorts Ltd.(pref.capital redemption)</v>
          </cell>
          <cell r="D81">
            <v>0</v>
          </cell>
        </row>
        <row r="82">
          <cell r="A82" t="str">
            <v>Entry Tax Payable</v>
          </cell>
          <cell r="D82">
            <v>0</v>
          </cell>
        </row>
        <row r="83">
          <cell r="A83" t="str">
            <v>ESI PAYBLE - (SALARY)</v>
          </cell>
          <cell r="D83">
            <v>0</v>
          </cell>
        </row>
        <row r="84">
          <cell r="A84" t="str">
            <v>Tax Payable - Rent - 20.40%</v>
          </cell>
          <cell r="D84">
            <v>0</v>
          </cell>
        </row>
        <row r="85">
          <cell r="A85" t="str">
            <v>Unpaid salary - 2001-2002</v>
          </cell>
          <cell r="D85">
            <v>6690</v>
          </cell>
        </row>
        <row r="86">
          <cell r="A86" t="str">
            <v>UNPAID BONUS 2000-2001</v>
          </cell>
          <cell r="D86">
            <v>27400</v>
          </cell>
        </row>
        <row r="87">
          <cell r="A87" t="str">
            <v>Tax Payble-cont.-2.10%</v>
          </cell>
          <cell r="D87">
            <v>23778.85</v>
          </cell>
        </row>
        <row r="88">
          <cell r="A88" t="str">
            <v>Tax Payble-Rent-21%</v>
          </cell>
          <cell r="D88">
            <v>62828</v>
          </cell>
        </row>
        <row r="89">
          <cell r="A89" t="str">
            <v>Tax Payble-Proff.-5.25%</v>
          </cell>
          <cell r="D89">
            <v>29627</v>
          </cell>
        </row>
        <row r="90">
          <cell r="A90" t="str">
            <v>BIRLA GLOBAL ASSET FINANCE COMPANY-Sal</v>
          </cell>
          <cell r="D90">
            <v>0</v>
          </cell>
        </row>
        <row r="91">
          <cell r="A91" t="str">
            <v>UNPAID SALARY 2002-2003</v>
          </cell>
          <cell r="D91">
            <v>480</v>
          </cell>
        </row>
        <row r="92">
          <cell r="A92" t="str">
            <v>BANK / CASH CREDIT ACCOUNTS</v>
          </cell>
        </row>
        <row r="93">
          <cell r="A93" t="str">
            <v>SUNDRY CREDITOR-A</v>
          </cell>
        </row>
        <row r="94">
          <cell r="A94" t="str">
            <v>ASHOKA MACHINE TOOLS CORPORATION</v>
          </cell>
          <cell r="D94">
            <v>2460</v>
          </cell>
        </row>
        <row r="95">
          <cell r="A95" t="str">
            <v>AAKARSHAN DECORATORS</v>
          </cell>
          <cell r="D95">
            <v>0</v>
          </cell>
        </row>
        <row r="96">
          <cell r="A96" t="str">
            <v>ACCURATE ENGINEERING WORKS</v>
          </cell>
          <cell r="D96">
            <v>25568</v>
          </cell>
        </row>
        <row r="97">
          <cell r="A97" t="str">
            <v>AIRTRAVELS</v>
          </cell>
          <cell r="D97">
            <v>0</v>
          </cell>
        </row>
        <row r="98">
          <cell r="A98" t="str">
            <v>ARVINDO FABNOPLAST PVT LTD</v>
          </cell>
          <cell r="D98">
            <v>101422.91</v>
          </cell>
        </row>
        <row r="99">
          <cell r="A99" t="str">
            <v>ALLIED GAS CENTRE</v>
          </cell>
          <cell r="D99">
            <v>0</v>
          </cell>
        </row>
        <row r="100">
          <cell r="A100" t="str">
            <v>AAE PEE TRADERS</v>
          </cell>
          <cell r="D100">
            <v>11481.3</v>
          </cell>
        </row>
        <row r="101">
          <cell r="A101" t="str">
            <v>AVS BRAKE LINING PVT LTD</v>
          </cell>
          <cell r="D101">
            <v>13920</v>
          </cell>
        </row>
        <row r="102">
          <cell r="A102" t="str">
            <v>ALFA POLYMER INDUSTRIES</v>
          </cell>
          <cell r="D102">
            <v>0</v>
          </cell>
        </row>
        <row r="103">
          <cell r="A103" t="str">
            <v>ARANKARI RISK MANAGEMENT SERVICES P</v>
          </cell>
          <cell r="D103">
            <v>0</v>
          </cell>
        </row>
        <row r="104">
          <cell r="A104" t="str">
            <v>AMFORGE INDUSTRIES LIMITED</v>
          </cell>
          <cell r="D104">
            <v>0</v>
          </cell>
        </row>
        <row r="105">
          <cell r="A105" t="str">
            <v>ASSAM BEARING AGENCIES</v>
          </cell>
          <cell r="D105">
            <v>0</v>
          </cell>
        </row>
        <row r="106">
          <cell r="A106" t="str">
            <v>ATOP PRODUCTS PVT LTD</v>
          </cell>
          <cell r="D106">
            <v>0</v>
          </cell>
        </row>
        <row r="107">
          <cell r="A107" t="str">
            <v>ANIL KAPOOR</v>
          </cell>
          <cell r="D107">
            <v>3877</v>
          </cell>
        </row>
        <row r="108">
          <cell r="A108" t="str">
            <v>AAR KAY INDUSTRIES-DELHI</v>
          </cell>
          <cell r="D108">
            <v>0</v>
          </cell>
        </row>
        <row r="109">
          <cell r="A109" t="str">
            <v>ASTHA RADIATORS PVT. LTD.</v>
          </cell>
          <cell r="D109">
            <v>0</v>
          </cell>
        </row>
        <row r="110">
          <cell r="A110" t="str">
            <v>AUTO TENSION LIMITED</v>
          </cell>
          <cell r="D110">
            <v>0</v>
          </cell>
        </row>
        <row r="111">
          <cell r="A111" t="str">
            <v>ASB RUBBER INDUSTRIES PVT LTD</v>
          </cell>
          <cell r="D111">
            <v>0</v>
          </cell>
        </row>
        <row r="112">
          <cell r="A112" t="str">
            <v>AMRIT ENTERPRISES</v>
          </cell>
          <cell r="D112">
            <v>0</v>
          </cell>
        </row>
        <row r="113">
          <cell r="A113" t="str">
            <v>ABILITY ENTERPRISES</v>
          </cell>
          <cell r="D113">
            <v>1175</v>
          </cell>
        </row>
        <row r="114">
          <cell r="A114" t="str">
            <v>ADVANCE ELECTRIC &amp; MILL STORE</v>
          </cell>
          <cell r="D114">
            <v>0</v>
          </cell>
        </row>
        <row r="115">
          <cell r="A115" t="str">
            <v>ADVANCE MICRONIC DEVICES (P) LTD.</v>
          </cell>
          <cell r="D115">
            <v>2400</v>
          </cell>
        </row>
        <row r="116">
          <cell r="A116" t="str">
            <v>AGARWAL FOUNDRY &amp; ENGG. WORKS</v>
          </cell>
          <cell r="D116">
            <v>0</v>
          </cell>
        </row>
        <row r="117">
          <cell r="A117" t="str">
            <v>AGGARWAL TRADERS</v>
          </cell>
          <cell r="D117">
            <v>0</v>
          </cell>
        </row>
        <row r="118">
          <cell r="A118" t="str">
            <v>AMAR ENGG. WORKS</v>
          </cell>
          <cell r="D118">
            <v>11116.85</v>
          </cell>
        </row>
        <row r="119">
          <cell r="A119" t="str">
            <v>AMBIKA ENGINEERS</v>
          </cell>
          <cell r="D119">
            <v>23543</v>
          </cell>
        </row>
        <row r="120">
          <cell r="A120" t="str">
            <v>ANURAG AGENCIES</v>
          </cell>
          <cell r="D120">
            <v>0</v>
          </cell>
        </row>
        <row r="121">
          <cell r="A121" t="str">
            <v>ASHOK BROTHERS IMPEX (P) LTD.</v>
          </cell>
          <cell r="D121">
            <v>33734.25</v>
          </cell>
        </row>
        <row r="122">
          <cell r="A122" t="str">
            <v>AVADH ENGG. &amp; FABRICATORS</v>
          </cell>
          <cell r="D122">
            <v>0</v>
          </cell>
        </row>
        <row r="123">
          <cell r="A123" t="str">
            <v>A.V.INDUSTRIAL SALES CORP.</v>
          </cell>
          <cell r="D123">
            <v>350</v>
          </cell>
        </row>
        <row r="124">
          <cell r="A124" t="str">
            <v>AGK COMPUTER SECURE PRINTS LTD.</v>
          </cell>
          <cell r="D124">
            <v>6000</v>
          </cell>
        </row>
        <row r="125">
          <cell r="A125" t="str">
            <v>A.G.ENGINEERS</v>
          </cell>
          <cell r="D125">
            <v>43374</v>
          </cell>
        </row>
        <row r="126">
          <cell r="A126" t="str">
            <v>A.P.ENGINEERS</v>
          </cell>
          <cell r="D126">
            <v>0</v>
          </cell>
        </row>
        <row r="127">
          <cell r="A127" t="str">
            <v>AFL FREIGHT SYSTEMS</v>
          </cell>
          <cell r="D127">
            <v>4897</v>
          </cell>
        </row>
        <row r="128">
          <cell r="A128" t="str">
            <v>ARSHDEEP SINGH SETHI</v>
          </cell>
          <cell r="D128">
            <v>67240.44</v>
          </cell>
        </row>
        <row r="129">
          <cell r="A129" t="str">
            <v>A.R.C. INDIA LTD</v>
          </cell>
          <cell r="D129">
            <v>0</v>
          </cell>
        </row>
        <row r="130">
          <cell r="A130" t="str">
            <v>ANAND TRADERS</v>
          </cell>
          <cell r="D130">
            <v>0</v>
          </cell>
        </row>
        <row r="131">
          <cell r="A131" t="str">
            <v>ABHISHEK AIRCON APPLIANCES PVT LTD</v>
          </cell>
          <cell r="D131">
            <v>37758</v>
          </cell>
        </row>
        <row r="132">
          <cell r="A132" t="str">
            <v>ADVANCED TECHNO PRODUCTS (P) LTD</v>
          </cell>
          <cell r="D132">
            <v>0</v>
          </cell>
        </row>
        <row r="133">
          <cell r="A133" t="str">
            <v>Amchi Techosales Pvt. Ltd.</v>
          </cell>
          <cell r="D133">
            <v>0</v>
          </cell>
        </row>
        <row r="134">
          <cell r="A134" t="str">
            <v>A.P. ENTERPRISES</v>
          </cell>
          <cell r="D134">
            <v>0</v>
          </cell>
        </row>
        <row r="135">
          <cell r="A135" t="str">
            <v>A.D. ENGINEERS</v>
          </cell>
          <cell r="D135">
            <v>3242</v>
          </cell>
        </row>
        <row r="136">
          <cell r="A136" t="str">
            <v>ANAND AGRO EQUIPMENT</v>
          </cell>
          <cell r="D136">
            <v>0</v>
          </cell>
        </row>
        <row r="137">
          <cell r="A137" t="str">
            <v>ADISHA COMMUNICATIONS</v>
          </cell>
          <cell r="D137">
            <v>0</v>
          </cell>
        </row>
        <row r="138">
          <cell r="A138" t="str">
            <v>AKSHARA ENTERPRISES</v>
          </cell>
          <cell r="D138">
            <v>0</v>
          </cell>
        </row>
        <row r="139">
          <cell r="A139" t="str">
            <v>ANANT UDYOG</v>
          </cell>
          <cell r="D139">
            <v>0</v>
          </cell>
        </row>
        <row r="140">
          <cell r="A140" t="str">
            <v>AUTOMETER ALLIANCE LTD</v>
          </cell>
          <cell r="D140">
            <v>0</v>
          </cell>
        </row>
        <row r="141">
          <cell r="A141" t="str">
            <v>ATE CONSULTANT &amp; ENGINEERS</v>
          </cell>
          <cell r="D141">
            <v>0</v>
          </cell>
        </row>
        <row r="142">
          <cell r="A142" t="str">
            <v>ASHISH CATERERS</v>
          </cell>
          <cell r="D142">
            <v>0</v>
          </cell>
        </row>
        <row r="143">
          <cell r="A143" t="str">
            <v>ARYA FOAM  'N' FURNISHINGS</v>
          </cell>
          <cell r="D143">
            <v>0</v>
          </cell>
        </row>
        <row r="144">
          <cell r="A144" t="str">
            <v>ANKIT OIL CARRIERS</v>
          </cell>
          <cell r="D144">
            <v>0</v>
          </cell>
        </row>
        <row r="145">
          <cell r="A145" t="str">
            <v>ASHOKA INTERNATIONAL</v>
          </cell>
          <cell r="D145">
            <v>0</v>
          </cell>
        </row>
        <row r="146">
          <cell r="A146" t="str">
            <v>ARTCRAFTS SALES</v>
          </cell>
          <cell r="D146">
            <v>0</v>
          </cell>
        </row>
        <row r="147">
          <cell r="A147" t="str">
            <v>ABBOTT ENTERPRISE INDIA</v>
          </cell>
          <cell r="D147">
            <v>0</v>
          </cell>
        </row>
        <row r="148">
          <cell r="A148" t="str">
            <v>ALLIED TRADE LINKS PVT LTD</v>
          </cell>
          <cell r="D148">
            <v>0</v>
          </cell>
        </row>
        <row r="149">
          <cell r="A149" t="str">
            <v>ABHISHEK DAEWOO</v>
          </cell>
          <cell r="D149">
            <v>0</v>
          </cell>
        </row>
        <row r="150">
          <cell r="A150" t="str">
            <v>ALFA AUTOMOBILES</v>
          </cell>
          <cell r="D150">
            <v>0</v>
          </cell>
        </row>
        <row r="151">
          <cell r="A151" t="str">
            <v>AJANTA ENAMEL &amp; METAL UDYOG</v>
          </cell>
          <cell r="D151">
            <v>0</v>
          </cell>
        </row>
        <row r="152">
          <cell r="A152" t="str">
            <v>AEROAIDS CORPORATION</v>
          </cell>
          <cell r="D152">
            <v>6500</v>
          </cell>
        </row>
        <row r="153">
          <cell r="A153" t="str">
            <v>ANUPAM BEARING CO PVT LTD</v>
          </cell>
          <cell r="D153">
            <v>0</v>
          </cell>
        </row>
        <row r="154">
          <cell r="A154" t="str">
            <v>AEROVENT (INDIA) PVT LTD</v>
          </cell>
          <cell r="D154">
            <v>0</v>
          </cell>
        </row>
        <row r="155">
          <cell r="A155" t="str">
            <v>ATLAS COPCO (INDIA) LTD</v>
          </cell>
          <cell r="D155">
            <v>0</v>
          </cell>
        </row>
        <row r="156">
          <cell r="A156" t="str">
            <v>A.I.C. MACHINERY</v>
          </cell>
          <cell r="D156">
            <v>0</v>
          </cell>
        </row>
        <row r="157">
          <cell r="A157" t="str">
            <v>A.M. INDUSTRIES</v>
          </cell>
          <cell r="D157">
            <v>0</v>
          </cell>
        </row>
        <row r="158">
          <cell r="A158" t="str">
            <v>ASSOCIATED ROAD CARRIERS LTD</v>
          </cell>
          <cell r="D158">
            <v>0</v>
          </cell>
        </row>
        <row r="159">
          <cell r="A159" t="str">
            <v>ACCURATE SALES &amp; SERVICES PVT LTD</v>
          </cell>
          <cell r="D159">
            <v>0</v>
          </cell>
        </row>
        <row r="160">
          <cell r="A160" t="str">
            <v>ARAVALLI GOLF CLUB</v>
          </cell>
          <cell r="D160">
            <v>0</v>
          </cell>
        </row>
        <row r="161">
          <cell r="A161" t="str">
            <v>ALBINO ELECTRICALS</v>
          </cell>
          <cell r="D161">
            <v>0</v>
          </cell>
        </row>
        <row r="162">
          <cell r="A162" t="str">
            <v>ASHOK MANUFACTURING CO. PVT LTD</v>
          </cell>
          <cell r="D162">
            <v>0</v>
          </cell>
        </row>
        <row r="163">
          <cell r="A163" t="str">
            <v>A.D. TRADING &amp; MARKETING</v>
          </cell>
          <cell r="D163">
            <v>324.5</v>
          </cell>
        </row>
        <row r="164">
          <cell r="A164" t="str">
            <v>AAR PEE FABRICATORS</v>
          </cell>
          <cell r="D164">
            <v>0</v>
          </cell>
        </row>
        <row r="165">
          <cell r="A165" t="str">
            <v>AUTO CARE SERVICES</v>
          </cell>
          <cell r="D165">
            <v>0</v>
          </cell>
        </row>
        <row r="166">
          <cell r="A166" t="str">
            <v>ADVANCE ELECTRICALS</v>
          </cell>
          <cell r="D166">
            <v>0</v>
          </cell>
        </row>
        <row r="167">
          <cell r="A167" t="str">
            <v>ASSAM BEARING PRIVATE LIMITED</v>
          </cell>
          <cell r="D167">
            <v>2918</v>
          </cell>
        </row>
        <row r="168">
          <cell r="A168" t="str">
            <v>AARKAY ALLOY UDYOG</v>
          </cell>
          <cell r="D168">
            <v>0</v>
          </cell>
        </row>
        <row r="169">
          <cell r="A169" t="str">
            <v>ASIAD ENGINEERING WORKS (P) LTD</v>
          </cell>
          <cell r="D169">
            <v>0</v>
          </cell>
        </row>
        <row r="170">
          <cell r="A170" t="str">
            <v>ADVANCE HYDRO-PNEUMATIC CONTROLS PVT LTD</v>
          </cell>
          <cell r="D170">
            <v>0</v>
          </cell>
        </row>
        <row r="171">
          <cell r="A171" t="str">
            <v>A.P. ENGINEERING WORKS</v>
          </cell>
          <cell r="D171">
            <v>32779.919999999998</v>
          </cell>
        </row>
        <row r="172">
          <cell r="A172" t="str">
            <v>ANJANA ENTERPRISES</v>
          </cell>
          <cell r="D172">
            <v>0</v>
          </cell>
        </row>
        <row r="173">
          <cell r="A173" t="str">
            <v>ALANKIT ASSIGNMENTS LIMITED</v>
          </cell>
          <cell r="D173">
            <v>0</v>
          </cell>
        </row>
        <row r="174">
          <cell r="A174" t="str">
            <v>APD ENGINEERS PVT. LTD.</v>
          </cell>
          <cell r="D174">
            <v>1003</v>
          </cell>
        </row>
        <row r="175">
          <cell r="A175" t="str">
            <v>ADVANCE INTERNATIONAL</v>
          </cell>
          <cell r="D175">
            <v>0</v>
          </cell>
        </row>
        <row r="176">
          <cell r="A176" t="str">
            <v>ANAND BARKHA &amp; CO.</v>
          </cell>
          <cell r="D176">
            <v>0</v>
          </cell>
        </row>
        <row r="177">
          <cell r="A177" t="str">
            <v>AMARJIT SINGH CHADHA (ADVOCATE)</v>
          </cell>
          <cell r="D177">
            <v>0</v>
          </cell>
        </row>
        <row r="178">
          <cell r="A178" t="str">
            <v>ANANT CONSULTANTS &amp; ENGINEERS</v>
          </cell>
          <cell r="D178">
            <v>4500</v>
          </cell>
        </row>
        <row r="179">
          <cell r="A179" t="str">
            <v>SUNDRY CREDITOR-B</v>
          </cell>
        </row>
        <row r="180">
          <cell r="A180" t="str">
            <v>BOMBAY PAINTS LTD</v>
          </cell>
          <cell r="D180">
            <v>0</v>
          </cell>
        </row>
        <row r="181">
          <cell r="A181" t="str">
            <v>BARKATRAM &amp; SONS</v>
          </cell>
          <cell r="D181">
            <v>5437.5</v>
          </cell>
        </row>
        <row r="182">
          <cell r="A182" t="str">
            <v>B.S. INDUSTRIAL CO.</v>
          </cell>
          <cell r="D182">
            <v>13488.8</v>
          </cell>
        </row>
        <row r="183">
          <cell r="A183" t="str">
            <v>BHARDWAJ MECHANICAL ENGINEERS</v>
          </cell>
          <cell r="D183">
            <v>162682.10999999999</v>
          </cell>
        </row>
        <row r="184">
          <cell r="A184" t="str">
            <v>B.K. INDUSTRIES</v>
          </cell>
          <cell r="D184">
            <v>0</v>
          </cell>
        </row>
        <row r="185">
          <cell r="A185" t="str">
            <v>BHIWADI KNITTINGS PVT LTD</v>
          </cell>
          <cell r="D185">
            <v>5200</v>
          </cell>
        </row>
        <row r="186">
          <cell r="A186" t="str">
            <v>BONY RUBBER CO. PVT. LTD.</v>
          </cell>
          <cell r="D186">
            <v>4408.5600000000004</v>
          </cell>
        </row>
        <row r="187">
          <cell r="A187" t="str">
            <v>BHANDARI INTERSTATE CARRIERS</v>
          </cell>
          <cell r="D187">
            <v>0</v>
          </cell>
        </row>
        <row r="188">
          <cell r="A188" t="str">
            <v>BEVEL GEARS INDIA (P) LTD.</v>
          </cell>
          <cell r="D188">
            <v>0</v>
          </cell>
        </row>
        <row r="189">
          <cell r="A189" t="str">
            <v>BHASKER PROJECTS</v>
          </cell>
          <cell r="D189">
            <v>176941</v>
          </cell>
        </row>
        <row r="190">
          <cell r="A190" t="str">
            <v>BPL TELECOM LTD.</v>
          </cell>
          <cell r="D190">
            <v>0</v>
          </cell>
        </row>
        <row r="191">
          <cell r="A191" t="str">
            <v>B.S.PETRO CHEMICALS</v>
          </cell>
          <cell r="D191">
            <v>6240</v>
          </cell>
        </row>
        <row r="192">
          <cell r="A192" t="str">
            <v>BESTO INDUSTRIES</v>
          </cell>
          <cell r="D192">
            <v>660</v>
          </cell>
        </row>
        <row r="193">
          <cell r="A193" t="str">
            <v>BHARAT OPTICAL CO.</v>
          </cell>
          <cell r="D193">
            <v>0</v>
          </cell>
        </row>
        <row r="194">
          <cell r="A194" t="str">
            <v>BOMBAY TOOLS SUPPLYING AGENCY</v>
          </cell>
          <cell r="D194">
            <v>5475</v>
          </cell>
        </row>
        <row r="195">
          <cell r="A195" t="str">
            <v>BHARAT METAL &amp; ENGINEERS</v>
          </cell>
          <cell r="C195">
            <v>25050</v>
          </cell>
        </row>
        <row r="196">
          <cell r="A196" t="str">
            <v>BATRA AUTO COMPANY</v>
          </cell>
          <cell r="D196">
            <v>0</v>
          </cell>
        </row>
        <row r="197">
          <cell r="A197" t="str">
            <v>BELZ INSTRUMENTS</v>
          </cell>
          <cell r="D197">
            <v>4294.5600000000004</v>
          </cell>
        </row>
        <row r="198">
          <cell r="A198" t="str">
            <v>BONY POLYMERS LTD.</v>
          </cell>
          <cell r="D198">
            <v>0</v>
          </cell>
        </row>
        <row r="199">
          <cell r="A199" t="str">
            <v>BSB INFO CENTRE PVT LTD</v>
          </cell>
          <cell r="D199">
            <v>0</v>
          </cell>
        </row>
        <row r="200">
          <cell r="A200" t="str">
            <v>BOMBAY PAINTS LIMITED (FBD)</v>
          </cell>
          <cell r="D200">
            <v>167878</v>
          </cell>
        </row>
        <row r="201">
          <cell r="A201" t="str">
            <v>BRYTAX AUTO INDUSTRIES LTD</v>
          </cell>
          <cell r="D201">
            <v>0</v>
          </cell>
        </row>
        <row r="202">
          <cell r="A202" t="str">
            <v>BLUE STAR LIMITED</v>
          </cell>
          <cell r="D202">
            <v>0</v>
          </cell>
        </row>
        <row r="203">
          <cell r="A203" t="str">
            <v>BHARAT ASSOCIATES</v>
          </cell>
          <cell r="D203">
            <v>0</v>
          </cell>
        </row>
        <row r="204">
          <cell r="A204" t="str">
            <v>BHARAT PEST CONTROL</v>
          </cell>
          <cell r="D204">
            <v>3442</v>
          </cell>
        </row>
        <row r="205">
          <cell r="A205" t="str">
            <v>BALTIC COMMERCIAL CO. LTD</v>
          </cell>
          <cell r="D205">
            <v>0</v>
          </cell>
        </row>
        <row r="206">
          <cell r="A206" t="str">
            <v>BHATIA REFRIGERATION</v>
          </cell>
          <cell r="D206">
            <v>0</v>
          </cell>
        </row>
        <row r="207">
          <cell r="A207" t="str">
            <v>BHODAY AGRO INDUSTRIES</v>
          </cell>
          <cell r="D207">
            <v>0</v>
          </cell>
        </row>
        <row r="208">
          <cell r="A208" t="str">
            <v>BELZ  INSTRUMENTS PVT LTD</v>
          </cell>
          <cell r="D208">
            <v>3821.54</v>
          </cell>
        </row>
        <row r="209">
          <cell r="A209" t="str">
            <v>BAKER GAUGES INDIA LIMITED</v>
          </cell>
          <cell r="D209">
            <v>0</v>
          </cell>
        </row>
        <row r="210">
          <cell r="A210" t="str">
            <v>BPL TELECOM  PVT LTD</v>
          </cell>
          <cell r="C210">
            <v>51300</v>
          </cell>
        </row>
        <row r="211">
          <cell r="A211" t="str">
            <v>SUNDRY CREDITOR-C</v>
          </cell>
        </row>
        <row r="212">
          <cell r="A212" t="str">
            <v>CHAMPION ENGINEERING WORKS</v>
          </cell>
          <cell r="D212">
            <v>676043.16</v>
          </cell>
        </row>
        <row r="213">
          <cell r="A213" t="str">
            <v>CHHOTE LAL</v>
          </cell>
          <cell r="D213">
            <v>11121</v>
          </cell>
        </row>
        <row r="214">
          <cell r="A214" t="str">
            <v>COMPETENT ENGINEERS &amp; TRADERS</v>
          </cell>
          <cell r="D214">
            <v>0</v>
          </cell>
        </row>
        <row r="215">
          <cell r="A215" t="str">
            <v>CASTROL INDIA LIMITED</v>
          </cell>
          <cell r="D215">
            <v>0</v>
          </cell>
        </row>
        <row r="216">
          <cell r="A216" t="str">
            <v>CIRCLIPS INDIA PVT LTD</v>
          </cell>
          <cell r="D216">
            <v>0</v>
          </cell>
        </row>
        <row r="217">
          <cell r="A217" t="str">
            <v>CARGO CARRIERS</v>
          </cell>
          <cell r="D217">
            <v>0</v>
          </cell>
        </row>
        <row r="218">
          <cell r="A218" t="str">
            <v>CWG WATER TREATMENT PVT LTD</v>
          </cell>
          <cell r="D218">
            <v>0</v>
          </cell>
        </row>
        <row r="219">
          <cell r="A219" t="str">
            <v>COOLWELS AUTOMOBILE ENGINEERS</v>
          </cell>
          <cell r="D219">
            <v>2563.6</v>
          </cell>
        </row>
        <row r="220">
          <cell r="A220" t="str">
            <v>CNC METAL FORMING LTD</v>
          </cell>
          <cell r="D220">
            <v>0</v>
          </cell>
        </row>
        <row r="221">
          <cell r="A221" t="str">
            <v>Claas KGaA ( creditor)</v>
          </cell>
          <cell r="D221">
            <v>2668019.0499999998</v>
          </cell>
        </row>
        <row r="222">
          <cell r="A222" t="str">
            <v>CROMPTON GREAVES LTD.</v>
          </cell>
          <cell r="D222">
            <v>0</v>
          </cell>
        </row>
        <row r="223">
          <cell r="A223" t="str">
            <v>COVENTRY SPRING &amp; ENGINEERING CO LT</v>
          </cell>
          <cell r="D223">
            <v>0</v>
          </cell>
        </row>
        <row r="224">
          <cell r="A224" t="str">
            <v>CHICAGO PNEUMATIC INDIA LTD.</v>
          </cell>
          <cell r="D224">
            <v>0</v>
          </cell>
        </row>
        <row r="225">
          <cell r="A225" t="str">
            <v>CHANDRA AUTOMATIVE COMPONENTS</v>
          </cell>
          <cell r="D225">
            <v>6326.31</v>
          </cell>
        </row>
        <row r="226">
          <cell r="A226" t="str">
            <v>CITY MARKET DEPT. STORE (P) LTD.</v>
          </cell>
          <cell r="D226">
            <v>150</v>
          </cell>
        </row>
        <row r="227">
          <cell r="A227" t="str">
            <v>CHLORIDE INDUSTRIAL LTD.</v>
          </cell>
          <cell r="D227">
            <v>2837.36</v>
          </cell>
        </row>
        <row r="228">
          <cell r="A228" t="str">
            <v>CARBO TOOLS &amp; GAUGES (I) PVT. LTD.</v>
          </cell>
          <cell r="D228">
            <v>0</v>
          </cell>
        </row>
        <row r="229">
          <cell r="A229" t="str">
            <v>CHUGH SCALE COMPANY</v>
          </cell>
          <cell r="D229">
            <v>0</v>
          </cell>
        </row>
        <row r="230">
          <cell r="A230" t="str">
            <v>CALCUTTA PLASTIC STORE</v>
          </cell>
          <cell r="D230">
            <v>0</v>
          </cell>
        </row>
        <row r="231">
          <cell r="A231" t="str">
            <v>CENTRE FOR INDIVIDUAL &amp; ORGANIZATION EXCELLENCE</v>
          </cell>
          <cell r="D231">
            <v>0</v>
          </cell>
        </row>
        <row r="232">
          <cell r="A232" t="str">
            <v>CLASSIC INTERNATIONAL</v>
          </cell>
          <cell r="D232">
            <v>0</v>
          </cell>
        </row>
        <row r="233">
          <cell r="A233" t="str">
            <v>COMMERCIAL EQUIPMENTS</v>
          </cell>
          <cell r="D233">
            <v>0</v>
          </cell>
        </row>
        <row r="234">
          <cell r="A234" t="str">
            <v>CROWNE PLAZA SURYA</v>
          </cell>
          <cell r="D234">
            <v>0</v>
          </cell>
        </row>
        <row r="235">
          <cell r="A235" t="str">
            <v>CONTRADE INTERNATIONAL (P) LTD</v>
          </cell>
          <cell r="D235">
            <v>35584.639999999999</v>
          </cell>
        </row>
        <row r="236">
          <cell r="A236" t="str">
            <v>COZY INTERNATIONAL</v>
          </cell>
          <cell r="D236">
            <v>4482.3999999999996</v>
          </cell>
        </row>
        <row r="237">
          <cell r="A237" t="str">
            <v>CEAT LIMITED</v>
          </cell>
          <cell r="D237">
            <v>0</v>
          </cell>
        </row>
        <row r="238">
          <cell r="A238" t="str">
            <v>COMMUNICATION MEDIA PRODUCTS (INDIA) PVT LTD</v>
          </cell>
          <cell r="D238">
            <v>0</v>
          </cell>
        </row>
        <row r="239">
          <cell r="A239" t="str">
            <v>CITY GLASS</v>
          </cell>
          <cell r="D239">
            <v>0</v>
          </cell>
        </row>
        <row r="240">
          <cell r="A240" t="str">
            <v>COMPETENT CARGO PRIVATE LIMITED</v>
          </cell>
          <cell r="C240">
            <v>25709.1</v>
          </cell>
        </row>
        <row r="241">
          <cell r="A241" t="str">
            <v>CITY FASHIONERS</v>
          </cell>
          <cell r="D241">
            <v>0</v>
          </cell>
        </row>
        <row r="242">
          <cell r="A242" t="str">
            <v>COOLENHEAT ENGINEERS PVT LTD</v>
          </cell>
          <cell r="D242">
            <v>0</v>
          </cell>
        </row>
        <row r="243">
          <cell r="A243" t="str">
            <v>SUNDRY CREDITOR-D</v>
          </cell>
        </row>
        <row r="244">
          <cell r="A244" t="str">
            <v>DANTAL HYDRAULICS LIMITED</v>
          </cell>
          <cell r="C244">
            <v>2459.1999999999998</v>
          </cell>
        </row>
        <row r="245">
          <cell r="A245" t="str">
            <v>DRILL TECH ENGINEERS</v>
          </cell>
          <cell r="D245">
            <v>0</v>
          </cell>
        </row>
        <row r="246">
          <cell r="A246" t="str">
            <v>DHIMAN ELECTRICAL WORKS</v>
          </cell>
          <cell r="D246">
            <v>0</v>
          </cell>
        </row>
        <row r="247">
          <cell r="A247" t="str">
            <v>DHL-EXPRESS DIVISION OF AIRFREIGHT</v>
          </cell>
          <cell r="D247">
            <v>0</v>
          </cell>
        </row>
        <row r="248">
          <cell r="A248" t="str">
            <v>DELITE TECHNOPLAST</v>
          </cell>
          <cell r="D248">
            <v>44151.1</v>
          </cell>
        </row>
        <row r="249">
          <cell r="A249" t="str">
            <v>DSM EPP SURLON INDIA LTD</v>
          </cell>
          <cell r="D249">
            <v>0</v>
          </cell>
        </row>
        <row r="250">
          <cell r="A250" t="str">
            <v>D.B.A. CANTEEN CONTRACTOR</v>
          </cell>
          <cell r="D250">
            <v>0</v>
          </cell>
        </row>
        <row r="251">
          <cell r="A251" t="str">
            <v>DINESH POLYMERS</v>
          </cell>
          <cell r="D251">
            <v>4676.6499999999996</v>
          </cell>
        </row>
        <row r="252">
          <cell r="A252" t="str">
            <v>DYNAMATIC TECHNOLOGIES LIMITED</v>
          </cell>
          <cell r="D252">
            <v>98780.06</v>
          </cell>
        </row>
        <row r="253">
          <cell r="A253" t="str">
            <v>DELITE AUTO PRODUCTS</v>
          </cell>
          <cell r="D253">
            <v>0</v>
          </cell>
        </row>
        <row r="254">
          <cell r="A254" t="str">
            <v>DIPAK COLOUR LAB (P) LTD.</v>
          </cell>
          <cell r="D254">
            <v>0</v>
          </cell>
        </row>
        <row r="255">
          <cell r="A255" t="str">
            <v>D.K. NAGPAL</v>
          </cell>
          <cell r="D255">
            <v>0</v>
          </cell>
        </row>
        <row r="256">
          <cell r="A256" t="str">
            <v>DIWAN CHAND SURAJ PRAKASH JAIN</v>
          </cell>
          <cell r="D256">
            <v>54850.45</v>
          </cell>
        </row>
        <row r="257">
          <cell r="A257" t="str">
            <v>DILEEP SINGH SETHI</v>
          </cell>
          <cell r="D257">
            <v>67240.44</v>
          </cell>
        </row>
        <row r="258">
          <cell r="A258" t="str">
            <v>DINESH ELECTRICAL &amp; MACHINES</v>
          </cell>
          <cell r="D258">
            <v>1837</v>
          </cell>
        </row>
        <row r="259">
          <cell r="A259" t="str">
            <v>D.P.AUTO INDUSTRIES</v>
          </cell>
          <cell r="D259">
            <v>1849.93</v>
          </cell>
        </row>
        <row r="260">
          <cell r="A260" t="str">
            <v>DELUXE SPRINGS (P) LTD.</v>
          </cell>
          <cell r="D260">
            <v>0</v>
          </cell>
        </row>
        <row r="261">
          <cell r="A261" t="str">
            <v>DYNASCAN INSPECTION SYSTEM CO.</v>
          </cell>
          <cell r="D261">
            <v>68487.399999999994</v>
          </cell>
        </row>
        <row r="262">
          <cell r="A262" t="str">
            <v>DEEPAK SANITARY CONTRACTOR</v>
          </cell>
          <cell r="D262">
            <v>1711.5</v>
          </cell>
        </row>
        <row r="263">
          <cell r="A263" t="str">
            <v>DIAMOND DIESEL SALES &amp; SERVICE</v>
          </cell>
          <cell r="D263">
            <v>1424</v>
          </cell>
        </row>
        <row r="264">
          <cell r="A264" t="str">
            <v>DIAMOND ELECTRICALS</v>
          </cell>
          <cell r="D264">
            <v>572</v>
          </cell>
        </row>
        <row r="265">
          <cell r="A265" t="str">
            <v>DHINGRA TRADING CO.</v>
          </cell>
          <cell r="D265">
            <v>0</v>
          </cell>
        </row>
        <row r="266">
          <cell r="A266" t="str">
            <v>DEEPAK CYCLE &amp; GENERAL STORE</v>
          </cell>
          <cell r="D266">
            <v>462</v>
          </cell>
        </row>
        <row r="267">
          <cell r="A267" t="str">
            <v>DAS TRADERS</v>
          </cell>
          <cell r="D267">
            <v>0</v>
          </cell>
        </row>
        <row r="268">
          <cell r="A268" t="str">
            <v>DINESH RAGHUVANSHI</v>
          </cell>
          <cell r="D268">
            <v>0</v>
          </cell>
        </row>
        <row r="269">
          <cell r="A269" t="str">
            <v>DEEPA ENTERPRISES</v>
          </cell>
          <cell r="D269">
            <v>0</v>
          </cell>
        </row>
        <row r="270">
          <cell r="A270" t="str">
            <v>DHL-EXPRESS DIVISION OF AFL  PVT LTD</v>
          </cell>
          <cell r="D270">
            <v>0</v>
          </cell>
        </row>
        <row r="271">
          <cell r="A271" t="str">
            <v>D.K. NAGPAL &amp; ASSOCIATES</v>
          </cell>
          <cell r="D271">
            <v>0</v>
          </cell>
        </row>
        <row r="272">
          <cell r="A272" t="str">
            <v>DIGITALS INDIA</v>
          </cell>
          <cell r="D272">
            <v>0</v>
          </cell>
        </row>
        <row r="273">
          <cell r="A273" t="str">
            <v>DENTO KEM</v>
          </cell>
          <cell r="D273">
            <v>0</v>
          </cell>
        </row>
        <row r="274">
          <cell r="A274" t="str">
            <v>DHL-WORLDWIDE EXPRESS (INDIA) PVT LTD</v>
          </cell>
          <cell r="D274">
            <v>986</v>
          </cell>
        </row>
        <row r="275">
          <cell r="A275" t="str">
            <v>DECORA CAR ACCESSORIES</v>
          </cell>
          <cell r="D275">
            <v>0</v>
          </cell>
        </row>
        <row r="276">
          <cell r="A276" t="str">
            <v>DYNA AUTOMATION PVT LTD</v>
          </cell>
          <cell r="D276">
            <v>12677</v>
          </cell>
        </row>
        <row r="277">
          <cell r="A277" t="str">
            <v>SUNDRY CREDITOR-E</v>
          </cell>
        </row>
        <row r="278">
          <cell r="A278" t="str">
            <v>ESHITA KATYAL(HOMEMADE MEAL SERVICE</v>
          </cell>
          <cell r="D278">
            <v>0</v>
          </cell>
        </row>
        <row r="279">
          <cell r="A279" t="str">
            <v>EMM KAY LANDSCAPE CONSULTANTS</v>
          </cell>
          <cell r="D279">
            <v>8859</v>
          </cell>
        </row>
        <row r="280">
          <cell r="A280" t="str">
            <v>ELOFIC INDUSTRIES LTD.</v>
          </cell>
          <cell r="D280">
            <v>1648</v>
          </cell>
        </row>
        <row r="281">
          <cell r="A281" t="str">
            <v>ELEKTROTECH</v>
          </cell>
          <cell r="D281">
            <v>0</v>
          </cell>
        </row>
        <row r="282">
          <cell r="A282" t="str">
            <v>ESCORTS LTD (CORPORATE FINANCE)</v>
          </cell>
          <cell r="D282">
            <v>4127</v>
          </cell>
        </row>
        <row r="283">
          <cell r="A283" t="str">
            <v>ESS ESS ENGINEERS</v>
          </cell>
          <cell r="D283">
            <v>13428.18</v>
          </cell>
        </row>
        <row r="284">
          <cell r="A284" t="str">
            <v>ET TRAV-AIDES PVT LTD</v>
          </cell>
          <cell r="D284">
            <v>0</v>
          </cell>
        </row>
        <row r="285">
          <cell r="A285" t="str">
            <v>EMSON STAMPINGS</v>
          </cell>
          <cell r="D285">
            <v>52551.72</v>
          </cell>
        </row>
        <row r="286">
          <cell r="A286" t="str">
            <v>Escorts Yamaha Moters Limited.</v>
          </cell>
          <cell r="D286">
            <v>0</v>
          </cell>
        </row>
        <row r="287">
          <cell r="A287" t="str">
            <v>Eaton Corporation</v>
          </cell>
          <cell r="D287">
            <v>4253231.1043999996</v>
          </cell>
        </row>
        <row r="288">
          <cell r="A288" t="str">
            <v>ESCORTS LTD.(FARM TRACK DIV.)</v>
          </cell>
          <cell r="D288">
            <v>44508</v>
          </cell>
        </row>
        <row r="289">
          <cell r="A289" t="str">
            <v>ESCORTS LTD.(TD)</v>
          </cell>
          <cell r="D289">
            <v>0</v>
          </cell>
        </row>
        <row r="290">
          <cell r="A290" t="str">
            <v>ESCORTS LTD. (ED)</v>
          </cell>
          <cell r="D290">
            <v>4072</v>
          </cell>
        </row>
        <row r="291">
          <cell r="A291" t="str">
            <v>ESCORTS LTD.(EAMD BANGALORE)</v>
          </cell>
          <cell r="D291">
            <v>9136.14</v>
          </cell>
        </row>
        <row r="292">
          <cell r="A292" t="str">
            <v>ESCORTS EMPLOYEES WELFAIR LTD.</v>
          </cell>
          <cell r="D292">
            <v>0</v>
          </cell>
        </row>
        <row r="293">
          <cell r="A293" t="str">
            <v>ENGINEERING INNOVATIONS LTD.</v>
          </cell>
          <cell r="D293">
            <v>5296.75</v>
          </cell>
        </row>
        <row r="294">
          <cell r="A294" t="str">
            <v>ESCORTS CONS. EQUIP.LTD.</v>
          </cell>
          <cell r="D294">
            <v>0</v>
          </cell>
        </row>
        <row r="295">
          <cell r="A295" t="str">
            <v>ESCORTS HOSPITAL &amp; RESEARCH CENTRE</v>
          </cell>
          <cell r="D295">
            <v>20800</v>
          </cell>
        </row>
        <row r="296">
          <cell r="A296" t="str">
            <v>EXIDE INDUSTRIES LTD.</v>
          </cell>
          <cell r="D296">
            <v>0</v>
          </cell>
        </row>
        <row r="297">
          <cell r="A297" t="str">
            <v>EXTERIOR INTERIOR</v>
          </cell>
          <cell r="D297">
            <v>3158.4</v>
          </cell>
        </row>
        <row r="298">
          <cell r="A298" t="str">
            <v>ESCORTS LTD.(ELECTRICAL PROD.DIV.)</v>
          </cell>
          <cell r="D298">
            <v>0</v>
          </cell>
        </row>
        <row r="299">
          <cell r="A299" t="str">
            <v>EXOTICA FLORA PVT LTD</v>
          </cell>
          <cell r="D299">
            <v>0</v>
          </cell>
        </row>
        <row r="300">
          <cell r="A300" t="str">
            <v>EDS TECHNOLOGIES PVT LTD</v>
          </cell>
          <cell r="D300">
            <v>0</v>
          </cell>
        </row>
        <row r="301">
          <cell r="A301" t="str">
            <v>EXCELLENT BEARINGS</v>
          </cell>
          <cell r="D301">
            <v>0</v>
          </cell>
        </row>
        <row r="302">
          <cell r="A302" t="str">
            <v>EKKO AUTO ELECTRICALS</v>
          </cell>
          <cell r="D302">
            <v>0</v>
          </cell>
        </row>
        <row r="303">
          <cell r="A303" t="str">
            <v>ECOTHERM ENGINEERS PVT LTD</v>
          </cell>
          <cell r="D303">
            <v>0</v>
          </cell>
        </row>
        <row r="304">
          <cell r="A304" t="str">
            <v>EXCEL MARKETING</v>
          </cell>
          <cell r="D304">
            <v>0</v>
          </cell>
        </row>
        <row r="305">
          <cell r="A305" t="str">
            <v>ERNST &amp; YOUNG PVT LTD</v>
          </cell>
          <cell r="D305">
            <v>0</v>
          </cell>
        </row>
        <row r="306">
          <cell r="A306" t="str">
            <v>EXCEL MOTORS</v>
          </cell>
          <cell r="D306">
            <v>0</v>
          </cell>
        </row>
        <row r="307">
          <cell r="A307" t="str">
            <v>ESCORTS LTD - B.S.P.D. (AGRI MACHINERY DIVISION)</v>
          </cell>
          <cell r="D307">
            <v>0</v>
          </cell>
        </row>
        <row r="308">
          <cell r="A308" t="str">
            <v>ELECTRICAL SALES CORPORATION</v>
          </cell>
          <cell r="D308">
            <v>0</v>
          </cell>
        </row>
        <row r="309">
          <cell r="A309" t="str">
            <v>ELNOVA LIMITED</v>
          </cell>
          <cell r="D309">
            <v>700</v>
          </cell>
        </row>
        <row r="310">
          <cell r="A310" t="str">
            <v>SUNDRY CREDITOR-F</v>
          </cell>
        </row>
        <row r="311">
          <cell r="A311" t="str">
            <v>FREIGHT SYSTEMS (INDIA) PVT LTD</v>
          </cell>
          <cell r="D311">
            <v>71378</v>
          </cell>
        </row>
        <row r="312">
          <cell r="A312" t="str">
            <v>FDRA LABS INDIA PVT LTD</v>
          </cell>
          <cell r="D312">
            <v>7000</v>
          </cell>
        </row>
        <row r="313">
          <cell r="A313" t="str">
            <v>FARIDABAD DIESELS &amp; EARTHMOVERS P L</v>
          </cell>
          <cell r="D313">
            <v>0</v>
          </cell>
        </row>
        <row r="314">
          <cell r="A314" t="str">
            <v>Federal Mogul</v>
          </cell>
          <cell r="D314">
            <v>0</v>
          </cell>
        </row>
        <row r="315">
          <cell r="A315" t="str">
            <v>FLUIDOMATICS-AHEMEDABAD</v>
          </cell>
          <cell r="D315">
            <v>0</v>
          </cell>
        </row>
        <row r="316">
          <cell r="A316" t="str">
            <v>FLAMINGO TRAVEL SERVICES</v>
          </cell>
          <cell r="D316">
            <v>0</v>
          </cell>
        </row>
        <row r="317">
          <cell r="A317" t="str">
            <v>FIRE SAFETY DEVICES PVT LTD</v>
          </cell>
          <cell r="D317">
            <v>0</v>
          </cell>
        </row>
        <row r="318">
          <cell r="A318" t="str">
            <v>FOLKS UNITED</v>
          </cell>
          <cell r="D318">
            <v>0</v>
          </cell>
        </row>
        <row r="319">
          <cell r="A319" t="str">
            <v>FAX-EXPRESS TELECOMMUNICATIONS</v>
          </cell>
          <cell r="C319">
            <v>2000</v>
          </cell>
        </row>
        <row r="320">
          <cell r="A320" t="str">
            <v>FUTURESOFT SOLUTIONS PVT LTD</v>
          </cell>
          <cell r="D320">
            <v>0</v>
          </cell>
        </row>
        <row r="321">
          <cell r="A321" t="str">
            <v>FAG BEARINGS INDIA LIMITED</v>
          </cell>
          <cell r="D321">
            <v>79886</v>
          </cell>
        </row>
        <row r="322">
          <cell r="A322" t="str">
            <v>FLARE COMBUSTION SYSTEMS</v>
          </cell>
          <cell r="D322">
            <v>0</v>
          </cell>
        </row>
        <row r="323">
          <cell r="A323" t="str">
            <v>FORKLIFT SPARES (INDIA) PVT. LTD.</v>
          </cell>
          <cell r="D323">
            <v>0</v>
          </cell>
        </row>
        <row r="324">
          <cell r="A324" t="str">
            <v>FARIDABAD FORKLIFT TRADERS</v>
          </cell>
          <cell r="D324">
            <v>0</v>
          </cell>
        </row>
        <row r="325">
          <cell r="A325" t="str">
            <v>FALCON  BEARING  CO.</v>
          </cell>
          <cell r="D325">
            <v>3850</v>
          </cell>
        </row>
        <row r="326">
          <cell r="A326" t="str">
            <v>SUNDRY CREDITOR-G</v>
          </cell>
        </row>
        <row r="327">
          <cell r="A327" t="str">
            <v>GULF OIL INDIA LTD</v>
          </cell>
          <cell r="D327">
            <v>0</v>
          </cell>
        </row>
        <row r="328">
          <cell r="A328" t="str">
            <v>GOEL ENGINEERS &amp; TRADERS</v>
          </cell>
          <cell r="D328">
            <v>2294</v>
          </cell>
        </row>
        <row r="329">
          <cell r="A329" t="str">
            <v>G.R.D. ENGINEERING WORKS</v>
          </cell>
          <cell r="D329">
            <v>0</v>
          </cell>
        </row>
        <row r="330">
          <cell r="A330" t="str">
            <v>GROUP 4 SECURITAS GUARDING LTD</v>
          </cell>
          <cell r="D330">
            <v>82047</v>
          </cell>
        </row>
        <row r="331">
          <cell r="A331" t="str">
            <v>GANSONS RADIATORS PVT LTD</v>
          </cell>
          <cell r="D331">
            <v>101206</v>
          </cell>
        </row>
        <row r="332">
          <cell r="A332" t="str">
            <v>GUPTA INSTRUMENTS WORKS</v>
          </cell>
          <cell r="D332">
            <v>1477.96</v>
          </cell>
        </row>
        <row r="333">
          <cell r="A333" t="str">
            <v>GAZAL CATERERS</v>
          </cell>
          <cell r="D333">
            <v>0</v>
          </cell>
        </row>
        <row r="334">
          <cell r="A334" t="str">
            <v>G.S. ENTERPRISES</v>
          </cell>
          <cell r="D334">
            <v>187247.35999999999</v>
          </cell>
        </row>
        <row r="335">
          <cell r="A335" t="str">
            <v>GAMBHIR TIMBER CO.</v>
          </cell>
          <cell r="D335">
            <v>0</v>
          </cell>
        </row>
        <row r="336">
          <cell r="A336" t="str">
            <v>GOODYEAR INDIA LIMITED</v>
          </cell>
          <cell r="D336">
            <v>191546.45</v>
          </cell>
        </row>
        <row r="337">
          <cell r="A337" t="str">
            <v>GODREJ GE APPLIANCES LTD</v>
          </cell>
          <cell r="D337">
            <v>0</v>
          </cell>
        </row>
        <row r="338">
          <cell r="A338" t="str">
            <v>GOWELL RUBBER INDUSTRIES</v>
          </cell>
          <cell r="D338">
            <v>17808.09</v>
          </cell>
        </row>
        <row r="339">
          <cell r="A339" t="str">
            <v>GEE ESS ENTERPRISES</v>
          </cell>
          <cell r="D339">
            <v>0</v>
          </cell>
        </row>
        <row r="340">
          <cell r="A340" t="str">
            <v>GANSONS HEAT TRANSFER</v>
          </cell>
          <cell r="D340">
            <v>216955.55</v>
          </cell>
        </row>
        <row r="341">
          <cell r="A341" t="str">
            <v>GE POWER CONTROLS INDIA (P) LTD.</v>
          </cell>
          <cell r="D341">
            <v>4165</v>
          </cell>
        </row>
        <row r="342">
          <cell r="A342" t="str">
            <v>GREAVES LIMITED</v>
          </cell>
          <cell r="D342">
            <v>0</v>
          </cell>
        </row>
        <row r="343">
          <cell r="A343" t="str">
            <v>GENINS INDIA LTD.</v>
          </cell>
          <cell r="D343">
            <v>395</v>
          </cell>
        </row>
        <row r="344">
          <cell r="A344" t="str">
            <v>GNL SPA ITALY</v>
          </cell>
          <cell r="D344">
            <v>192152.03</v>
          </cell>
        </row>
        <row r="345">
          <cell r="A345" t="str">
            <v>GULATI INSTRUMENTS &amp; CHEMICALS</v>
          </cell>
          <cell r="D345">
            <v>0</v>
          </cell>
        </row>
        <row r="346">
          <cell r="A346" t="str">
            <v>GIR MOVERS PVT LTD.</v>
          </cell>
          <cell r="D346">
            <v>0</v>
          </cell>
        </row>
        <row r="347">
          <cell r="A347" t="str">
            <v>GARG BROS. &amp; ASSOCIATES</v>
          </cell>
          <cell r="D347">
            <v>525</v>
          </cell>
        </row>
        <row r="348">
          <cell r="A348" t="str">
            <v>GULATI ASSOCIATES</v>
          </cell>
          <cell r="D348">
            <v>13706</v>
          </cell>
        </row>
        <row r="349">
          <cell r="A349" t="str">
            <v>GURU KIRPA  TOUR &amp; TRAVELS</v>
          </cell>
          <cell r="D349">
            <v>0</v>
          </cell>
        </row>
        <row r="350">
          <cell r="A350" t="str">
            <v>GUPTA SALES CORP.</v>
          </cell>
          <cell r="D350">
            <v>0</v>
          </cell>
        </row>
        <row r="351">
          <cell r="A351" t="str">
            <v>GROVER SALES CORPORATION</v>
          </cell>
          <cell r="D351">
            <v>1031</v>
          </cell>
        </row>
        <row r="352">
          <cell r="A352" t="str">
            <v>SUNDRY CREDITOR-H</v>
          </cell>
        </row>
        <row r="353">
          <cell r="A353" t="str">
            <v>Hy-Tech Engineers Pvt Ltd</v>
          </cell>
          <cell r="D353">
            <v>62726</v>
          </cell>
        </row>
        <row r="354">
          <cell r="A354" t="str">
            <v>H.K. ENGINEERS</v>
          </cell>
          <cell r="D354">
            <v>443830.48</v>
          </cell>
        </row>
        <row r="355">
          <cell r="A355" t="str">
            <v>HARYANA DELHI FREIGHT CARRIERS</v>
          </cell>
          <cell r="D355">
            <v>0</v>
          </cell>
        </row>
        <row r="356">
          <cell r="A356" t="str">
            <v>HI-LUX AUTOMOTIVE PVT LTD</v>
          </cell>
          <cell r="D356">
            <v>0</v>
          </cell>
        </row>
        <row r="357">
          <cell r="A357" t="str">
            <v>HYDROLINE PRODUCTS</v>
          </cell>
          <cell r="D357">
            <v>181.69</v>
          </cell>
        </row>
        <row r="358">
          <cell r="A358" t="str">
            <v>HARYANA SPRINGS &amp; PRESSING WORKS</v>
          </cell>
          <cell r="D358">
            <v>0</v>
          </cell>
        </row>
        <row r="359">
          <cell r="A359" t="str">
            <v>HCL HAWLETT PACKARD LTD.</v>
          </cell>
          <cell r="D359">
            <v>0</v>
          </cell>
        </row>
        <row r="360">
          <cell r="A360" t="str">
            <v>H.R.A. SALES CORPORATION</v>
          </cell>
          <cell r="D360">
            <v>0</v>
          </cell>
        </row>
        <row r="361">
          <cell r="A361" t="str">
            <v>HYD.-AIR ENGG.PVT.LTD.</v>
          </cell>
          <cell r="D361">
            <v>0</v>
          </cell>
        </row>
        <row r="362">
          <cell r="A362" t="str">
            <v>HYDROFLEX EQUIP.LTD.</v>
          </cell>
          <cell r="D362">
            <v>23707.85</v>
          </cell>
        </row>
        <row r="363">
          <cell r="A363" t="str">
            <v>HARPREET SINGH</v>
          </cell>
          <cell r="D363">
            <v>67240.429999999993</v>
          </cell>
        </row>
        <row r="364">
          <cell r="A364" t="str">
            <v>HALDIRAM MARKETING LTD.</v>
          </cell>
          <cell r="D364">
            <v>0</v>
          </cell>
        </row>
        <row r="365">
          <cell r="A365" t="str">
            <v>H.K.ENGINEERING</v>
          </cell>
          <cell r="D365">
            <v>1134</v>
          </cell>
        </row>
        <row r="366">
          <cell r="A366" t="str">
            <v>HIMANSU BATTERY REPAIRS</v>
          </cell>
          <cell r="D366">
            <v>996</v>
          </cell>
        </row>
        <row r="367">
          <cell r="A367" t="str">
            <v>HINDUSTAN VACUUM GLASS LTD</v>
          </cell>
          <cell r="D367">
            <v>0</v>
          </cell>
        </row>
        <row r="368">
          <cell r="A368" t="str">
            <v>HARYANA ELECTRODE CORPORATION</v>
          </cell>
          <cell r="D368">
            <v>0</v>
          </cell>
        </row>
        <row r="369">
          <cell r="A369" t="str">
            <v>HARYANA WHEEL TYRES PVT LTD</v>
          </cell>
          <cell r="D369">
            <v>0</v>
          </cell>
        </row>
        <row r="370">
          <cell r="A370" t="str">
            <v>HYDROLINE PRODUCTS PVT LTD</v>
          </cell>
          <cell r="D370">
            <v>0</v>
          </cell>
        </row>
        <row r="371">
          <cell r="A371" t="str">
            <v>HARISH BHATIA</v>
          </cell>
          <cell r="D371">
            <v>0</v>
          </cell>
        </row>
        <row r="372">
          <cell r="A372" t="str">
            <v>HEENA CAR SHINGAR</v>
          </cell>
          <cell r="D372">
            <v>0</v>
          </cell>
        </row>
        <row r="373">
          <cell r="A373" t="str">
            <v>SUNDRY CREDITOR-I</v>
          </cell>
        </row>
        <row r="374">
          <cell r="A374" t="str">
            <v>INDIAN OIL CORPORATION LTD</v>
          </cell>
          <cell r="C374">
            <v>1784.69</v>
          </cell>
        </row>
        <row r="375">
          <cell r="A375" t="str">
            <v>INDUSTRIAL TOOL &amp; ENGG WORKS</v>
          </cell>
          <cell r="D375">
            <v>69358.95</v>
          </cell>
        </row>
        <row r="376">
          <cell r="A376" t="str">
            <v>IMPERIAL AUTO INDUSTRIES LTD</v>
          </cell>
          <cell r="D376">
            <v>471570.38</v>
          </cell>
        </row>
        <row r="377">
          <cell r="A377" t="str">
            <v>INVEL PLASTICS</v>
          </cell>
          <cell r="D377">
            <v>0</v>
          </cell>
        </row>
        <row r="378">
          <cell r="A378" t="str">
            <v>INNOVATIVE TECHNOCRATS PVT LTD</v>
          </cell>
          <cell r="D378">
            <v>2554.98</v>
          </cell>
        </row>
        <row r="379">
          <cell r="A379" t="str">
            <v>INDUS FORMS PVT LTD</v>
          </cell>
          <cell r="D379">
            <v>0</v>
          </cell>
        </row>
        <row r="380">
          <cell r="A380" t="str">
            <v>INDUSTRIAL MACHINE TOOLS &amp; ENGINEER</v>
          </cell>
          <cell r="D380">
            <v>14719.98</v>
          </cell>
        </row>
        <row r="381">
          <cell r="A381" t="str">
            <v>I.S. BHATTI</v>
          </cell>
          <cell r="D381">
            <v>0</v>
          </cell>
        </row>
        <row r="382">
          <cell r="A382" t="str">
            <v>INDCON PROJECTS &amp; EQUIPMENTS</v>
          </cell>
          <cell r="D382">
            <v>18687.5</v>
          </cell>
        </row>
        <row r="383">
          <cell r="A383" t="str">
            <v>INDIAN FASTNERS</v>
          </cell>
          <cell r="D383">
            <v>1732.4</v>
          </cell>
        </row>
        <row r="384">
          <cell r="A384" t="str">
            <v>INDO PRECISION HYDROLICS</v>
          </cell>
          <cell r="D384">
            <v>0</v>
          </cell>
        </row>
        <row r="385">
          <cell r="A385" t="str">
            <v>INTERFACE MICRO SYSTEMS</v>
          </cell>
          <cell r="D385">
            <v>0</v>
          </cell>
        </row>
        <row r="386">
          <cell r="A386" t="str">
            <v>INTERNATIONAL INDUSTRIAL SPRINGS</v>
          </cell>
          <cell r="D386">
            <v>0</v>
          </cell>
        </row>
        <row r="387">
          <cell r="A387" t="str">
            <v>INDUSTRIAL CONSULTANTS &amp; TRADERS</v>
          </cell>
          <cell r="D387">
            <v>0</v>
          </cell>
        </row>
        <row r="388">
          <cell r="A388" t="str">
            <v>ISHWAR ENTERPRISES</v>
          </cell>
          <cell r="D388">
            <v>0</v>
          </cell>
        </row>
        <row r="389">
          <cell r="A389" t="str">
            <v>INTER UNIT ST. TRF.-F.GOODS</v>
          </cell>
          <cell r="D389">
            <v>0</v>
          </cell>
        </row>
        <row r="390">
          <cell r="A390" t="str">
            <v>INDU ENTERPRISES</v>
          </cell>
          <cell r="D390">
            <v>0</v>
          </cell>
        </row>
        <row r="391">
          <cell r="A391" t="str">
            <v>INDUSTRIAL SAFETY ENGINEERS</v>
          </cell>
          <cell r="D391">
            <v>0</v>
          </cell>
        </row>
        <row r="392">
          <cell r="A392" t="str">
            <v>IDEAL AUTOLINE</v>
          </cell>
          <cell r="D392">
            <v>0</v>
          </cell>
        </row>
        <row r="393">
          <cell r="A393" t="str">
            <v>IT WORLD</v>
          </cell>
          <cell r="D393">
            <v>0</v>
          </cell>
        </row>
        <row r="394">
          <cell r="A394" t="str">
            <v>INDUSTRIAL AUTOMATION SERVICES</v>
          </cell>
          <cell r="D394">
            <v>0</v>
          </cell>
        </row>
        <row r="395">
          <cell r="A395" t="str">
            <v>IYER LAW BOOK HOUSE</v>
          </cell>
          <cell r="D395">
            <v>0</v>
          </cell>
        </row>
        <row r="396">
          <cell r="A396" t="str">
            <v>INTERNATIONAL TRADING CO.</v>
          </cell>
          <cell r="D396">
            <v>0</v>
          </cell>
        </row>
        <row r="397">
          <cell r="A397" t="str">
            <v>IMAGE FURNISHERS PVT. LTD.</v>
          </cell>
          <cell r="D397">
            <v>0</v>
          </cell>
        </row>
        <row r="398">
          <cell r="A398" t="str">
            <v>IBM GLOBAL SERVICES INDIA PVT LTD</v>
          </cell>
          <cell r="D398">
            <v>0</v>
          </cell>
        </row>
        <row r="399">
          <cell r="A399" t="str">
            <v>INDUSTRIAL SALES AGENCY</v>
          </cell>
          <cell r="D399">
            <v>0</v>
          </cell>
        </row>
        <row r="400">
          <cell r="A400" t="str">
            <v>INTEGRATED ENGINEERS &amp; CONTRACTORS</v>
          </cell>
          <cell r="D400">
            <v>0</v>
          </cell>
        </row>
        <row r="401">
          <cell r="A401" t="str">
            <v>INTEGRAL PR SERVICES PVT LTD</v>
          </cell>
          <cell r="D401">
            <v>15750</v>
          </cell>
        </row>
        <row r="402">
          <cell r="A402" t="str">
            <v>INDUSTRIAL TRADING CORPORATION</v>
          </cell>
          <cell r="D402">
            <v>18206.5</v>
          </cell>
        </row>
        <row r="403">
          <cell r="A403" t="str">
            <v>INDIAN MARKET RESEARCH BUREAU</v>
          </cell>
          <cell r="D403">
            <v>0</v>
          </cell>
        </row>
        <row r="404">
          <cell r="A404" t="str">
            <v>INDUSTRIAL PERSONNEL NETWORK</v>
          </cell>
          <cell r="D404">
            <v>12241.95</v>
          </cell>
        </row>
        <row r="405">
          <cell r="A405" t="str">
            <v>SUNDRY CREDITOR-J</v>
          </cell>
        </row>
        <row r="406">
          <cell r="A406" t="str">
            <v>J.K. ROADLINES</v>
          </cell>
          <cell r="D406">
            <v>0</v>
          </cell>
        </row>
        <row r="407">
          <cell r="A407" t="str">
            <v>JITENDRA ENGINEERS</v>
          </cell>
          <cell r="D407">
            <v>42227.72</v>
          </cell>
        </row>
        <row r="408">
          <cell r="A408" t="str">
            <v>J.K. RAO ASSOCIATES</v>
          </cell>
          <cell r="D408">
            <v>0</v>
          </cell>
        </row>
        <row r="409">
          <cell r="A409" t="str">
            <v>JINDAL ENTERPRISES</v>
          </cell>
          <cell r="D409">
            <v>172651</v>
          </cell>
        </row>
        <row r="410">
          <cell r="A410" t="str">
            <v>JYOTI SPRING &amp; ENGINEERING WORKS</v>
          </cell>
          <cell r="D410">
            <v>46908.27</v>
          </cell>
        </row>
        <row r="411">
          <cell r="A411" t="str">
            <v>JOHN FOWLER (INDIA) LTD</v>
          </cell>
          <cell r="D411">
            <v>78658</v>
          </cell>
        </row>
        <row r="412">
          <cell r="A412" t="str">
            <v>JAY EMM GASES PVT LTD</v>
          </cell>
          <cell r="D412">
            <v>15629.65</v>
          </cell>
        </row>
        <row r="413">
          <cell r="A413" t="str">
            <v>JASWAL REFRIGERATION CORPORATION</v>
          </cell>
          <cell r="D413">
            <v>41914</v>
          </cell>
        </row>
        <row r="414">
          <cell r="A414" t="str">
            <v>JYOTI TEST HOUSE</v>
          </cell>
          <cell r="D414">
            <v>0</v>
          </cell>
        </row>
        <row r="415">
          <cell r="A415" t="str">
            <v>JUPITER INDUSTRIAL WORKS THANE</v>
          </cell>
          <cell r="D415">
            <v>0</v>
          </cell>
        </row>
        <row r="416">
          <cell r="A416" t="str">
            <v>JAYEM AUTO INDUSTRIES PVT LTD</v>
          </cell>
          <cell r="D416">
            <v>0</v>
          </cell>
        </row>
        <row r="417">
          <cell r="A417" t="str">
            <v>JAYESH ENTERPRISES</v>
          </cell>
          <cell r="D417">
            <v>0</v>
          </cell>
        </row>
        <row r="418">
          <cell r="A418" t="str">
            <v>JAGDISH RAJ VED PRAKASH</v>
          </cell>
          <cell r="D418">
            <v>1350</v>
          </cell>
        </row>
        <row r="419">
          <cell r="A419" t="str">
            <v>JANTA ENGINEERS</v>
          </cell>
          <cell r="D419">
            <v>3990</v>
          </cell>
        </row>
        <row r="420">
          <cell r="A420" t="str">
            <v>JAY DISTRIBUTORS</v>
          </cell>
          <cell r="D420">
            <v>3731</v>
          </cell>
        </row>
        <row r="421">
          <cell r="A421" t="str">
            <v>JESSE ENTERPRISES PVT. LTD.</v>
          </cell>
          <cell r="D421">
            <v>11000</v>
          </cell>
        </row>
        <row r="422">
          <cell r="A422" t="str">
            <v>JMD ENTERPRISES</v>
          </cell>
          <cell r="D422">
            <v>325</v>
          </cell>
        </row>
        <row r="423">
          <cell r="A423" t="str">
            <v>J.S. LAMP INDUSTRIES</v>
          </cell>
          <cell r="D423">
            <v>0</v>
          </cell>
        </row>
        <row r="424">
          <cell r="A424" t="str">
            <v>JUROM MANAGEMENT SYSTEMS</v>
          </cell>
          <cell r="D424">
            <v>0</v>
          </cell>
        </row>
        <row r="425">
          <cell r="A425" t="str">
            <v>JCT LIMITED</v>
          </cell>
          <cell r="D425">
            <v>0</v>
          </cell>
        </row>
        <row r="426">
          <cell r="A426" t="str">
            <v>JAIN ELECTRICAL WORKS</v>
          </cell>
          <cell r="D426">
            <v>0</v>
          </cell>
        </row>
        <row r="427">
          <cell r="A427" t="str">
            <v>JAIPUR GOLDEN TRANSPORT CO LTD</v>
          </cell>
          <cell r="D427">
            <v>0</v>
          </cell>
        </row>
        <row r="428">
          <cell r="A428" t="str">
            <v>JOST'S ENGINEERING COMPANY LIMITED</v>
          </cell>
          <cell r="D428">
            <v>0</v>
          </cell>
        </row>
        <row r="429">
          <cell r="A429" t="str">
            <v>JINDAL KITCHEN EQUIPMENTS PVT LTD</v>
          </cell>
          <cell r="D429">
            <v>0</v>
          </cell>
        </row>
        <row r="430">
          <cell r="A430" t="str">
            <v>JAIN DISTRIBUTORS</v>
          </cell>
          <cell r="D430">
            <v>0</v>
          </cell>
        </row>
        <row r="431">
          <cell r="A431" t="str">
            <v>JASH PRECISION TOOLS LTD</v>
          </cell>
          <cell r="D431">
            <v>188976</v>
          </cell>
        </row>
        <row r="432">
          <cell r="A432" t="str">
            <v>J.G. WORKS</v>
          </cell>
          <cell r="D432">
            <v>0</v>
          </cell>
        </row>
        <row r="433">
          <cell r="A433" t="str">
            <v>J.S. MINHAS</v>
          </cell>
          <cell r="D433">
            <v>0</v>
          </cell>
        </row>
        <row r="434">
          <cell r="A434" t="str">
            <v>SUNDRY CREDITOR-K</v>
          </cell>
        </row>
        <row r="435">
          <cell r="A435" t="str">
            <v>KUEHNE &amp; NAGEL  PVT. LTD.</v>
          </cell>
          <cell r="C435">
            <v>246877</v>
          </cell>
        </row>
        <row r="436">
          <cell r="A436" t="str">
            <v>KAVERI SUPPORT SERVICES PVT LTD</v>
          </cell>
          <cell r="D436">
            <v>0</v>
          </cell>
        </row>
        <row r="437">
          <cell r="A437" t="str">
            <v>KARTAR BROS PVT LTD</v>
          </cell>
          <cell r="C437">
            <v>433.12</v>
          </cell>
        </row>
        <row r="438">
          <cell r="A438" t="str">
            <v>KEMFIN PAINTS (INDIA) LTD</v>
          </cell>
          <cell r="D438">
            <v>2040</v>
          </cell>
        </row>
        <row r="439">
          <cell r="A439" t="str">
            <v>KEWAL KRISHAN CHOPRA &amp; SONS</v>
          </cell>
          <cell r="D439">
            <v>0</v>
          </cell>
        </row>
        <row r="440">
          <cell r="A440" t="str">
            <v>K.P. TECHNOCRATS</v>
          </cell>
          <cell r="D440">
            <v>0</v>
          </cell>
        </row>
        <row r="441">
          <cell r="A441" t="str">
            <v>KAY BEE ENGINEERS</v>
          </cell>
          <cell r="D441">
            <v>0</v>
          </cell>
        </row>
        <row r="442">
          <cell r="A442" t="str">
            <v>KISHAN ENGINEERS</v>
          </cell>
          <cell r="D442">
            <v>481392.42</v>
          </cell>
        </row>
        <row r="443">
          <cell r="A443" t="str">
            <v>KEYS &amp; DOWELS (INDIA) PVT  LTD</v>
          </cell>
          <cell r="D443">
            <v>0</v>
          </cell>
        </row>
        <row r="444">
          <cell r="A444" t="str">
            <v>KAY ESS COMPUTERS</v>
          </cell>
          <cell r="D444">
            <v>0</v>
          </cell>
        </row>
        <row r="445">
          <cell r="A445" t="str">
            <v>K.N.V.Engineers</v>
          </cell>
          <cell r="D445">
            <v>12241.13</v>
          </cell>
        </row>
        <row r="446">
          <cell r="A446" t="str">
            <v>KANORIA PETRO PRODUCTS LTD.</v>
          </cell>
          <cell r="D446">
            <v>4245</v>
          </cell>
        </row>
        <row r="447">
          <cell r="A447" t="str">
            <v>KIRAN AUTO ELECTRIC WORKS</v>
          </cell>
          <cell r="D447">
            <v>410</v>
          </cell>
        </row>
        <row r="448">
          <cell r="A448" t="str">
            <v>K.K. MOTORS</v>
          </cell>
          <cell r="D448">
            <v>200</v>
          </cell>
        </row>
        <row r="449">
          <cell r="A449" t="str">
            <v>KUMAR SALES ENTERPRISES</v>
          </cell>
          <cell r="C449">
            <v>4825.92</v>
          </cell>
        </row>
        <row r="450">
          <cell r="A450" t="str">
            <v>KRISHAN ENGINEERS</v>
          </cell>
          <cell r="D450">
            <v>3073.99</v>
          </cell>
        </row>
        <row r="451">
          <cell r="A451" t="str">
            <v>KARTAR BEVEL GEARS</v>
          </cell>
          <cell r="D451">
            <v>1418</v>
          </cell>
        </row>
        <row r="452">
          <cell r="A452" t="str">
            <v>K.K.CHEMICALS</v>
          </cell>
          <cell r="D452">
            <v>567</v>
          </cell>
        </row>
        <row r="453">
          <cell r="A453" t="str">
            <v>KAVERI POWER MANAGEMENT PVT LTD</v>
          </cell>
          <cell r="D453">
            <v>0</v>
          </cell>
        </row>
        <row r="454">
          <cell r="A454" t="str">
            <v>KIRITI INKS TRADERS</v>
          </cell>
          <cell r="D454">
            <v>1875</v>
          </cell>
        </row>
        <row r="455">
          <cell r="A455" t="str">
            <v>KRISHAN LAL SANJIV KUMAR</v>
          </cell>
          <cell r="D455">
            <v>0</v>
          </cell>
        </row>
        <row r="456">
          <cell r="A456" t="str">
            <v>KARTAR AGRO ENGINEERS PVT LTD</v>
          </cell>
          <cell r="D456">
            <v>1707142.88</v>
          </cell>
        </row>
        <row r="457">
          <cell r="A457" t="str">
            <v>KAYSONS SALES</v>
          </cell>
          <cell r="D457">
            <v>0</v>
          </cell>
        </row>
        <row r="458">
          <cell r="A458" t="str">
            <v>K.P. TOOLS PVT LTD</v>
          </cell>
          <cell r="D458">
            <v>17862.400000000001</v>
          </cell>
        </row>
        <row r="459">
          <cell r="A459" t="str">
            <v>KRISHAN KUMAR GUPTA</v>
          </cell>
          <cell r="D459">
            <v>18000</v>
          </cell>
        </row>
        <row r="460">
          <cell r="A460" t="str">
            <v>KUKREJA MARKETINGS</v>
          </cell>
          <cell r="D460">
            <v>0</v>
          </cell>
        </row>
        <row r="461">
          <cell r="A461" t="str">
            <v>KAMBOJ  ENTERPRISES</v>
          </cell>
          <cell r="D461">
            <v>0</v>
          </cell>
        </row>
        <row r="462">
          <cell r="A462" t="str">
            <v>KATARIA ELECTRONICS</v>
          </cell>
          <cell r="D462">
            <v>0</v>
          </cell>
        </row>
        <row r="463">
          <cell r="A463" t="str">
            <v>KANTAWALA ENGINEERS</v>
          </cell>
          <cell r="D463">
            <v>0</v>
          </cell>
        </row>
        <row r="464">
          <cell r="A464" t="str">
            <v>KHADI GRAMUDYOG VIKAS SAMITI</v>
          </cell>
          <cell r="D464">
            <v>17820</v>
          </cell>
        </row>
        <row r="465">
          <cell r="A465" t="str">
            <v>K.R. ENTERPRISES</v>
          </cell>
          <cell r="D465">
            <v>187392.39</v>
          </cell>
        </row>
        <row r="466">
          <cell r="A466" t="str">
            <v>K.N. KALRA</v>
          </cell>
          <cell r="D466">
            <v>44968.63</v>
          </cell>
        </row>
        <row r="467">
          <cell r="A467" t="str">
            <v>KASTUR COMPUTER SERVICES</v>
          </cell>
          <cell r="D467">
            <v>23300</v>
          </cell>
        </row>
        <row r="468">
          <cell r="A468" t="str">
            <v>KUMAR &amp; COMPANY</v>
          </cell>
          <cell r="D468">
            <v>0</v>
          </cell>
        </row>
        <row r="469">
          <cell r="A469" t="str">
            <v>SUNDRY CREDITOR-L</v>
          </cell>
        </row>
        <row r="470">
          <cell r="A470" t="str">
            <v>LIBERTY ENTERPRISES</v>
          </cell>
          <cell r="D470">
            <v>0</v>
          </cell>
        </row>
        <row r="471">
          <cell r="A471" t="str">
            <v>LINK ENTERPRISES</v>
          </cell>
          <cell r="D471">
            <v>0</v>
          </cell>
        </row>
        <row r="472">
          <cell r="A472" t="str">
            <v>LINK ENGINEERS</v>
          </cell>
          <cell r="D472">
            <v>0</v>
          </cell>
        </row>
        <row r="473">
          <cell r="A473" t="str">
            <v>LAKSHMI ELECTRICALS</v>
          </cell>
          <cell r="D473">
            <v>2552</v>
          </cell>
        </row>
        <row r="474">
          <cell r="A474" t="str">
            <v>LAXMI ELECTRICALS</v>
          </cell>
          <cell r="D474">
            <v>3210.5</v>
          </cell>
        </row>
        <row r="475">
          <cell r="A475" t="str">
            <v>LMR INTERNATINAL</v>
          </cell>
          <cell r="D475">
            <v>1000</v>
          </cell>
        </row>
        <row r="476">
          <cell r="A476" t="str">
            <v>LUCKY BODY SPARES</v>
          </cell>
          <cell r="D476">
            <v>0</v>
          </cell>
        </row>
        <row r="477">
          <cell r="A477" t="str">
            <v>LUMAX INDUSTRIES LIMITED</v>
          </cell>
          <cell r="D477">
            <v>11397.84</v>
          </cell>
        </row>
        <row r="478">
          <cell r="A478" t="str">
            <v>LUCAS INDIAN SERVICE LIMITED</v>
          </cell>
          <cell r="C478">
            <v>154.6</v>
          </cell>
        </row>
        <row r="479">
          <cell r="A479" t="str">
            <v>LAULS LIMITED</v>
          </cell>
          <cell r="D479">
            <v>200</v>
          </cell>
        </row>
        <row r="480">
          <cell r="A480" t="str">
            <v>LUXMI ELECTRIC WORKS</v>
          </cell>
          <cell r="D480">
            <v>0</v>
          </cell>
        </row>
        <row r="481">
          <cell r="A481" t="str">
            <v>LEGRIS INDIA PVT LTD</v>
          </cell>
          <cell r="D481">
            <v>15926.1</v>
          </cell>
        </row>
        <row r="482">
          <cell r="A482" t="str">
            <v>L.D. KALRA</v>
          </cell>
          <cell r="D482">
            <v>0</v>
          </cell>
        </row>
        <row r="483">
          <cell r="A483" t="str">
            <v>L G ELECTRONICS INDIA PVT.LTD.</v>
          </cell>
          <cell r="D483">
            <v>0</v>
          </cell>
        </row>
        <row r="484">
          <cell r="A484" t="str">
            <v>SUNDRY CREDITOR-M</v>
          </cell>
        </row>
        <row r="485">
          <cell r="A485" t="str">
            <v>MAJESTIC SEATS (INDIA)</v>
          </cell>
          <cell r="D485">
            <v>0</v>
          </cell>
        </row>
        <row r="486">
          <cell r="A486" t="str">
            <v>MICRO-TECH ENGINEERS</v>
          </cell>
          <cell r="D486">
            <v>120.52</v>
          </cell>
        </row>
        <row r="487">
          <cell r="A487" t="str">
            <v>MUNDHRA BROTHERS</v>
          </cell>
          <cell r="D487">
            <v>0</v>
          </cell>
        </row>
        <row r="488">
          <cell r="A488" t="str">
            <v>MAHALAXMI TRADING CORPORATION</v>
          </cell>
          <cell r="D488">
            <v>3239.9</v>
          </cell>
        </row>
        <row r="489">
          <cell r="A489" t="str">
            <v>MANOHAR SINGH</v>
          </cell>
          <cell r="D489">
            <v>0</v>
          </cell>
        </row>
        <row r="490">
          <cell r="A490" t="str">
            <v>METHODEX INFRES LTD</v>
          </cell>
          <cell r="D490">
            <v>0</v>
          </cell>
        </row>
        <row r="491">
          <cell r="A491" t="str">
            <v>M.G. SACHDEVA &amp; SONS</v>
          </cell>
          <cell r="D491">
            <v>0</v>
          </cell>
        </row>
        <row r="492">
          <cell r="A492" t="str">
            <v>MUKUL LABELS</v>
          </cell>
          <cell r="D492">
            <v>0</v>
          </cell>
        </row>
        <row r="493">
          <cell r="A493" t="str">
            <v>MODERN TRADING COMPANY</v>
          </cell>
          <cell r="D493">
            <v>0</v>
          </cell>
        </row>
        <row r="494">
          <cell r="A494" t="str">
            <v>MAMTA ENGINEERING CORPORATION</v>
          </cell>
          <cell r="D494">
            <v>0</v>
          </cell>
        </row>
        <row r="495">
          <cell r="A495" t="str">
            <v>MAHINDRA SONA LIMITED</v>
          </cell>
          <cell r="D495">
            <v>42978.04</v>
          </cell>
        </row>
        <row r="496">
          <cell r="A496" t="str">
            <v>MAX-E PRODUCTS PVT. LTD.</v>
          </cell>
          <cell r="D496">
            <v>912.6</v>
          </cell>
        </row>
        <row r="497">
          <cell r="A497" t="str">
            <v>M.K. TRANSPORT &amp; CO.</v>
          </cell>
          <cell r="D497">
            <v>0</v>
          </cell>
        </row>
        <row r="498">
          <cell r="A498" t="str">
            <v>MAHALAKSHMI TRANSPORT CORPORATION</v>
          </cell>
          <cell r="D498">
            <v>0</v>
          </cell>
        </row>
        <row r="499">
          <cell r="A499" t="str">
            <v>MUNCHUR INDUSTRIES PVT LTD.</v>
          </cell>
          <cell r="D499">
            <v>0</v>
          </cell>
        </row>
        <row r="500">
          <cell r="A500" t="str">
            <v>Mitsui &amp; Co. Ltd.</v>
          </cell>
          <cell r="D500">
            <v>9239788.8000000007</v>
          </cell>
        </row>
        <row r="501">
          <cell r="A501" t="str">
            <v>MAHAVIR SALES CORP.</v>
          </cell>
          <cell r="D501">
            <v>491.71</v>
          </cell>
        </row>
        <row r="502">
          <cell r="A502" t="str">
            <v>MAYUR AIR CONDITIONING ENGG.</v>
          </cell>
          <cell r="D502">
            <v>245</v>
          </cell>
        </row>
        <row r="503">
          <cell r="A503" t="str">
            <v>MEENASHA ENGINEERS</v>
          </cell>
          <cell r="D503">
            <v>0</v>
          </cell>
        </row>
        <row r="504">
          <cell r="A504" t="str">
            <v>MERCURY TRAVELS LTD.</v>
          </cell>
          <cell r="D504">
            <v>6800</v>
          </cell>
        </row>
        <row r="505">
          <cell r="A505" t="str">
            <v>MICRO TOOL</v>
          </cell>
          <cell r="D505">
            <v>11211.94</v>
          </cell>
        </row>
        <row r="506">
          <cell r="A506" t="str">
            <v>MODI XEROX LTD.</v>
          </cell>
          <cell r="D506">
            <v>11021.6</v>
          </cell>
        </row>
        <row r="507">
          <cell r="A507" t="str">
            <v>MOHINDRA CASTING</v>
          </cell>
          <cell r="D507">
            <v>0</v>
          </cell>
        </row>
        <row r="508">
          <cell r="A508" t="str">
            <v>M.S.FABRICATORS</v>
          </cell>
          <cell r="D508">
            <v>0</v>
          </cell>
        </row>
        <row r="509">
          <cell r="A509" t="str">
            <v>MODERN CROCKERY</v>
          </cell>
          <cell r="D509">
            <v>100</v>
          </cell>
        </row>
        <row r="510">
          <cell r="A510" t="str">
            <v>MEHRA,SINGH &amp; VISHWANATH</v>
          </cell>
          <cell r="D510">
            <v>0</v>
          </cell>
        </row>
        <row r="511">
          <cell r="A511" t="str">
            <v>M.M.MATHUR</v>
          </cell>
          <cell r="D511">
            <v>0</v>
          </cell>
        </row>
        <row r="512">
          <cell r="A512" t="str">
            <v>MOONDROP CHEMINEERS PVT. LTD.</v>
          </cell>
          <cell r="D512">
            <v>9009</v>
          </cell>
        </row>
        <row r="513">
          <cell r="A513" t="str">
            <v>MOTHERSON SUMI SYSTEMS LIMITED</v>
          </cell>
          <cell r="D513">
            <v>0</v>
          </cell>
        </row>
        <row r="514">
          <cell r="A514" t="str">
            <v>MOD FURNITURES</v>
          </cell>
          <cell r="D514">
            <v>0</v>
          </cell>
        </row>
        <row r="515">
          <cell r="A515" t="str">
            <v>MECHANICA VALVES PVT LTD</v>
          </cell>
          <cell r="D515">
            <v>0</v>
          </cell>
        </row>
        <row r="516">
          <cell r="A516" t="str">
            <v>MAHINDRA TOURS &amp; TRAVELS</v>
          </cell>
          <cell r="D516">
            <v>0</v>
          </cell>
        </row>
        <row r="517">
          <cell r="A517" t="str">
            <v>MEHEK INDUSTRIES</v>
          </cell>
          <cell r="D517">
            <v>0</v>
          </cell>
        </row>
        <row r="518">
          <cell r="A518" t="str">
            <v>MICRO CLINIC INDIA PVT LTD</v>
          </cell>
          <cell r="D518">
            <v>0</v>
          </cell>
        </row>
        <row r="519">
          <cell r="A519" t="str">
            <v>MATERIAL WORLD AND TECHNOLOGIES</v>
          </cell>
          <cell r="D519">
            <v>0</v>
          </cell>
        </row>
        <row r="520">
          <cell r="A520" t="str">
            <v>MARKK-LAMB COLOR PLUS LTD</v>
          </cell>
          <cell r="D520">
            <v>125404.52</v>
          </cell>
        </row>
        <row r="521">
          <cell r="A521" t="str">
            <v>MALIK BUILDING MATERIAL HOUSE</v>
          </cell>
          <cell r="D521">
            <v>0</v>
          </cell>
        </row>
        <row r="522">
          <cell r="A522" t="str">
            <v>MADRAS ELASTOMERS LIMITED</v>
          </cell>
          <cell r="D522">
            <v>0</v>
          </cell>
        </row>
        <row r="523">
          <cell r="A523" t="str">
            <v>MOHIT SALES AGENCIES</v>
          </cell>
          <cell r="D523">
            <v>10596.76</v>
          </cell>
        </row>
        <row r="524">
          <cell r="A524" t="str">
            <v>MAHESH AGENCIES</v>
          </cell>
          <cell r="D524">
            <v>0</v>
          </cell>
        </row>
        <row r="525">
          <cell r="A525" t="str">
            <v>MAHATTA CAMERA CORPORATION</v>
          </cell>
          <cell r="D525">
            <v>0</v>
          </cell>
        </row>
        <row r="526">
          <cell r="A526" t="str">
            <v>MEDICAL ENGINEERS (INDIA) PVT LTD</v>
          </cell>
          <cell r="D526">
            <v>0</v>
          </cell>
        </row>
        <row r="527">
          <cell r="A527" t="str">
            <v>MILHARD SALES PVT LTD</v>
          </cell>
          <cell r="D527">
            <v>0</v>
          </cell>
        </row>
        <row r="528">
          <cell r="A528" t="str">
            <v>MERCURY SCIENTIFIC EQUIPMENTS &amp; CHEMICALS</v>
          </cell>
          <cell r="D528">
            <v>0</v>
          </cell>
        </row>
        <row r="529">
          <cell r="A529" t="str">
            <v>MODERN TECHNOLOGIES</v>
          </cell>
          <cell r="D529">
            <v>4000</v>
          </cell>
        </row>
        <row r="530">
          <cell r="A530" t="str">
            <v>MILLENIUM CONTROL ENGINEERS</v>
          </cell>
          <cell r="D530">
            <v>0</v>
          </cell>
        </row>
        <row r="531">
          <cell r="A531" t="str">
            <v>MAHARAJA AIRCONDITIONERS</v>
          </cell>
          <cell r="D531">
            <v>0</v>
          </cell>
        </row>
        <row r="532">
          <cell r="A532" t="str">
            <v>MANTRG SYSTEMS INDIA</v>
          </cell>
          <cell r="D532">
            <v>0</v>
          </cell>
        </row>
        <row r="533">
          <cell r="A533" t="str">
            <v>MITUTOYO SOUTH ASIA PVT LTD</v>
          </cell>
          <cell r="D533">
            <v>0.36</v>
          </cell>
        </row>
        <row r="534">
          <cell r="A534" t="str">
            <v>MAJESTIC SEATS (INDIA) UNIT - II</v>
          </cell>
          <cell r="D534">
            <v>0</v>
          </cell>
        </row>
        <row r="535">
          <cell r="A535" t="str">
            <v>MOHAN TRADING CORPORATION</v>
          </cell>
          <cell r="D535">
            <v>0</v>
          </cell>
        </row>
        <row r="536">
          <cell r="A536" t="str">
            <v>MACH-MILL &amp; HARDWARES</v>
          </cell>
          <cell r="D536">
            <v>0</v>
          </cell>
        </row>
        <row r="537">
          <cell r="A537" t="str">
            <v>SUNDRY CREDITOR-N</v>
          </cell>
        </row>
        <row r="538">
          <cell r="A538" t="str">
            <v>NEW SUPREET ENTERPRISES</v>
          </cell>
          <cell r="C538">
            <v>2449.9299999999998</v>
          </cell>
        </row>
        <row r="539">
          <cell r="A539" t="str">
            <v>NEW NAYYAR MACHINE TOOLS</v>
          </cell>
          <cell r="D539">
            <v>1511.94</v>
          </cell>
        </row>
        <row r="540">
          <cell r="A540" t="str">
            <v>NUCHEM LIMITED</v>
          </cell>
          <cell r="D540">
            <v>4175</v>
          </cell>
        </row>
        <row r="541">
          <cell r="A541" t="str">
            <v>NAHAR PRASHAD &amp; CO.</v>
          </cell>
          <cell r="D541">
            <v>0</v>
          </cell>
        </row>
        <row r="542">
          <cell r="A542" t="str">
            <v>NATIONAL INSURANCE CO. LTD</v>
          </cell>
          <cell r="D542">
            <v>304582</v>
          </cell>
        </row>
        <row r="543">
          <cell r="A543" t="str">
            <v>NEW NATIONAL AUTOMOTIVE INDUSTRIES</v>
          </cell>
          <cell r="C543">
            <v>1117.48</v>
          </cell>
        </row>
        <row r="544">
          <cell r="A544" t="str">
            <v>N.A. GLASS WORKS</v>
          </cell>
          <cell r="D544">
            <v>0</v>
          </cell>
        </row>
        <row r="545">
          <cell r="A545" t="str">
            <v>NEERAJ AGENCIES</v>
          </cell>
          <cell r="D545">
            <v>0</v>
          </cell>
        </row>
        <row r="546">
          <cell r="A546" t="str">
            <v>NEW ENGINEER`S ENTERPRISES</v>
          </cell>
          <cell r="D546">
            <v>0</v>
          </cell>
        </row>
        <row r="547">
          <cell r="A547" t="str">
            <v>NEXO INDUSTRIES PVT LTD</v>
          </cell>
          <cell r="D547">
            <v>7371</v>
          </cell>
        </row>
        <row r="548">
          <cell r="A548" t="str">
            <v>NUCHEM MACHINE TOOLS LIMITED</v>
          </cell>
          <cell r="D548">
            <v>784</v>
          </cell>
        </row>
        <row r="549">
          <cell r="A549" t="str">
            <v>NRV CONSULTANTS</v>
          </cell>
          <cell r="D549">
            <v>6350</v>
          </cell>
        </row>
        <row r="550">
          <cell r="A550" t="str">
            <v>NATIONAL BLOCK SERVICE</v>
          </cell>
          <cell r="D550">
            <v>0</v>
          </cell>
        </row>
        <row r="551">
          <cell r="A551" t="str">
            <v>NOBLE HOUSE TRAVELS PVT LTD</v>
          </cell>
          <cell r="D551">
            <v>0</v>
          </cell>
        </row>
        <row r="552">
          <cell r="A552" t="str">
            <v>NEPTUNE ENGINEERING PVT LTD</v>
          </cell>
          <cell r="D552">
            <v>0</v>
          </cell>
        </row>
        <row r="553">
          <cell r="A553" t="str">
            <v>NEW AGE CHEMICALS</v>
          </cell>
          <cell r="D553">
            <v>0</v>
          </cell>
        </row>
        <row r="554">
          <cell r="A554" t="str">
            <v>NEW TECHNO MACHINE TOOLS</v>
          </cell>
          <cell r="D554">
            <v>0</v>
          </cell>
        </row>
        <row r="555">
          <cell r="A555" t="str">
            <v>NRB TORRINGTON LIMITED</v>
          </cell>
          <cell r="D555">
            <v>1080</v>
          </cell>
        </row>
        <row r="556">
          <cell r="A556" t="str">
            <v>NEEL ENGINEERING SOLUTIONS</v>
          </cell>
          <cell r="D556">
            <v>6545</v>
          </cell>
        </row>
        <row r="557">
          <cell r="A557" t="str">
            <v>NIRMAL FURNITURE WORKS</v>
          </cell>
          <cell r="D557">
            <v>0</v>
          </cell>
        </row>
        <row r="558">
          <cell r="A558" t="str">
            <v>NEW DELHI LABORATORIES PVT LTD</v>
          </cell>
          <cell r="D558">
            <v>0</v>
          </cell>
        </row>
        <row r="559">
          <cell r="A559" t="str">
            <v>SUNDRY CREDITOR-O</v>
          </cell>
        </row>
        <row r="560">
          <cell r="A560" t="str">
            <v>OMEGA ENTERPRISES</v>
          </cell>
          <cell r="D560">
            <v>396810.28</v>
          </cell>
        </row>
        <row r="561">
          <cell r="A561" t="str">
            <v>OM AUTO CARRIERS</v>
          </cell>
          <cell r="D561">
            <v>0</v>
          </cell>
        </row>
        <row r="562">
          <cell r="A562" t="str">
            <v>OKHLA SERVICE CENTRE</v>
          </cell>
          <cell r="D562">
            <v>1823</v>
          </cell>
        </row>
        <row r="563">
          <cell r="A563" t="str">
            <v>OM AIR FREIGHT LIMITED</v>
          </cell>
          <cell r="D563">
            <v>0</v>
          </cell>
        </row>
        <row r="564">
          <cell r="A564" t="str">
            <v>ORIENT SHIP AGENCY (P) LTD.</v>
          </cell>
          <cell r="D564">
            <v>2016.8</v>
          </cell>
        </row>
        <row r="565">
          <cell r="A565" t="str">
            <v>OA COMPSERVE (P) LTD.</v>
          </cell>
          <cell r="D565">
            <v>398</v>
          </cell>
        </row>
        <row r="566">
          <cell r="A566" t="str">
            <v>OM LOGISTICS LTD.</v>
          </cell>
          <cell r="D566">
            <v>0</v>
          </cell>
        </row>
        <row r="567">
          <cell r="A567" t="str">
            <v>SUNDRY CREDITOR-P</v>
          </cell>
        </row>
        <row r="568">
          <cell r="A568" t="str">
            <v>Pushpa Suppliers</v>
          </cell>
          <cell r="D568">
            <v>0</v>
          </cell>
        </row>
        <row r="569">
          <cell r="A569" t="str">
            <v>PARKASH CONTRACTORS PVT LTD</v>
          </cell>
          <cell r="D569">
            <v>32959</v>
          </cell>
        </row>
        <row r="570">
          <cell r="A570" t="str">
            <v>PREMIER INSTRUMENTS &amp; CONTROLS LTD</v>
          </cell>
          <cell r="D570">
            <v>20947.2</v>
          </cell>
        </row>
        <row r="571">
          <cell r="A571" t="str">
            <v>PEE CEE ELECTRICALS</v>
          </cell>
          <cell r="D571">
            <v>0</v>
          </cell>
        </row>
        <row r="572">
          <cell r="A572" t="str">
            <v>PEFCO FOUNDRY ,A DIVISION OF KORES</v>
          </cell>
          <cell r="D572">
            <v>190320</v>
          </cell>
        </row>
        <row r="573">
          <cell r="A573" t="str">
            <v>PIX TRANSMISSIONS LTD</v>
          </cell>
          <cell r="D573">
            <v>4919.1400000000003</v>
          </cell>
        </row>
        <row r="574">
          <cell r="A574" t="str">
            <v>PEE JAY ENTERPRISES</v>
          </cell>
          <cell r="D574">
            <v>0</v>
          </cell>
        </row>
        <row r="575">
          <cell r="A575" t="str">
            <v>PREMIER ELECTRIC CO.</v>
          </cell>
          <cell r="D575">
            <v>0</v>
          </cell>
        </row>
        <row r="576">
          <cell r="A576" t="str">
            <v>PEARL PRINTERS</v>
          </cell>
          <cell r="D576">
            <v>0</v>
          </cell>
        </row>
        <row r="577">
          <cell r="A577" t="str">
            <v>PIONEER INDIA</v>
          </cell>
          <cell r="D577">
            <v>0</v>
          </cell>
        </row>
        <row r="578">
          <cell r="A578" t="str">
            <v>PAINTAL &amp; CO.</v>
          </cell>
          <cell r="D578">
            <v>0</v>
          </cell>
        </row>
        <row r="579">
          <cell r="A579" t="str">
            <v>POLYHYDRON PVT. LTD.</v>
          </cell>
          <cell r="D579">
            <v>0</v>
          </cell>
        </row>
        <row r="580">
          <cell r="A580" t="str">
            <v>PARAMJIT KAUR SETHI</v>
          </cell>
          <cell r="D580">
            <v>67240.44</v>
          </cell>
        </row>
        <row r="581">
          <cell r="A581" t="str">
            <v>PUSHPA SALES CORPORATION</v>
          </cell>
          <cell r="D581">
            <v>0</v>
          </cell>
        </row>
        <row r="582">
          <cell r="A582" t="str">
            <v>PERFECT INDUSTRIES</v>
          </cell>
          <cell r="D582">
            <v>0</v>
          </cell>
        </row>
        <row r="583">
          <cell r="A583" t="str">
            <v>PARTH TECHNICAL SERVICES</v>
          </cell>
          <cell r="D583">
            <v>0</v>
          </cell>
        </row>
        <row r="584">
          <cell r="A584" t="str">
            <v>P.P. GOSAIN</v>
          </cell>
          <cell r="D584">
            <v>3500</v>
          </cell>
        </row>
        <row r="585">
          <cell r="A585" t="str">
            <v>POLYMER PAPERS LIMITED</v>
          </cell>
          <cell r="D585">
            <v>510</v>
          </cell>
        </row>
        <row r="586">
          <cell r="A586" t="str">
            <v>PERFECT ENGINEERING SERVICES</v>
          </cell>
          <cell r="D586">
            <v>0</v>
          </cell>
        </row>
        <row r="587">
          <cell r="A587" t="str">
            <v>PRADHAN ENTERPRISES</v>
          </cell>
          <cell r="D587">
            <v>0</v>
          </cell>
        </row>
        <row r="588">
          <cell r="A588" t="str">
            <v>PROTHERM ENGINEERING SYSTEMS</v>
          </cell>
          <cell r="D588">
            <v>0</v>
          </cell>
        </row>
        <row r="589">
          <cell r="A589" t="str">
            <v>PRADEEP CROCKERY HOUSE</v>
          </cell>
          <cell r="D589">
            <v>0</v>
          </cell>
        </row>
        <row r="590">
          <cell r="A590" t="str">
            <v>PUSHPA INDUSTRIES</v>
          </cell>
          <cell r="D590">
            <v>0</v>
          </cell>
        </row>
        <row r="591">
          <cell r="A591" t="str">
            <v>PARNAMI ENGINEERS PVT LTD</v>
          </cell>
          <cell r="D591">
            <v>0</v>
          </cell>
        </row>
        <row r="592">
          <cell r="A592" t="str">
            <v>PRAKASH AIR FREIGHT PVT LTD</v>
          </cell>
          <cell r="D592">
            <v>0</v>
          </cell>
        </row>
        <row r="593">
          <cell r="A593" t="str">
            <v>PUNJAB ELECTRICAL WORKS</v>
          </cell>
          <cell r="D593">
            <v>1468</v>
          </cell>
        </row>
        <row r="594">
          <cell r="A594" t="str">
            <v>PARNAMI SALES CORPORATION</v>
          </cell>
          <cell r="D594">
            <v>0</v>
          </cell>
        </row>
        <row r="595">
          <cell r="A595" t="str">
            <v>PUMPWELL DRILLERS  PVT LTD</v>
          </cell>
          <cell r="D595">
            <v>26562.400000000001</v>
          </cell>
        </row>
        <row r="596">
          <cell r="A596" t="str">
            <v>PARMAR ELECTRICALS</v>
          </cell>
          <cell r="D596">
            <v>2758</v>
          </cell>
        </row>
        <row r="597">
          <cell r="A597" t="str">
            <v>PUNJAB TRACTORS LTD</v>
          </cell>
          <cell r="D597">
            <v>0</v>
          </cell>
        </row>
        <row r="598">
          <cell r="A598" t="str">
            <v>P.R.J. AUTOMOBILES</v>
          </cell>
          <cell r="D598">
            <v>0</v>
          </cell>
        </row>
        <row r="599">
          <cell r="A599" t="str">
            <v>SUNDRY CREDITOR-Q</v>
          </cell>
        </row>
        <row r="600">
          <cell r="A600" t="str">
            <v>QUALITY SWITCHES &amp; METERS</v>
          </cell>
          <cell r="D600">
            <v>0</v>
          </cell>
        </row>
        <row r="601">
          <cell r="A601" t="str">
            <v>Q.H. TALBROS LIMITED</v>
          </cell>
          <cell r="D601">
            <v>0</v>
          </cell>
        </row>
        <row r="602">
          <cell r="A602" t="str">
            <v>QUALITY AUTO ELECTRIC CO.</v>
          </cell>
          <cell r="D602">
            <v>0</v>
          </cell>
        </row>
        <row r="603">
          <cell r="A603" t="str">
            <v>QUALITY INDUSTRIES</v>
          </cell>
          <cell r="C603">
            <v>5202</v>
          </cell>
        </row>
        <row r="604">
          <cell r="A604" t="str">
            <v>QUADRANT EPP SURLON INDIA LTD</v>
          </cell>
          <cell r="D604">
            <v>0</v>
          </cell>
        </row>
        <row r="605">
          <cell r="A605" t="str">
            <v>SUNDRY CREDITOR-R</v>
          </cell>
        </row>
        <row r="606">
          <cell r="A606" t="str">
            <v>RASHY TOOLS (INDIA)</v>
          </cell>
          <cell r="D606">
            <v>437960.2</v>
          </cell>
        </row>
        <row r="607">
          <cell r="A607" t="str">
            <v>R.B. ENGINEERS</v>
          </cell>
          <cell r="D607">
            <v>0</v>
          </cell>
        </row>
        <row r="608">
          <cell r="A608" t="str">
            <v>RESISTOFLEX (P) LTD.</v>
          </cell>
          <cell r="D608">
            <v>0</v>
          </cell>
        </row>
        <row r="609">
          <cell r="A609" t="str">
            <v>R.B. INDUSTRIAL FABRICATORS PVT LTD</v>
          </cell>
          <cell r="D609">
            <v>19852.53</v>
          </cell>
        </row>
        <row r="610">
          <cell r="A610" t="str">
            <v>R.C. ENTERPRISES</v>
          </cell>
          <cell r="D610">
            <v>15396</v>
          </cell>
        </row>
        <row r="611">
          <cell r="A611" t="str">
            <v>R.K. DHALL</v>
          </cell>
          <cell r="D611">
            <v>56412.35</v>
          </cell>
        </row>
        <row r="612">
          <cell r="A612" t="str">
            <v>RADHIKA ENGINEERING</v>
          </cell>
          <cell r="D612">
            <v>0</v>
          </cell>
        </row>
        <row r="613">
          <cell r="A613" t="str">
            <v>Reggiana Ridutori</v>
          </cell>
          <cell r="D613">
            <v>3789767</v>
          </cell>
        </row>
        <row r="614">
          <cell r="A614" t="str">
            <v>R.B. COMPUTER PRODUCTS</v>
          </cell>
          <cell r="D614">
            <v>0</v>
          </cell>
        </row>
        <row r="615">
          <cell r="A615" t="str">
            <v>REINOL OBSTFELD INDIA</v>
          </cell>
          <cell r="D615">
            <v>0</v>
          </cell>
        </row>
        <row r="616">
          <cell r="A616" t="str">
            <v>RAPA RELAYS LTD.</v>
          </cell>
          <cell r="D616">
            <v>854.8</v>
          </cell>
        </row>
        <row r="617">
          <cell r="A617" t="str">
            <v>ROYAL ENTERPRISES</v>
          </cell>
          <cell r="D617">
            <v>0</v>
          </cell>
        </row>
        <row r="618">
          <cell r="A618" t="str">
            <v>ROZAL ENTERPRISES</v>
          </cell>
          <cell r="D618">
            <v>0</v>
          </cell>
        </row>
        <row r="619">
          <cell r="A619" t="str">
            <v>R.KHATTAR &amp; ASSOCIATES</v>
          </cell>
          <cell r="D619">
            <v>0</v>
          </cell>
        </row>
        <row r="620">
          <cell r="A620" t="str">
            <v>R.K.ELECTRICAL WORKS</v>
          </cell>
          <cell r="D620">
            <v>422</v>
          </cell>
        </row>
        <row r="621">
          <cell r="A621" t="str">
            <v>RUBY AUTO INDUSTRIES</v>
          </cell>
          <cell r="C621">
            <v>16037</v>
          </cell>
        </row>
        <row r="622">
          <cell r="A622" t="str">
            <v>RAM PARSHAD</v>
          </cell>
          <cell r="D622">
            <v>0</v>
          </cell>
        </row>
        <row r="623">
          <cell r="A623" t="str">
            <v>RIMA LIFTERS</v>
          </cell>
          <cell r="D623">
            <v>0</v>
          </cell>
        </row>
        <row r="624">
          <cell r="A624" t="str">
            <v>RAJESH DIESELS &amp; EARTHMOVERS PVT LTD</v>
          </cell>
          <cell r="D624">
            <v>0</v>
          </cell>
        </row>
        <row r="625">
          <cell r="A625" t="str">
            <v>R.K. FIRE PROTECTION</v>
          </cell>
          <cell r="D625">
            <v>12771</v>
          </cell>
        </row>
        <row r="626">
          <cell r="A626" t="str">
            <v>RAMASU HYDRAULICS PVT LTD</v>
          </cell>
          <cell r="D626">
            <v>0</v>
          </cell>
        </row>
        <row r="627">
          <cell r="A627" t="str">
            <v>RAMSUN  LIGHTING UDYOG</v>
          </cell>
          <cell r="D627">
            <v>0</v>
          </cell>
        </row>
        <row r="628">
          <cell r="A628" t="str">
            <v>RANK ADVERTISING</v>
          </cell>
          <cell r="D628">
            <v>0</v>
          </cell>
        </row>
        <row r="629">
          <cell r="A629" t="str">
            <v>RELIANCE INDUSTRIES LTD</v>
          </cell>
          <cell r="D629">
            <v>67.5</v>
          </cell>
        </row>
        <row r="630">
          <cell r="A630" t="str">
            <v>RAINBOW AQUA EQUIPMENTS</v>
          </cell>
          <cell r="D630">
            <v>0</v>
          </cell>
        </row>
        <row r="631">
          <cell r="A631" t="str">
            <v>R.V. ENTERPRISES</v>
          </cell>
          <cell r="C631">
            <v>95680</v>
          </cell>
        </row>
        <row r="632">
          <cell r="A632" t="str">
            <v>SUNDRY CREDITOR-S</v>
          </cell>
        </row>
        <row r="633">
          <cell r="A633" t="str">
            <v>Scout Dynamics</v>
          </cell>
          <cell r="D633">
            <v>0</v>
          </cell>
        </row>
        <row r="634">
          <cell r="A634" t="str">
            <v>SHADES</v>
          </cell>
          <cell r="D634">
            <v>0</v>
          </cell>
        </row>
        <row r="635">
          <cell r="A635" t="str">
            <v>SHUBH ENGINEERS</v>
          </cell>
          <cell r="D635">
            <v>5000</v>
          </cell>
        </row>
        <row r="636">
          <cell r="A636" t="str">
            <v>SUPER PARTS LIMITED</v>
          </cell>
          <cell r="D636">
            <v>1171</v>
          </cell>
        </row>
        <row r="637">
          <cell r="A637" t="str">
            <v>SONU POLYMERS (P) LTD</v>
          </cell>
          <cell r="D637">
            <v>9554.01</v>
          </cell>
        </row>
        <row r="638">
          <cell r="A638" t="str">
            <v>SHRI RAM PRINTERS</v>
          </cell>
          <cell r="D638">
            <v>5252.52</v>
          </cell>
        </row>
        <row r="639">
          <cell r="A639" t="str">
            <v>SUNDARAM INDUSTRIES LIMITED</v>
          </cell>
          <cell r="D639">
            <v>21386.77</v>
          </cell>
        </row>
        <row r="640">
          <cell r="A640" t="str">
            <v>SUBHRAJ ENGINEERS</v>
          </cell>
          <cell r="D640">
            <v>1674.25</v>
          </cell>
        </row>
        <row r="641">
          <cell r="A641" t="str">
            <v>SANJEEV TAYAL &amp; CO.</v>
          </cell>
          <cell r="D641">
            <v>0</v>
          </cell>
        </row>
        <row r="642">
          <cell r="A642" t="str">
            <v>SUN &amp; MOON TRAVELS (INDIA) PVT LTD</v>
          </cell>
          <cell r="D642">
            <v>0</v>
          </cell>
        </row>
        <row r="643">
          <cell r="A643" t="str">
            <v>SCIENTIFIC &amp; INDUSTRIAL ENTERPRISES</v>
          </cell>
          <cell r="D643">
            <v>475</v>
          </cell>
        </row>
        <row r="644">
          <cell r="A644" t="str">
            <v>SHIVAM FABRICATION AND ENGG. WORKS</v>
          </cell>
          <cell r="D644">
            <v>600</v>
          </cell>
        </row>
        <row r="645">
          <cell r="A645" t="str">
            <v>SKF BEARINGS INDIA LIMITED</v>
          </cell>
          <cell r="D645">
            <v>0</v>
          </cell>
        </row>
        <row r="646">
          <cell r="A646" t="str">
            <v>SUN DWEEP ENGINEERS (P) LTD</v>
          </cell>
          <cell r="D646">
            <v>378018.27</v>
          </cell>
        </row>
        <row r="647">
          <cell r="A647" t="str">
            <v>SISODIA ENGINEERING</v>
          </cell>
          <cell r="D647">
            <v>43188.45</v>
          </cell>
        </row>
        <row r="648">
          <cell r="A648" t="str">
            <v>SUMESH ENGINEERING WORKS</v>
          </cell>
          <cell r="D648">
            <v>134792.04</v>
          </cell>
        </row>
        <row r="649">
          <cell r="A649" t="str">
            <v>SIMPSON &amp; CO. LTD.</v>
          </cell>
          <cell r="D649">
            <v>6503.51</v>
          </cell>
        </row>
        <row r="650">
          <cell r="A650" t="str">
            <v>SUNIKA BEE PARKASH</v>
          </cell>
          <cell r="D650">
            <v>0</v>
          </cell>
        </row>
        <row r="651">
          <cell r="A651" t="str">
            <v>STRIPCO SPRINGS PVT LTD</v>
          </cell>
          <cell r="D651">
            <v>0</v>
          </cell>
        </row>
        <row r="652">
          <cell r="A652" t="str">
            <v>SHIPM SHILA ENGINEERS PVT LTD</v>
          </cell>
          <cell r="D652">
            <v>0</v>
          </cell>
        </row>
        <row r="653">
          <cell r="A653" t="str">
            <v>SHIVAM MEDICOS</v>
          </cell>
          <cell r="D653">
            <v>2773.53</v>
          </cell>
        </row>
        <row r="654">
          <cell r="A654" t="str">
            <v>SHIVAM DEPARTMENTAL STORE</v>
          </cell>
          <cell r="D654">
            <v>16624.55</v>
          </cell>
        </row>
        <row r="655">
          <cell r="A655" t="str">
            <v>STAR WIRE (INDIA) LIMITED</v>
          </cell>
          <cell r="D655">
            <v>0</v>
          </cell>
        </row>
        <row r="656">
          <cell r="A656" t="str">
            <v>SAMIT SALES (P) LTD</v>
          </cell>
          <cell r="D656">
            <v>392.1</v>
          </cell>
        </row>
        <row r="657">
          <cell r="A657" t="str">
            <v>SURAJ PLASTIC INDUSTRIES</v>
          </cell>
          <cell r="D657">
            <v>0</v>
          </cell>
        </row>
        <row r="658">
          <cell r="A658" t="str">
            <v>SVAM POWER PLANTS (P) LTD</v>
          </cell>
          <cell r="D658">
            <v>857</v>
          </cell>
        </row>
        <row r="659">
          <cell r="A659" t="str">
            <v>SHARP INDUSTRIES</v>
          </cell>
          <cell r="D659">
            <v>0</v>
          </cell>
        </row>
        <row r="660">
          <cell r="A660" t="str">
            <v>SUN TRADERS</v>
          </cell>
          <cell r="D660">
            <v>0</v>
          </cell>
        </row>
        <row r="661">
          <cell r="A661" t="str">
            <v>SHARMA COMMUNICATION</v>
          </cell>
          <cell r="D661">
            <v>0</v>
          </cell>
        </row>
        <row r="662">
          <cell r="A662" t="str">
            <v>S.S. SETHI</v>
          </cell>
          <cell r="D662">
            <v>0</v>
          </cell>
        </row>
        <row r="663">
          <cell r="A663" t="str">
            <v>STJ ELECTRONICS PVT LTD</v>
          </cell>
          <cell r="D663">
            <v>4160</v>
          </cell>
        </row>
        <row r="664">
          <cell r="A664" t="str">
            <v>SAINIK MACHINE TOOLS</v>
          </cell>
          <cell r="D664">
            <v>5445</v>
          </cell>
        </row>
        <row r="665">
          <cell r="A665" t="str">
            <v>SAFEXPRESS</v>
          </cell>
          <cell r="D665">
            <v>0</v>
          </cell>
        </row>
        <row r="666">
          <cell r="A666" t="str">
            <v>SARASWATI CHEMICAL INDUSTRIES</v>
          </cell>
          <cell r="D666">
            <v>2259.96</v>
          </cell>
        </row>
        <row r="667">
          <cell r="A667" t="str">
            <v>SHRI RAM INST.OF INDUS. RESEARCH</v>
          </cell>
          <cell r="D667">
            <v>7051.5</v>
          </cell>
        </row>
        <row r="668">
          <cell r="A668" t="str">
            <v>SINDHU CAB</v>
          </cell>
          <cell r="D668">
            <v>4333</v>
          </cell>
        </row>
        <row r="669">
          <cell r="A669" t="str">
            <v>SPIRE INDIA</v>
          </cell>
          <cell r="D669">
            <v>6967.36</v>
          </cell>
        </row>
        <row r="670">
          <cell r="A670" t="str">
            <v>STEEL UDYOG</v>
          </cell>
          <cell r="D670">
            <v>0</v>
          </cell>
        </row>
        <row r="671">
          <cell r="A671" t="str">
            <v>STERLING BULB INDUSTRIES</v>
          </cell>
          <cell r="D671">
            <v>1107.05</v>
          </cell>
        </row>
        <row r="672">
          <cell r="A672" t="str">
            <v>SUPER SALES CORP.</v>
          </cell>
          <cell r="D672">
            <v>4596</v>
          </cell>
        </row>
        <row r="673">
          <cell r="A673" t="str">
            <v>SPECTRO ANALYTICAL LABS (P) LTD.</v>
          </cell>
          <cell r="D673">
            <v>0</v>
          </cell>
        </row>
        <row r="674">
          <cell r="A674" t="str">
            <v>SABARWAL INDUSTRIAL CORP.</v>
          </cell>
          <cell r="D674">
            <v>3000</v>
          </cell>
        </row>
        <row r="675">
          <cell r="A675" t="str">
            <v>SHAH CONCABS (P) LTD.</v>
          </cell>
          <cell r="D675">
            <v>43672</v>
          </cell>
        </row>
        <row r="676">
          <cell r="A676" t="str">
            <v>S.S. CONSTRUCTIONS</v>
          </cell>
          <cell r="D676">
            <v>4190</v>
          </cell>
        </row>
        <row r="677">
          <cell r="A677" t="str">
            <v>SANJIV SINGH RAO,ADVOCATE</v>
          </cell>
          <cell r="D677">
            <v>8850</v>
          </cell>
        </row>
        <row r="678">
          <cell r="A678" t="str">
            <v>SHREEJI BEARING ENTERPRISES</v>
          </cell>
          <cell r="D678">
            <v>0</v>
          </cell>
        </row>
        <row r="679">
          <cell r="A679" t="str">
            <v>S.K. PHOTO LAMINATION</v>
          </cell>
          <cell r="D679">
            <v>0</v>
          </cell>
        </row>
        <row r="680">
          <cell r="A680" t="str">
            <v>SONI TECH (INDIA)</v>
          </cell>
          <cell r="D680">
            <v>0</v>
          </cell>
        </row>
        <row r="681">
          <cell r="A681" t="str">
            <v>SHRIRAM HARIRAM JEWELLERS</v>
          </cell>
          <cell r="D681">
            <v>0</v>
          </cell>
        </row>
        <row r="682">
          <cell r="A682" t="str">
            <v>S.R. DINODIA &amp; CO.</v>
          </cell>
          <cell r="D682">
            <v>0</v>
          </cell>
        </row>
        <row r="683">
          <cell r="A683" t="str">
            <v>SONNEIX INDIA</v>
          </cell>
          <cell r="D683">
            <v>0</v>
          </cell>
        </row>
        <row r="684">
          <cell r="A684" t="str">
            <v>Schmolz+Bickenbach</v>
          </cell>
          <cell r="D684">
            <v>0</v>
          </cell>
        </row>
        <row r="685">
          <cell r="A685" t="str">
            <v>SORABH AUTOLIFT SERVICE</v>
          </cell>
          <cell r="D685">
            <v>0</v>
          </cell>
        </row>
        <row r="686">
          <cell r="A686" t="str">
            <v>SANTOSH ENTERPRISES</v>
          </cell>
          <cell r="D686">
            <v>0</v>
          </cell>
        </row>
        <row r="687">
          <cell r="A687" t="str">
            <v>SAR SALES PVT LTD.</v>
          </cell>
          <cell r="D687">
            <v>0</v>
          </cell>
        </row>
        <row r="688">
          <cell r="A688" t="str">
            <v>SHANKER GEN. STORE</v>
          </cell>
          <cell r="D688">
            <v>0</v>
          </cell>
        </row>
        <row r="689">
          <cell r="A689" t="str">
            <v>SHINEGUARD (INDIA) LTD</v>
          </cell>
          <cell r="D689">
            <v>0</v>
          </cell>
        </row>
        <row r="690">
          <cell r="A690" t="str">
            <v>SUPERIOR PRODUCTS INDUSTRIES</v>
          </cell>
          <cell r="D690">
            <v>0</v>
          </cell>
        </row>
        <row r="691">
          <cell r="A691" t="str">
            <v>STATIONERS 2000</v>
          </cell>
          <cell r="D691">
            <v>209.26</v>
          </cell>
        </row>
        <row r="692">
          <cell r="A692" t="str">
            <v>SHIVAM FABRICATORS</v>
          </cell>
          <cell r="D692">
            <v>0</v>
          </cell>
        </row>
        <row r="693">
          <cell r="A693" t="str">
            <v>SERVICE EQUIPMENT COMPANY</v>
          </cell>
          <cell r="D693">
            <v>0</v>
          </cell>
        </row>
        <row r="694">
          <cell r="A694" t="str">
            <v>SAUER DANFOSS INDIA PVT LTD</v>
          </cell>
          <cell r="D694">
            <v>0</v>
          </cell>
        </row>
        <row r="695">
          <cell r="A695" t="str">
            <v>SCIENTIFIC AGENCIES PVT LTD</v>
          </cell>
          <cell r="D695">
            <v>0</v>
          </cell>
        </row>
        <row r="696">
          <cell r="A696" t="str">
            <v>SUPER ELECTRICAL CO.</v>
          </cell>
          <cell r="D696">
            <v>0</v>
          </cell>
        </row>
        <row r="697">
          <cell r="A697" t="str">
            <v>SMK TRADERS &amp; ENGINEERS</v>
          </cell>
          <cell r="D697">
            <v>1995</v>
          </cell>
        </row>
        <row r="698">
          <cell r="A698" t="str">
            <v>SAARC TEST HOUSE</v>
          </cell>
          <cell r="D698">
            <v>0</v>
          </cell>
        </row>
        <row r="699">
          <cell r="A699" t="str">
            <v>SOUTH EASTERN ROADWAYS</v>
          </cell>
          <cell r="D699">
            <v>0</v>
          </cell>
        </row>
        <row r="700">
          <cell r="A700" t="str">
            <v>SHICAGO TOOLS &amp; COMPONENTS</v>
          </cell>
          <cell r="D700">
            <v>670174.64</v>
          </cell>
        </row>
        <row r="701">
          <cell r="A701" t="str">
            <v>SQUARE TECH ENGINEERS</v>
          </cell>
          <cell r="D701">
            <v>0</v>
          </cell>
        </row>
        <row r="702">
          <cell r="A702" t="str">
            <v>SARAL SALES PRIVATE LIMITED</v>
          </cell>
          <cell r="D702">
            <v>10531.52</v>
          </cell>
        </row>
        <row r="703">
          <cell r="A703" t="str">
            <v>SUNEX POWER CONTROLS</v>
          </cell>
          <cell r="D703">
            <v>0</v>
          </cell>
        </row>
        <row r="704">
          <cell r="A704" t="str">
            <v>SHRI LAXMI TUBE CO.</v>
          </cell>
          <cell r="D704">
            <v>0</v>
          </cell>
        </row>
        <row r="705">
          <cell r="A705" t="str">
            <v>STANDARD ELECTRICAL &amp; REFRIGERATION WORKS</v>
          </cell>
          <cell r="D705">
            <v>650</v>
          </cell>
        </row>
        <row r="706">
          <cell r="A706" t="str">
            <v>SHRI RAM GRAPHICS</v>
          </cell>
          <cell r="D706">
            <v>3396.36</v>
          </cell>
        </row>
        <row r="707">
          <cell r="A707" t="str">
            <v>SHRI RADHEY TRADERS</v>
          </cell>
          <cell r="D707">
            <v>5600</v>
          </cell>
        </row>
        <row r="708">
          <cell r="A708" t="str">
            <v>SUNDRY CREDITOR-T</v>
          </cell>
        </row>
        <row r="709">
          <cell r="A709" t="str">
            <v>THE ANTIFRICTION BEARINGS CORP LTD</v>
          </cell>
          <cell r="D709">
            <v>0</v>
          </cell>
        </row>
        <row r="710">
          <cell r="A710" t="str">
            <v>TARUN AUTOMOBILES</v>
          </cell>
          <cell r="D710">
            <v>0</v>
          </cell>
        </row>
        <row r="711">
          <cell r="A711" t="str">
            <v>TATA ENGINEERING &amp; LOCOMOTIVE CO LT</v>
          </cell>
          <cell r="D711">
            <v>1030185.6</v>
          </cell>
        </row>
        <row r="712">
          <cell r="A712" t="str">
            <v>TEST MAC SERVICES</v>
          </cell>
          <cell r="D712">
            <v>0</v>
          </cell>
        </row>
        <row r="713">
          <cell r="A713" t="str">
            <v>TRIG ENGINEERS &amp; CONSTRUCTORS</v>
          </cell>
          <cell r="D713">
            <v>0</v>
          </cell>
        </row>
        <row r="714">
          <cell r="A714" t="str">
            <v>TIRUPATI INDUSTRIAL CHEMICAL PVT LT</v>
          </cell>
          <cell r="D714">
            <v>0</v>
          </cell>
        </row>
        <row r="715">
          <cell r="A715" t="str">
            <v>TABSONS INDUSTRIES</v>
          </cell>
          <cell r="D715">
            <v>0</v>
          </cell>
        </row>
        <row r="716">
          <cell r="A716" t="str">
            <v>THE WELFAIR SHOP</v>
          </cell>
          <cell r="D716">
            <v>12375</v>
          </cell>
        </row>
        <row r="717">
          <cell r="A717" t="str">
            <v>THE OBEROI,NEW DELHI</v>
          </cell>
          <cell r="D717">
            <v>0</v>
          </cell>
        </row>
        <row r="718">
          <cell r="A718" t="str">
            <v>TERA ATTO APPLIANCES (P) LTD</v>
          </cell>
          <cell r="D718">
            <v>1109.1199999999999</v>
          </cell>
        </row>
        <row r="719">
          <cell r="A719" t="str">
            <v>T I DIAMOND CHAIN LTD</v>
          </cell>
          <cell r="D719">
            <v>297579.34999999998</v>
          </cell>
        </row>
        <row r="720">
          <cell r="A720" t="str">
            <v>TOSHI AUTO INDUSTRIES (P) LIMITED</v>
          </cell>
          <cell r="D720">
            <v>0</v>
          </cell>
        </row>
        <row r="721">
          <cell r="A721" t="str">
            <v>TANU PEST CONTROL</v>
          </cell>
          <cell r="D721">
            <v>0</v>
          </cell>
        </row>
        <row r="722">
          <cell r="A722" t="str">
            <v>TECHNOLINKS ENGINEERS &amp; FABRICATORS</v>
          </cell>
          <cell r="D722">
            <v>4455.3999999999996</v>
          </cell>
        </row>
        <row r="723">
          <cell r="A723" t="str">
            <v>THE SURYA</v>
          </cell>
          <cell r="D723">
            <v>0</v>
          </cell>
        </row>
        <row r="724">
          <cell r="A724" t="str">
            <v>THE PROFESSIONAL COURIER</v>
          </cell>
          <cell r="D724">
            <v>4030.1</v>
          </cell>
        </row>
        <row r="725">
          <cell r="A725" t="str">
            <v>THAKURAL ELECTRIC WORKS</v>
          </cell>
          <cell r="D725">
            <v>935.68</v>
          </cell>
        </row>
        <row r="726">
          <cell r="A726" t="str">
            <v>TECHNICAL TOOL INDUSTRIES</v>
          </cell>
          <cell r="D726">
            <v>68853.78</v>
          </cell>
        </row>
        <row r="727">
          <cell r="A727" t="str">
            <v>THE NEW INDIA ASSURANCE CO.LTD.</v>
          </cell>
          <cell r="D727">
            <v>161</v>
          </cell>
        </row>
        <row r="728">
          <cell r="A728" t="str">
            <v>THE TATA IRON STEEL CO. LTD.</v>
          </cell>
          <cell r="D728">
            <v>0</v>
          </cell>
        </row>
        <row r="729">
          <cell r="A729" t="str">
            <v>THE BLESSINGS</v>
          </cell>
          <cell r="D729">
            <v>0</v>
          </cell>
        </row>
        <row r="730">
          <cell r="A730" t="str">
            <v>TEARYUK RUBBER BELT CO. LTD.</v>
          </cell>
          <cell r="D730">
            <v>0</v>
          </cell>
        </row>
        <row r="731">
          <cell r="A731" t="str">
            <v>TQM INTERNATIONAL PVT LTD</v>
          </cell>
          <cell r="D731">
            <v>0</v>
          </cell>
        </row>
        <row r="732">
          <cell r="A732" t="str">
            <v>TUV SUDDEUTSCHLAND INDIA PVT LTD</v>
          </cell>
          <cell r="D732">
            <v>0</v>
          </cell>
        </row>
        <row r="733">
          <cell r="A733" t="str">
            <v>TUBE WELL ENGG. WORKS</v>
          </cell>
          <cell r="D733">
            <v>0</v>
          </cell>
        </row>
        <row r="734">
          <cell r="A734" t="str">
            <v>TECHNI AIDS</v>
          </cell>
          <cell r="D734">
            <v>0</v>
          </cell>
        </row>
        <row r="735">
          <cell r="A735" t="str">
            <v>THE SHELTERS</v>
          </cell>
          <cell r="D735">
            <v>0</v>
          </cell>
        </row>
        <row r="736">
          <cell r="A736" t="str">
            <v>TIMES MARKETING PVT LTD</v>
          </cell>
          <cell r="D736">
            <v>0</v>
          </cell>
        </row>
        <row r="737">
          <cell r="A737" t="str">
            <v>TELEGROUP INDIA LTD</v>
          </cell>
          <cell r="D737">
            <v>0</v>
          </cell>
        </row>
        <row r="738">
          <cell r="A738" t="str">
            <v>THINK INC.</v>
          </cell>
          <cell r="D738">
            <v>0</v>
          </cell>
        </row>
        <row r="739">
          <cell r="A739" t="str">
            <v>TEST LINE SERVICES</v>
          </cell>
          <cell r="D739">
            <v>0</v>
          </cell>
        </row>
        <row r="740">
          <cell r="A740" t="str">
            <v>TELERIKSSON GALLERY</v>
          </cell>
          <cell r="D740">
            <v>0</v>
          </cell>
        </row>
        <row r="741">
          <cell r="A741" t="str">
            <v>THOMAS COOK (INDIA) LTD</v>
          </cell>
          <cell r="D741">
            <v>90165</v>
          </cell>
        </row>
        <row r="742">
          <cell r="A742" t="str">
            <v>TRANSAIR PNEUMATICS PVT LTD</v>
          </cell>
          <cell r="D742">
            <v>0</v>
          </cell>
        </row>
        <row r="743">
          <cell r="A743" t="str">
            <v>TAYAL INDIA MOTORS PVT LTD</v>
          </cell>
          <cell r="D743">
            <v>0</v>
          </cell>
        </row>
        <row r="744">
          <cell r="A744" t="str">
            <v>TALLY SOLUTIONS PVT LTD</v>
          </cell>
          <cell r="C744">
            <v>53460</v>
          </cell>
        </row>
        <row r="745">
          <cell r="A745" t="str">
            <v>TECHNO COMMERCIAL CONSULTANCY SERVICES</v>
          </cell>
          <cell r="D745">
            <v>0</v>
          </cell>
        </row>
        <row r="746">
          <cell r="A746" t="str">
            <v>TIRUPATI OIL CO.</v>
          </cell>
          <cell r="D746">
            <v>15545</v>
          </cell>
        </row>
        <row r="747">
          <cell r="A747" t="str">
            <v>SUNDRY CREDITOR-U</v>
          </cell>
        </row>
        <row r="748">
          <cell r="A748" t="str">
            <v>UNITED TRADING CO.</v>
          </cell>
          <cell r="D748">
            <v>0</v>
          </cell>
        </row>
        <row r="749">
          <cell r="A749" t="str">
            <v>UMA SHANKAR KHANDELWAL &amp; CO.</v>
          </cell>
          <cell r="D749">
            <v>0</v>
          </cell>
        </row>
        <row r="750">
          <cell r="A750" t="str">
            <v>UNITED TRADERS &amp; ENGINEERS</v>
          </cell>
          <cell r="D750">
            <v>5619.12</v>
          </cell>
        </row>
        <row r="751">
          <cell r="A751" t="str">
            <v>UNITED REFRIGERATION &amp; ELECTRIC WOR</v>
          </cell>
          <cell r="D751">
            <v>0</v>
          </cell>
        </row>
        <row r="752">
          <cell r="A752" t="str">
            <v>UNIVERSAL LAW LINKERS</v>
          </cell>
          <cell r="D752">
            <v>600</v>
          </cell>
        </row>
        <row r="753">
          <cell r="A753" t="str">
            <v>UNICORP INDUSTRIES</v>
          </cell>
          <cell r="D753">
            <v>5475.6</v>
          </cell>
        </row>
        <row r="754">
          <cell r="A754" t="str">
            <v>UNIVERSAL BOOK CORP.</v>
          </cell>
          <cell r="D754">
            <v>0</v>
          </cell>
        </row>
        <row r="755">
          <cell r="A755" t="str">
            <v>UNITED INDIA INSURANCE CO. LTD</v>
          </cell>
          <cell r="C755">
            <v>39000</v>
          </cell>
        </row>
        <row r="756">
          <cell r="A756" t="str">
            <v>UNITY CHAINS</v>
          </cell>
          <cell r="D756">
            <v>0</v>
          </cell>
        </row>
        <row r="757">
          <cell r="A757" t="str">
            <v>UPADHAYAY TECHNICAL SERIVCES</v>
          </cell>
          <cell r="D757">
            <v>0</v>
          </cell>
        </row>
        <row r="758">
          <cell r="A758" t="str">
            <v>U.S. ENGINEERING WORKS</v>
          </cell>
          <cell r="D758">
            <v>0</v>
          </cell>
        </row>
        <row r="759">
          <cell r="A759" t="str">
            <v>UNIVERSAL FOODS PVT LTD</v>
          </cell>
          <cell r="D759">
            <v>0</v>
          </cell>
        </row>
        <row r="760">
          <cell r="A760" t="str">
            <v>UPADHAYAY INSTRUMENT WORKS</v>
          </cell>
          <cell r="D760">
            <v>323</v>
          </cell>
        </row>
        <row r="761">
          <cell r="A761" t="str">
            <v>UVS ENGINEERS</v>
          </cell>
          <cell r="D761">
            <v>0</v>
          </cell>
        </row>
        <row r="762">
          <cell r="A762" t="str">
            <v>SUNDRY CREDITOR-V</v>
          </cell>
        </row>
        <row r="763">
          <cell r="A763" t="str">
            <v>VISHNU ENTERPRISES</v>
          </cell>
          <cell r="D763">
            <v>0</v>
          </cell>
        </row>
        <row r="764">
          <cell r="A764" t="str">
            <v>VIKAS FORGINGS PVT. LTD.</v>
          </cell>
          <cell r="D764">
            <v>0</v>
          </cell>
        </row>
        <row r="765">
          <cell r="A765" t="str">
            <v>VIKAS INDUSTRIES</v>
          </cell>
          <cell r="C765">
            <v>860.85</v>
          </cell>
        </row>
        <row r="766">
          <cell r="A766" t="str">
            <v>VALLABH AUTOCAST LTD</v>
          </cell>
          <cell r="D766">
            <v>0</v>
          </cell>
        </row>
        <row r="767">
          <cell r="A767" t="str">
            <v>VIJAY ENGG WORKS</v>
          </cell>
          <cell r="D767">
            <v>0</v>
          </cell>
        </row>
        <row r="768">
          <cell r="A768" t="str">
            <v>VERMA SALES &amp; PRODUCTS</v>
          </cell>
          <cell r="D768">
            <v>375</v>
          </cell>
        </row>
        <row r="769">
          <cell r="A769" t="str">
            <v>VAR</v>
          </cell>
          <cell r="D769">
            <v>0</v>
          </cell>
        </row>
        <row r="770">
          <cell r="A770" t="str">
            <v>VINAY TRADING CORP.</v>
          </cell>
          <cell r="D770">
            <v>7231</v>
          </cell>
        </row>
        <row r="771">
          <cell r="A771" t="str">
            <v>VIRAJ TECHNOCRATS</v>
          </cell>
          <cell r="D771">
            <v>0</v>
          </cell>
        </row>
        <row r="772">
          <cell r="A772" t="str">
            <v>VIJAY MALLEABLE (P) LTD.</v>
          </cell>
          <cell r="D772">
            <v>0</v>
          </cell>
        </row>
        <row r="773">
          <cell r="A773" t="str">
            <v>V.N. INDUSTRIES</v>
          </cell>
          <cell r="D773">
            <v>1799.17</v>
          </cell>
        </row>
        <row r="774">
          <cell r="A774" t="str">
            <v>VOLTAS LIMITED</v>
          </cell>
          <cell r="D774">
            <v>0</v>
          </cell>
        </row>
        <row r="775">
          <cell r="A775" t="str">
            <v>VIKRAM MACHINE TOOLS</v>
          </cell>
          <cell r="D775">
            <v>800</v>
          </cell>
        </row>
        <row r="776">
          <cell r="A776" t="str">
            <v>VIJAY METAL FORGING PVT LTD</v>
          </cell>
          <cell r="D776">
            <v>3422</v>
          </cell>
        </row>
        <row r="777">
          <cell r="A777" t="str">
            <v>VISHAL ENGINEERS</v>
          </cell>
          <cell r="D777">
            <v>0</v>
          </cell>
        </row>
        <row r="778">
          <cell r="A778" t="str">
            <v>V.K. PALIWAL</v>
          </cell>
          <cell r="C778">
            <v>4198</v>
          </cell>
        </row>
        <row r="779">
          <cell r="A779" t="str">
            <v>VIBRODYNE TECHNOLOGIES</v>
          </cell>
          <cell r="D779">
            <v>0</v>
          </cell>
        </row>
        <row r="780">
          <cell r="A780" t="str">
            <v>VIBGYOR INTERNATIONAL PVT LTD</v>
          </cell>
          <cell r="D780">
            <v>0</v>
          </cell>
        </row>
        <row r="781">
          <cell r="A781" t="str">
            <v>V.R. FORKLIFT MARKETING PVT LTD</v>
          </cell>
          <cell r="D781">
            <v>0</v>
          </cell>
        </row>
        <row r="782">
          <cell r="A782" t="str">
            <v>VERMA TENT HOUSE</v>
          </cell>
          <cell r="D782">
            <v>0</v>
          </cell>
        </row>
        <row r="783">
          <cell r="A783" t="str">
            <v>VIJAY SHANKAR</v>
          </cell>
          <cell r="D783">
            <v>7592</v>
          </cell>
        </row>
        <row r="784">
          <cell r="A784" t="str">
            <v>VEEN TACK INTERIORS</v>
          </cell>
          <cell r="D784">
            <v>0</v>
          </cell>
        </row>
        <row r="785">
          <cell r="A785" t="str">
            <v>V.S. COMPUTERS &amp; COMMUNICATION</v>
          </cell>
          <cell r="D785">
            <v>3050</v>
          </cell>
        </row>
        <row r="786">
          <cell r="A786" t="str">
            <v>VINAY ENTERPRISES</v>
          </cell>
          <cell r="D786">
            <v>0</v>
          </cell>
        </row>
        <row r="787">
          <cell r="A787" t="str">
            <v>VIPIN KUMAR SOOD (VIPIN PROPERTIES)</v>
          </cell>
          <cell r="D787">
            <v>0</v>
          </cell>
        </row>
        <row r="788">
          <cell r="A788" t="str">
            <v>VEENA VENETIAN BLINDS</v>
          </cell>
          <cell r="D788">
            <v>2258</v>
          </cell>
        </row>
        <row r="789">
          <cell r="A789" t="str">
            <v>SUNDRY CREDITOR-W</v>
          </cell>
        </row>
        <row r="790">
          <cell r="A790" t="str">
            <v>WELDING SYSTEMS</v>
          </cell>
          <cell r="D790">
            <v>0</v>
          </cell>
        </row>
        <row r="791">
          <cell r="A791" t="str">
            <v>WALVOIL (ITALY)</v>
          </cell>
          <cell r="D791">
            <v>73144.649999999994</v>
          </cell>
        </row>
        <row r="792">
          <cell r="A792" t="str">
            <v>WIPRO LTD.</v>
          </cell>
          <cell r="D792">
            <v>24533</v>
          </cell>
        </row>
        <row r="793">
          <cell r="A793" t="str">
            <v>WELDARC PRODUCTS INDUSTRIES</v>
          </cell>
          <cell r="D793">
            <v>3647</v>
          </cell>
        </row>
        <row r="794">
          <cell r="A794" t="str">
            <v>WEB LINK INDIA</v>
          </cell>
          <cell r="D794">
            <v>0</v>
          </cell>
        </row>
        <row r="795">
          <cell r="A795" t="str">
            <v>WESCO AUTO PRODUCTS (I) PVT LTD</v>
          </cell>
          <cell r="D795">
            <v>0</v>
          </cell>
        </row>
        <row r="796">
          <cell r="A796" t="str">
            <v>WHIRLPOOL OF INDIA LIMITED</v>
          </cell>
          <cell r="C796">
            <v>11700</v>
          </cell>
        </row>
        <row r="797">
          <cell r="A797" t="str">
            <v>WIPRO FLUID POWER LTD</v>
          </cell>
          <cell r="D797">
            <v>0</v>
          </cell>
        </row>
        <row r="798">
          <cell r="A798" t="str">
            <v>SUNDRY CREDITOR-X</v>
          </cell>
        </row>
        <row r="799">
          <cell r="A799" t="str">
            <v>XEROX MODICORP LIMITED</v>
          </cell>
          <cell r="D799">
            <v>23217</v>
          </cell>
        </row>
        <row r="800">
          <cell r="A800" t="str">
            <v>SUNDRY CREDITOR-Y</v>
          </cell>
        </row>
        <row r="801">
          <cell r="A801" t="str">
            <v>YUVA ENGINEERS</v>
          </cell>
          <cell r="D801">
            <v>63616</v>
          </cell>
        </row>
        <row r="802">
          <cell r="A802" t="str">
            <v>SUNDRY CREDITOR-Z</v>
          </cell>
        </row>
        <row r="803">
          <cell r="A803" t="str">
            <v>OTHER LIABILITIES</v>
          </cell>
        </row>
        <row r="804">
          <cell r="A804" t="str">
            <v>Dividend Payable-Claas KGaA</v>
          </cell>
          <cell r="D804">
            <v>0</v>
          </cell>
        </row>
        <row r="805">
          <cell r="A805" t="str">
            <v>Dividend Tax Payable</v>
          </cell>
          <cell r="D805">
            <v>0</v>
          </cell>
        </row>
        <row r="806">
          <cell r="A806" t="str">
            <v>VIKAS INDUSTRIES (AMORTISATION)</v>
          </cell>
          <cell r="D806">
            <v>55.05</v>
          </cell>
        </row>
        <row r="807">
          <cell r="A807" t="str">
            <v>H.K. ENGINEERS (AMORTISATION)</v>
          </cell>
          <cell r="D807">
            <v>1388.2</v>
          </cell>
        </row>
        <row r="808">
          <cell r="A808" t="str">
            <v>OMEGA ENTERPRISES (AMORTISATION)</v>
          </cell>
          <cell r="D808">
            <v>2268.6</v>
          </cell>
        </row>
        <row r="809">
          <cell r="A809" t="str">
            <v>KISHAN ENGINEERS (AMORTISATION)</v>
          </cell>
          <cell r="D809">
            <v>31241.599999999999</v>
          </cell>
        </row>
        <row r="810">
          <cell r="A810" t="str">
            <v>DEFERRED TAX</v>
          </cell>
          <cell r="D810">
            <v>13200303.716825001</v>
          </cell>
        </row>
        <row r="811">
          <cell r="A811" t="str">
            <v>RASHY TOOLS ( AMORTISATION)</v>
          </cell>
          <cell r="D811">
            <v>5416.32</v>
          </cell>
        </row>
        <row r="812">
          <cell r="A812" t="str">
            <v>PRODUCTION DEPT-FIN. GOOD RECEIPTS</v>
          </cell>
        </row>
        <row r="813">
          <cell r="A813" t="str">
            <v>SHARE CAPITAL</v>
          </cell>
        </row>
        <row r="814">
          <cell r="A814" t="str">
            <v>Preference Capital</v>
          </cell>
          <cell r="D814">
            <v>0</v>
          </cell>
        </row>
        <row r="815">
          <cell r="A815" t="str">
            <v>Equity Share Capital</v>
          </cell>
          <cell r="D815">
            <v>70000000</v>
          </cell>
        </row>
        <row r="816">
          <cell r="A816" t="str">
            <v>APPLICATION OF FUNDS</v>
          </cell>
        </row>
        <row r="817">
          <cell r="A817" t="str">
            <v>FIXED ASSETS</v>
          </cell>
        </row>
        <row r="818">
          <cell r="A818" t="str">
            <v>LAND</v>
          </cell>
        </row>
        <row r="819">
          <cell r="A819" t="str">
            <v>Factory Land</v>
          </cell>
          <cell r="C819">
            <v>26344619</v>
          </cell>
        </row>
        <row r="820">
          <cell r="A820" t="str">
            <v>BUILDINGS / PREMISES</v>
          </cell>
        </row>
        <row r="821">
          <cell r="A821" t="str">
            <v>Building-Factory</v>
          </cell>
          <cell r="C821">
            <v>47410971.829999998</v>
          </cell>
        </row>
        <row r="822">
          <cell r="A822" t="str">
            <v>PLANT &amp; MACHINERY</v>
          </cell>
        </row>
        <row r="823">
          <cell r="A823" t="str">
            <v>Plant &amp; Mach.-Dies/Pattrens-vendor</v>
          </cell>
          <cell r="C823">
            <v>1086688</v>
          </cell>
        </row>
        <row r="824">
          <cell r="A824" t="str">
            <v>Plant &amp; Mach.-Fbrication Equipment</v>
          </cell>
          <cell r="C824">
            <v>31532.400000000001</v>
          </cell>
        </row>
        <row r="825">
          <cell r="A825" t="str">
            <v>Plant &amp; Mach.-Harvestor Combine M/c</v>
          </cell>
          <cell r="C825">
            <v>1934230.82</v>
          </cell>
        </row>
        <row r="826">
          <cell r="A826" t="str">
            <v>Plant &amp; Mach.-Paint Shop Equipments</v>
          </cell>
          <cell r="C826">
            <v>994832.7</v>
          </cell>
        </row>
        <row r="827">
          <cell r="A827" t="str">
            <v>Plant &amp; Machinary-opening bal.</v>
          </cell>
          <cell r="C827">
            <v>45603747.119999997</v>
          </cell>
        </row>
        <row r="828">
          <cell r="A828" t="str">
            <v>Plant &amp; Mach - Machine for QA-3D</v>
          </cell>
          <cell r="C828">
            <v>2315921</v>
          </cell>
        </row>
        <row r="829">
          <cell r="A829" t="str">
            <v>Plant &amp; Mach.-Stores</v>
          </cell>
          <cell r="C829">
            <v>562109.06000000006</v>
          </cell>
        </row>
        <row r="830">
          <cell r="A830" t="str">
            <v>Plant &amp; Mach.-Others</v>
          </cell>
          <cell r="C830">
            <v>1006755.36</v>
          </cell>
        </row>
        <row r="831">
          <cell r="A831" t="str">
            <v>PLANT &amp; MACHINERY - A.C.</v>
          </cell>
          <cell r="C831">
            <v>44970</v>
          </cell>
        </row>
        <row r="832">
          <cell r="A832" t="str">
            <v>Plant &amp; Mach.-TAF 60</v>
          </cell>
          <cell r="C832">
            <v>0</v>
          </cell>
        </row>
        <row r="833">
          <cell r="A833" t="str">
            <v>FURNITURE AND FIXTURES</v>
          </cell>
        </row>
        <row r="834">
          <cell r="A834" t="str">
            <v>Furniture &amp; Fixture</v>
          </cell>
          <cell r="C834">
            <v>10315048.689999999</v>
          </cell>
        </row>
        <row r="835">
          <cell r="A835" t="str">
            <v>OFFICE &amp; OTHER EQUIPMENT</v>
          </cell>
        </row>
        <row r="836">
          <cell r="A836" t="str">
            <v>Office &amp; Other Equipments</v>
          </cell>
          <cell r="C836">
            <v>3882848.19</v>
          </cell>
        </row>
        <row r="837">
          <cell r="A837" t="str">
            <v>VEHICLES</v>
          </cell>
        </row>
        <row r="838">
          <cell r="A838" t="str">
            <v>Vehicles-Car</v>
          </cell>
          <cell r="C838">
            <v>4478746.79</v>
          </cell>
        </row>
        <row r="839">
          <cell r="A839" t="str">
            <v>COMPUTERS</v>
          </cell>
        </row>
        <row r="840">
          <cell r="A840" t="str">
            <v>Computer-Pc's &amp; Printers.</v>
          </cell>
          <cell r="C840">
            <v>8853087.9299999997</v>
          </cell>
        </row>
        <row r="841">
          <cell r="A841" t="str">
            <v>Computer- System Upgradations</v>
          </cell>
          <cell r="C841">
            <v>1765720</v>
          </cell>
        </row>
        <row r="842">
          <cell r="A842" t="str">
            <v>Computer - System software</v>
          </cell>
          <cell r="C842">
            <v>0</v>
          </cell>
        </row>
        <row r="843">
          <cell r="A843" t="str">
            <v>Computer- Networking</v>
          </cell>
          <cell r="C843">
            <v>19552</v>
          </cell>
        </row>
        <row r="844">
          <cell r="A844" t="str">
            <v>Computer - CD Writer / Modem</v>
          </cell>
          <cell r="C844">
            <v>0</v>
          </cell>
        </row>
        <row r="845">
          <cell r="A845" t="str">
            <v>Computer - New application</v>
          </cell>
          <cell r="C845">
            <v>0</v>
          </cell>
        </row>
        <row r="846">
          <cell r="A846" t="str">
            <v>Computer - catia  for prod. engg.</v>
          </cell>
          <cell r="C846">
            <v>833040</v>
          </cell>
        </row>
        <row r="847">
          <cell r="A847" t="str">
            <v>CAPITAL WORK IN PROGRESS</v>
          </cell>
          <cell r="C847">
            <v>0</v>
          </cell>
        </row>
        <row r="848">
          <cell r="A848" t="str">
            <v>INVESTMENTS</v>
          </cell>
        </row>
        <row r="849">
          <cell r="A849" t="str">
            <v>MUTUAL FUNDS</v>
          </cell>
        </row>
        <row r="850">
          <cell r="A850" t="str">
            <v>Dundee Sovereign Trst.(Mutual fund)</v>
          </cell>
          <cell r="C850">
            <v>0</v>
          </cell>
        </row>
        <row r="851">
          <cell r="A851" t="str">
            <v>Escorts Income Plus (Mutual Fund)</v>
          </cell>
          <cell r="C851">
            <v>187218</v>
          </cell>
        </row>
        <row r="852">
          <cell r="A852" t="str">
            <v>Prudential ICICI Gilt (Mutual Fund)</v>
          </cell>
          <cell r="C852">
            <v>0</v>
          </cell>
        </row>
        <row r="853">
          <cell r="A853" t="str">
            <v>Templeton Funds (Mutual Fund)</v>
          </cell>
          <cell r="C853">
            <v>0</v>
          </cell>
        </row>
        <row r="854">
          <cell r="A854" t="str">
            <v>UTI G-Sec (Mutual Fund)</v>
          </cell>
          <cell r="C854">
            <v>0</v>
          </cell>
        </row>
        <row r="855">
          <cell r="A855" t="str">
            <v>AGSF Long term plan (Mutual Fund)</v>
          </cell>
          <cell r="C855">
            <v>0</v>
          </cell>
        </row>
        <row r="856">
          <cell r="A856" t="str">
            <v>ICICI BANK - ACCOUNT ICICI 05/5</v>
          </cell>
          <cell r="C856">
            <v>0</v>
          </cell>
        </row>
        <row r="857">
          <cell r="A857" t="str">
            <v>ESCORTS FINANCE LIMITED</v>
          </cell>
          <cell r="C857">
            <v>0</v>
          </cell>
        </row>
        <row r="858">
          <cell r="A858" t="str">
            <v>SHARES / DEBENTURES</v>
          </cell>
        </row>
        <row r="859">
          <cell r="A859" t="str">
            <v>CURRENT ASSETS,LOANS AND ADVANCES</v>
          </cell>
        </row>
        <row r="860">
          <cell r="A860" t="str">
            <v>LOANS AND ADVANCES</v>
          </cell>
        </row>
        <row r="861">
          <cell r="A861" t="str">
            <v>LOANS GIVEN</v>
          </cell>
        </row>
        <row r="862">
          <cell r="A862" t="str">
            <v>H.K.ENGINEERS (LOAN A/C)</v>
          </cell>
          <cell r="C862">
            <v>0</v>
          </cell>
        </row>
        <row r="863">
          <cell r="A863" t="str">
            <v>VISHNU ENTERPRISES (LOAN A/C)</v>
          </cell>
          <cell r="C863">
            <v>0</v>
          </cell>
        </row>
        <row r="864">
          <cell r="A864" t="str">
            <v>ESCORTS EMPL. WELFARE (LOAN A/C)</v>
          </cell>
          <cell r="C864">
            <v>350000</v>
          </cell>
        </row>
        <row r="865">
          <cell r="A865" t="str">
            <v>Housing loan</v>
          </cell>
          <cell r="C865">
            <v>20591</v>
          </cell>
        </row>
        <row r="866">
          <cell r="A866" t="str">
            <v>LIC Loan</v>
          </cell>
          <cell r="C866">
            <v>164109</v>
          </cell>
        </row>
        <row r="867">
          <cell r="A867" t="str">
            <v>LOAN TO EMPLOYEES</v>
          </cell>
          <cell r="C867">
            <v>0</v>
          </cell>
        </row>
        <row r="868">
          <cell r="A868" t="str">
            <v>YUVA ENGINEERS (LOAN A/C)</v>
          </cell>
          <cell r="C868">
            <v>120000</v>
          </cell>
        </row>
        <row r="869">
          <cell r="A869" t="str">
            <v>K.N. KALRA (LOAN)</v>
          </cell>
          <cell r="C869">
            <v>0</v>
          </cell>
        </row>
        <row r="870">
          <cell r="A870" t="str">
            <v>ADVANCES GIVEN</v>
          </cell>
        </row>
        <row r="871">
          <cell r="A871" t="str">
            <v>L.D. KALRA (ADV.)</v>
          </cell>
          <cell r="C871">
            <v>0</v>
          </cell>
        </row>
        <row r="872">
          <cell r="A872" t="str">
            <v>REFUNDS / CLAIMS RECEIVABLES</v>
          </cell>
        </row>
        <row r="873">
          <cell r="A873" t="str">
            <v>Claas Selbstfahrende Erntemaschinen GmbH</v>
          </cell>
          <cell r="C873">
            <v>140212</v>
          </cell>
        </row>
        <row r="874">
          <cell r="A874" t="str">
            <v>Foreign Travelling Recoverable</v>
          </cell>
          <cell r="C874">
            <v>0</v>
          </cell>
        </row>
        <row r="875">
          <cell r="A875" t="str">
            <v>ADVANCES GIVEN TO SUPPLIERS</v>
          </cell>
        </row>
        <row r="876">
          <cell r="A876" t="str">
            <v>INCOME TAX ADVANCES</v>
          </cell>
        </row>
        <row r="877">
          <cell r="A877" t="str">
            <v>Advance Tax Paid</v>
          </cell>
          <cell r="C877">
            <v>65543431</v>
          </cell>
        </row>
        <row r="878">
          <cell r="A878" t="str">
            <v>Tax paid (deducted at Source)</v>
          </cell>
          <cell r="C878">
            <v>3491975.99</v>
          </cell>
        </row>
        <row r="879">
          <cell r="A879" t="str">
            <v>WEALTH TAX PAID</v>
          </cell>
          <cell r="C879">
            <v>18700</v>
          </cell>
        </row>
        <row r="880">
          <cell r="A880" t="str">
            <v>DEPOSITS</v>
          </cell>
        </row>
        <row r="881">
          <cell r="A881" t="str">
            <v>HDFC Fixed deposit a/c</v>
          </cell>
          <cell r="C881">
            <v>0</v>
          </cell>
        </row>
        <row r="882">
          <cell r="A882" t="str">
            <v>Deutche bank Fixed deposit a/c</v>
          </cell>
          <cell r="C882">
            <v>57287</v>
          </cell>
        </row>
        <row r="883">
          <cell r="A883" t="str">
            <v>Security Deposits</v>
          </cell>
          <cell r="C883">
            <v>990638</v>
          </cell>
        </row>
        <row r="884">
          <cell r="A884" t="str">
            <v>IMPREST</v>
          </cell>
        </row>
        <row r="885">
          <cell r="A885" t="str">
            <v>P.K.Malik- Imp.</v>
          </cell>
          <cell r="C885">
            <v>7339.15</v>
          </cell>
        </row>
        <row r="886">
          <cell r="A886" t="str">
            <v>P.C.Pahuja -30605- Imp.</v>
          </cell>
          <cell r="C886">
            <v>0</v>
          </cell>
        </row>
        <row r="887">
          <cell r="A887" t="str">
            <v>K.D.Parashar-115-Imp.</v>
          </cell>
          <cell r="C887">
            <v>30000</v>
          </cell>
        </row>
        <row r="888">
          <cell r="A888" t="str">
            <v>D.C.Lala-00918-Imp.</v>
          </cell>
          <cell r="C888">
            <v>0</v>
          </cell>
        </row>
        <row r="889">
          <cell r="A889" t="str">
            <v>Vijay Arora-027-Imp.</v>
          </cell>
          <cell r="C889">
            <v>0</v>
          </cell>
        </row>
        <row r="890">
          <cell r="A890" t="str">
            <v>Sanjay Wadhawa-152-Imp.</v>
          </cell>
          <cell r="C890">
            <v>0</v>
          </cell>
        </row>
        <row r="891">
          <cell r="A891" t="str">
            <v>Sucharita Chakroborty-05138-Imp.</v>
          </cell>
          <cell r="C891">
            <v>0</v>
          </cell>
        </row>
        <row r="892">
          <cell r="A892" t="str">
            <v>V.K.Anand-17831-Imp.</v>
          </cell>
          <cell r="C892">
            <v>0</v>
          </cell>
        </row>
        <row r="893">
          <cell r="A893" t="str">
            <v>Anil Kumar Saxena-085-Imp.</v>
          </cell>
          <cell r="C893">
            <v>0</v>
          </cell>
        </row>
        <row r="894">
          <cell r="A894" t="str">
            <v>Yogesh Baweja-088-Imp.</v>
          </cell>
          <cell r="C894">
            <v>0</v>
          </cell>
        </row>
        <row r="895">
          <cell r="A895" t="str">
            <v>Sushil Kumar Sharma-092-Imp.</v>
          </cell>
          <cell r="C895">
            <v>0</v>
          </cell>
        </row>
        <row r="896">
          <cell r="A896" t="str">
            <v>Vineet Sharma-112-Imp.</v>
          </cell>
          <cell r="C896">
            <v>2535.64</v>
          </cell>
        </row>
        <row r="897">
          <cell r="A897" t="str">
            <v>N.K.Chaturvedi-140-Imp.</v>
          </cell>
          <cell r="D897">
            <v>0.14000000000000001</v>
          </cell>
        </row>
        <row r="898">
          <cell r="A898" t="str">
            <v>Devasheesh Mukerji-130-Imp.</v>
          </cell>
          <cell r="C898">
            <v>0</v>
          </cell>
        </row>
        <row r="899">
          <cell r="A899" t="str">
            <v>Yatinder Kumar Rustogi-131-Imp.</v>
          </cell>
          <cell r="C899">
            <v>0</v>
          </cell>
        </row>
        <row r="900">
          <cell r="A900" t="str">
            <v>Pramod Kumar Gupta-133-Imp.</v>
          </cell>
          <cell r="C900">
            <v>0</v>
          </cell>
        </row>
        <row r="901">
          <cell r="A901" t="str">
            <v>R,C.Sharma-142-Imp.</v>
          </cell>
          <cell r="C901">
            <v>0</v>
          </cell>
        </row>
        <row r="902">
          <cell r="A902" t="str">
            <v>Yogesh Kumar Arora-143-Imp.</v>
          </cell>
          <cell r="C902">
            <v>0</v>
          </cell>
        </row>
        <row r="903">
          <cell r="A903" t="str">
            <v>Vijay Kalra-144-Imp.</v>
          </cell>
          <cell r="C903">
            <v>0</v>
          </cell>
        </row>
        <row r="904">
          <cell r="A904" t="str">
            <v>Ashwani Mittal-154-Imp.</v>
          </cell>
          <cell r="C904">
            <v>0</v>
          </cell>
        </row>
        <row r="905">
          <cell r="A905" t="str">
            <v>Arun Mathur-157-Imp.</v>
          </cell>
          <cell r="C905">
            <v>367</v>
          </cell>
        </row>
        <row r="906">
          <cell r="A906" t="str">
            <v>Ashish Mathur-162-Imp.</v>
          </cell>
          <cell r="C906">
            <v>0</v>
          </cell>
        </row>
        <row r="907">
          <cell r="A907" t="str">
            <v>H.K.Bedi-132-Imp.</v>
          </cell>
          <cell r="C907">
            <v>0</v>
          </cell>
        </row>
        <row r="908">
          <cell r="A908" t="str">
            <v>Gaurav Sood-164-Imp.</v>
          </cell>
          <cell r="C908">
            <v>15000</v>
          </cell>
        </row>
        <row r="909">
          <cell r="A909" t="str">
            <v>Ashish Kumar Matta-171-Imp.</v>
          </cell>
          <cell r="C909">
            <v>0</v>
          </cell>
        </row>
        <row r="910">
          <cell r="A910" t="str">
            <v>P.K.Gupta-17759-Imp.</v>
          </cell>
          <cell r="C910">
            <v>0</v>
          </cell>
        </row>
        <row r="911">
          <cell r="A911" t="str">
            <v>S.K.Ghosh-31163-Imp.</v>
          </cell>
          <cell r="C911">
            <v>0</v>
          </cell>
        </row>
        <row r="912">
          <cell r="A912" t="str">
            <v>R.K.Saxena-31381-Imp.</v>
          </cell>
          <cell r="C912">
            <v>0</v>
          </cell>
        </row>
        <row r="913">
          <cell r="A913" t="str">
            <v>Vijay Sachdeva-83380-Imp.</v>
          </cell>
          <cell r="C913">
            <v>0</v>
          </cell>
        </row>
        <row r="914">
          <cell r="A914" t="str">
            <v>Avtar Singh-83014-Imp.</v>
          </cell>
          <cell r="C914">
            <v>5000</v>
          </cell>
        </row>
        <row r="915">
          <cell r="A915" t="str">
            <v>Vivek Chand Mathur-013-Imp.</v>
          </cell>
          <cell r="C915">
            <v>0</v>
          </cell>
        </row>
        <row r="916">
          <cell r="A916" t="str">
            <v>Krishnan Dev Sharma-015-Imp.</v>
          </cell>
          <cell r="C916">
            <v>2500</v>
          </cell>
        </row>
        <row r="917">
          <cell r="A917" t="str">
            <v>Manish Bharadwaj-068-Imp.</v>
          </cell>
          <cell r="C917">
            <v>0</v>
          </cell>
        </row>
        <row r="918">
          <cell r="A918" t="str">
            <v>Vijayant Kumar Pandey-071-Imp.</v>
          </cell>
          <cell r="C918">
            <v>0</v>
          </cell>
        </row>
        <row r="919">
          <cell r="A919" t="str">
            <v>Sanjay Kumar Sharma-126-Imp.</v>
          </cell>
          <cell r="C919">
            <v>0</v>
          </cell>
        </row>
        <row r="920">
          <cell r="A920" t="str">
            <v>Ashish Garg-141-Imp,</v>
          </cell>
          <cell r="C920">
            <v>0</v>
          </cell>
        </row>
        <row r="921">
          <cell r="A921" t="str">
            <v>Vikas Matta-145-Imp.</v>
          </cell>
          <cell r="C921">
            <v>0</v>
          </cell>
        </row>
        <row r="922">
          <cell r="A922" t="str">
            <v>Gulshan Arora-146-Imp.</v>
          </cell>
          <cell r="C922">
            <v>0</v>
          </cell>
        </row>
        <row r="923">
          <cell r="A923" t="str">
            <v>Gurvinder Singh Dheer-150-Imp.</v>
          </cell>
          <cell r="C923">
            <v>2000</v>
          </cell>
        </row>
        <row r="924">
          <cell r="A924" t="str">
            <v>Sudeep Singh-153-Imp.</v>
          </cell>
          <cell r="C924">
            <v>0</v>
          </cell>
        </row>
        <row r="925">
          <cell r="A925" t="str">
            <v>Sanjeev Kumar Jain-155-Imp.</v>
          </cell>
          <cell r="C925">
            <v>539</v>
          </cell>
        </row>
        <row r="926">
          <cell r="A926" t="str">
            <v>Tarun Dora-156-Imp.</v>
          </cell>
          <cell r="C926">
            <v>24904</v>
          </cell>
        </row>
        <row r="927">
          <cell r="A927" t="str">
            <v>Devrishi Bhogra-159-Imp.</v>
          </cell>
          <cell r="C927">
            <v>0</v>
          </cell>
        </row>
        <row r="928">
          <cell r="A928" t="str">
            <v>Devender Budhiraja-165-Imp.</v>
          </cell>
          <cell r="C928">
            <v>0</v>
          </cell>
        </row>
        <row r="929">
          <cell r="A929" t="str">
            <v>Sandeep Hooda-166-Imp.</v>
          </cell>
          <cell r="C929">
            <v>324</v>
          </cell>
        </row>
        <row r="930">
          <cell r="A930" t="str">
            <v>Ashish Garg-167-Imp.</v>
          </cell>
          <cell r="C930">
            <v>0</v>
          </cell>
        </row>
        <row r="931">
          <cell r="A931" t="str">
            <v>Bharat Bhushan-168-Imp.</v>
          </cell>
          <cell r="C931">
            <v>0</v>
          </cell>
        </row>
        <row r="932">
          <cell r="A932" t="str">
            <v>Pawan Kumar Grover-18179-Imp.</v>
          </cell>
          <cell r="C932">
            <v>0</v>
          </cell>
        </row>
        <row r="933">
          <cell r="A933" t="str">
            <v>S.P.Sharma-31283-Imp.</v>
          </cell>
          <cell r="C933">
            <v>0</v>
          </cell>
        </row>
        <row r="934">
          <cell r="A934" t="str">
            <v>D.K.Bansal-31344-Imp.</v>
          </cell>
          <cell r="C934">
            <v>0</v>
          </cell>
        </row>
        <row r="935">
          <cell r="A935" t="str">
            <v>Inder Singh-31569-Imp.</v>
          </cell>
          <cell r="C935">
            <v>10460</v>
          </cell>
        </row>
        <row r="936">
          <cell r="A936" t="str">
            <v>Ramesh Deswal-83177-Imp.</v>
          </cell>
          <cell r="C936">
            <v>0</v>
          </cell>
        </row>
        <row r="937">
          <cell r="A937" t="str">
            <v>Mahender Sharma-094-Imp.</v>
          </cell>
          <cell r="C937">
            <v>0</v>
          </cell>
        </row>
        <row r="938">
          <cell r="A938" t="str">
            <v>Naresh Kumar.- 004- Imp.</v>
          </cell>
          <cell r="C938">
            <v>0</v>
          </cell>
        </row>
        <row r="939">
          <cell r="A939" t="str">
            <v>Sudhir Kumar - 093 - Imp.</v>
          </cell>
          <cell r="C939">
            <v>0</v>
          </cell>
        </row>
        <row r="940">
          <cell r="A940" t="str">
            <v>BALKAR SINGH-009</v>
          </cell>
          <cell r="D940">
            <v>312</v>
          </cell>
        </row>
        <row r="941">
          <cell r="A941" t="str">
            <v>Krishan Kumar-032-Imp.</v>
          </cell>
          <cell r="C941">
            <v>0</v>
          </cell>
        </row>
        <row r="942">
          <cell r="A942" t="str">
            <v>Rajpal-096-Imp.</v>
          </cell>
          <cell r="C942">
            <v>0</v>
          </cell>
        </row>
        <row r="943">
          <cell r="A943" t="str">
            <v>KRISHAN LAL SINGH - 021-IMP</v>
          </cell>
          <cell r="C943">
            <v>0</v>
          </cell>
        </row>
        <row r="944">
          <cell r="A944" t="str">
            <v>Prem Arora (Pur)-IMP</v>
          </cell>
          <cell r="C944">
            <v>0</v>
          </cell>
        </row>
        <row r="945">
          <cell r="A945" t="str">
            <v>Girdhari Lal Tno 033-IMP</v>
          </cell>
          <cell r="C945">
            <v>0</v>
          </cell>
        </row>
        <row r="946">
          <cell r="A946" t="str">
            <v>RAJ SINGH 005-IMP</v>
          </cell>
          <cell r="C946">
            <v>0</v>
          </cell>
        </row>
        <row r="947">
          <cell r="A947" t="str">
            <v>Sher Singh . T.No 82</v>
          </cell>
          <cell r="C947">
            <v>0</v>
          </cell>
        </row>
        <row r="948">
          <cell r="A948" t="str">
            <v>RAM NIWAS (EIN 120)</v>
          </cell>
          <cell r="C948">
            <v>0</v>
          </cell>
        </row>
        <row r="949">
          <cell r="A949" t="str">
            <v>Shally Aggarwal-IMP.</v>
          </cell>
          <cell r="C949">
            <v>0</v>
          </cell>
        </row>
        <row r="950">
          <cell r="A950" t="str">
            <v>S.K.Choudhary</v>
          </cell>
          <cell r="C950">
            <v>280</v>
          </cell>
        </row>
        <row r="951">
          <cell r="A951" t="str">
            <v>Ram Dhan TNO 91</v>
          </cell>
          <cell r="C951">
            <v>0</v>
          </cell>
        </row>
        <row r="952">
          <cell r="A952" t="str">
            <v>Jagjit Singh TNI 111</v>
          </cell>
          <cell r="C952">
            <v>0</v>
          </cell>
        </row>
        <row r="953">
          <cell r="A953" t="str">
            <v>GEEVARUGHESE T.B. (EIN 107)</v>
          </cell>
          <cell r="C953">
            <v>15907</v>
          </cell>
        </row>
        <row r="954">
          <cell r="A954" t="str">
            <v>RAJESH SHARMA (EIN 081)</v>
          </cell>
          <cell r="C954">
            <v>0</v>
          </cell>
        </row>
        <row r="955">
          <cell r="A955" t="str">
            <v>Ishwar Lal Tno 020</v>
          </cell>
          <cell r="C955">
            <v>0</v>
          </cell>
        </row>
        <row r="956">
          <cell r="A956" t="str">
            <v>RAJ KUMAR-00107-IMPREST</v>
          </cell>
          <cell r="C956">
            <v>0</v>
          </cell>
        </row>
        <row r="957">
          <cell r="A957" t="str">
            <v>NARENDER KUMAR-00039-IMPREST</v>
          </cell>
          <cell r="C957">
            <v>0</v>
          </cell>
        </row>
        <row r="958">
          <cell r="A958" t="str">
            <v>PANNA LAL (EIN 056)</v>
          </cell>
          <cell r="C958">
            <v>0</v>
          </cell>
        </row>
        <row r="959">
          <cell r="A959" t="str">
            <v>NARESH -040 -IMP.</v>
          </cell>
          <cell r="C959">
            <v>0</v>
          </cell>
        </row>
        <row r="960">
          <cell r="A960" t="str">
            <v>RAJENDER SINGH - 122- IMP</v>
          </cell>
          <cell r="C960">
            <v>0</v>
          </cell>
        </row>
        <row r="961">
          <cell r="A961" t="str">
            <v>SANGEETA MATHUR - 037</v>
          </cell>
          <cell r="C961">
            <v>0</v>
          </cell>
        </row>
        <row r="962">
          <cell r="A962" t="str">
            <v>lakshmi  Chand TNO 0060</v>
          </cell>
          <cell r="C962">
            <v>0</v>
          </cell>
        </row>
        <row r="963">
          <cell r="A963" t="str">
            <v>R.C.Sharma-Imprest</v>
          </cell>
          <cell r="C963">
            <v>0</v>
          </cell>
        </row>
        <row r="964">
          <cell r="A964" t="str">
            <v>RATTAN LAL -IMP.</v>
          </cell>
          <cell r="C964">
            <v>0</v>
          </cell>
        </row>
        <row r="965">
          <cell r="A965" t="str">
            <v>Vinod Wadhwa-053-imp</v>
          </cell>
          <cell r="C965">
            <v>0</v>
          </cell>
        </row>
        <row r="966">
          <cell r="A966" t="str">
            <v>Sushil Kumar Tno 104</v>
          </cell>
          <cell r="C966">
            <v>0</v>
          </cell>
        </row>
        <row r="967">
          <cell r="A967" t="str">
            <v>SUSHMA AHUJA - IMP (EIN 161)</v>
          </cell>
          <cell r="C967">
            <v>0</v>
          </cell>
        </row>
        <row r="968">
          <cell r="A968" t="str">
            <v>MONIKA</v>
          </cell>
          <cell r="C968">
            <v>1500</v>
          </cell>
        </row>
        <row r="969">
          <cell r="A969" t="str">
            <v>Dalvir singh -103-Imp.</v>
          </cell>
          <cell r="C969">
            <v>0</v>
          </cell>
        </row>
        <row r="970">
          <cell r="A970" t="str">
            <v>Tej pal - 097-Imp.</v>
          </cell>
          <cell r="C970">
            <v>0</v>
          </cell>
        </row>
        <row r="971">
          <cell r="A971" t="str">
            <v>Koushlesh pandit-075-Imp.</v>
          </cell>
          <cell r="C971">
            <v>0</v>
          </cell>
        </row>
        <row r="972">
          <cell r="A972" t="str">
            <v>Somnath-89-Imp.</v>
          </cell>
          <cell r="C972">
            <v>0</v>
          </cell>
        </row>
        <row r="973">
          <cell r="A973" t="str">
            <v>Luna Ram TNO 57</v>
          </cell>
          <cell r="C973">
            <v>0</v>
          </cell>
        </row>
        <row r="974">
          <cell r="A974" t="str">
            <v>Puran Chand T.No 54</v>
          </cell>
          <cell r="C974">
            <v>0</v>
          </cell>
        </row>
        <row r="975">
          <cell r="A975" t="str">
            <v>RAKESH KUMAR GAUTAM (EIN 034)</v>
          </cell>
          <cell r="C975">
            <v>0</v>
          </cell>
        </row>
        <row r="976">
          <cell r="A976" t="str">
            <v>Rakesh Sharma - 19 - Imp</v>
          </cell>
          <cell r="C976">
            <v>0</v>
          </cell>
        </row>
        <row r="977">
          <cell r="A977" t="str">
            <v>Prem Parkash - 129 - Imp.</v>
          </cell>
          <cell r="C977">
            <v>0</v>
          </cell>
        </row>
        <row r="978">
          <cell r="A978" t="str">
            <v>Sonia Niranjan-Comp.Sec.-Imp.</v>
          </cell>
          <cell r="C978">
            <v>0</v>
          </cell>
        </row>
        <row r="979">
          <cell r="A979" t="str">
            <v>SATYAPAL (EIN 058)</v>
          </cell>
          <cell r="C979">
            <v>0</v>
          </cell>
        </row>
        <row r="980">
          <cell r="A980" t="str">
            <v>SAMAY SINGH (EIN 072)</v>
          </cell>
          <cell r="C980">
            <v>0</v>
          </cell>
        </row>
        <row r="981">
          <cell r="A981" t="str">
            <v>SUBHASH CHANDER (EIN 062)</v>
          </cell>
          <cell r="C981">
            <v>0</v>
          </cell>
        </row>
        <row r="982">
          <cell r="A982" t="str">
            <v>BAHADUR SINGH ( EIN 074)</v>
          </cell>
          <cell r="C982">
            <v>0</v>
          </cell>
        </row>
        <row r="983">
          <cell r="A983" t="str">
            <v>MADAN LAL (EIN 109)</v>
          </cell>
          <cell r="C983">
            <v>0</v>
          </cell>
        </row>
        <row r="984">
          <cell r="A984" t="str">
            <v>RAKESH GULATI - EIN 31648</v>
          </cell>
          <cell r="C984">
            <v>0</v>
          </cell>
        </row>
        <row r="985">
          <cell r="A985" t="str">
            <v>YOGESH ARORA</v>
          </cell>
          <cell r="C985">
            <v>0</v>
          </cell>
        </row>
        <row r="986">
          <cell r="A986" t="str">
            <v>JAI SINGH - (EIN 064)</v>
          </cell>
          <cell r="C986">
            <v>0</v>
          </cell>
        </row>
        <row r="987">
          <cell r="A987" t="str">
            <v>S.Babu - Imp.</v>
          </cell>
          <cell r="C987">
            <v>4734</v>
          </cell>
        </row>
        <row r="988">
          <cell r="A988" t="str">
            <v>Vinod Kumar-098-Imp.</v>
          </cell>
          <cell r="C988">
            <v>0</v>
          </cell>
        </row>
        <row r="989">
          <cell r="A989" t="str">
            <v>Kamal Dev Sharma-030-Imp.</v>
          </cell>
          <cell r="C989">
            <v>0</v>
          </cell>
        </row>
        <row r="990">
          <cell r="A990" t="str">
            <v>SURESH KUMAR - EIN 061</v>
          </cell>
          <cell r="C990">
            <v>0</v>
          </cell>
        </row>
        <row r="991">
          <cell r="A991" t="str">
            <v>Joginder Singh T.No 0124</v>
          </cell>
          <cell r="C991">
            <v>0</v>
          </cell>
        </row>
        <row r="992">
          <cell r="A992" t="str">
            <v>VIJAY KUMAR-EIN 121</v>
          </cell>
          <cell r="D992">
            <v>144</v>
          </cell>
        </row>
        <row r="993">
          <cell r="A993" t="str">
            <v>PREM SINGH EIN - 83</v>
          </cell>
          <cell r="C993">
            <v>0</v>
          </cell>
        </row>
        <row r="994">
          <cell r="A994" t="str">
            <v>Naresh Kumar Tno 31611</v>
          </cell>
          <cell r="C994">
            <v>0</v>
          </cell>
        </row>
        <row r="995">
          <cell r="A995" t="str">
            <v>Gajender Singh TNO 86423</v>
          </cell>
          <cell r="C995">
            <v>0</v>
          </cell>
        </row>
        <row r="996">
          <cell r="A996" t="str">
            <v>DHARAM PAL - EIN 063</v>
          </cell>
          <cell r="C996">
            <v>0</v>
          </cell>
        </row>
        <row r="997">
          <cell r="A997" t="str">
            <v>IMPREST (MEDICAL)</v>
          </cell>
        </row>
        <row r="998">
          <cell r="A998" t="str">
            <v>LAXMAN KUMAR - EIN 108</v>
          </cell>
          <cell r="C998">
            <v>6000</v>
          </cell>
        </row>
        <row r="999">
          <cell r="A999" t="str">
            <v>MAHENDRA SHARMA - EIN 094</v>
          </cell>
          <cell r="C999">
            <v>0</v>
          </cell>
        </row>
        <row r="1000">
          <cell r="A1000" t="str">
            <v>SANJAY MEHNDIRATTA - 110</v>
          </cell>
          <cell r="C1000">
            <v>7672</v>
          </cell>
        </row>
        <row r="1001">
          <cell r="A1001" t="str">
            <v>ARUN KUMAR - (EIN - 08)</v>
          </cell>
          <cell r="C1001">
            <v>2861</v>
          </cell>
        </row>
        <row r="1002">
          <cell r="A1002" t="str">
            <v>GAJENDER SINGH (EIN 86423)</v>
          </cell>
          <cell r="C1002">
            <v>10000</v>
          </cell>
        </row>
        <row r="1003">
          <cell r="A1003" t="str">
            <v>V.K. PANDEY (EIN 071)</v>
          </cell>
          <cell r="C1003">
            <v>2500</v>
          </cell>
        </row>
        <row r="1004">
          <cell r="A1004" t="str">
            <v>MUKESH KUMAR - (EIN 125)</v>
          </cell>
          <cell r="C1004">
            <v>15000</v>
          </cell>
        </row>
        <row r="1005">
          <cell r="A1005" t="str">
            <v>SOM NATH (EIN-89)</v>
          </cell>
          <cell r="C1005">
            <v>9026</v>
          </cell>
        </row>
        <row r="1006">
          <cell r="A1006" t="str">
            <v>RATTAN LAL (EIN-90)MEDICAL</v>
          </cell>
          <cell r="C1006">
            <v>0</v>
          </cell>
        </row>
        <row r="1007">
          <cell r="A1007" t="str">
            <v>JAI SINGH (EIN-64)MEDICAL</v>
          </cell>
          <cell r="C1007">
            <v>5370</v>
          </cell>
        </row>
        <row r="1008">
          <cell r="A1008" t="str">
            <v>DHARAMPAL(EIN-063)MEDICAL</v>
          </cell>
          <cell r="C1008">
            <v>20000</v>
          </cell>
        </row>
        <row r="1009">
          <cell r="A1009" t="str">
            <v>NARESH KUMAR(EIN004)MEDICAL</v>
          </cell>
          <cell r="C1009">
            <v>0</v>
          </cell>
        </row>
        <row r="1010">
          <cell r="A1010" t="str">
            <v>KRISHAN KUMAR (EIN-032)MEDICAL</v>
          </cell>
          <cell r="C1010">
            <v>4419</v>
          </cell>
        </row>
        <row r="1011">
          <cell r="A1011" t="str">
            <v>GIRDHARI LAL (EIN-033)MEDICAL</v>
          </cell>
          <cell r="C1011">
            <v>15000</v>
          </cell>
        </row>
        <row r="1012">
          <cell r="A1012" t="str">
            <v>SUBASH SINGH (ENO-31) MEDICAL</v>
          </cell>
          <cell r="C1012">
            <v>0</v>
          </cell>
        </row>
        <row r="1013">
          <cell r="A1013" t="str">
            <v>NARESH KR TNO 076 MEDICAL</v>
          </cell>
          <cell r="C1013">
            <v>400</v>
          </cell>
        </row>
        <row r="1014">
          <cell r="A1014" t="str">
            <v>YOGESH ARORA (EIN 143) MEDICAL</v>
          </cell>
          <cell r="C1014">
            <v>0</v>
          </cell>
        </row>
        <row r="1015">
          <cell r="A1015" t="str">
            <v>REENU WADHWA - IMP(MEDICAL)</v>
          </cell>
          <cell r="C1015">
            <v>0</v>
          </cell>
        </row>
        <row r="1016">
          <cell r="A1016" t="str">
            <v>IMPREST (RUNNING)</v>
          </cell>
        </row>
        <row r="1017">
          <cell r="A1017" t="str">
            <v>VEENU MATHUR -176</v>
          </cell>
          <cell r="D1017">
            <v>2245</v>
          </cell>
        </row>
        <row r="1018">
          <cell r="A1018" t="str">
            <v>K.A. RAVI KUMAR</v>
          </cell>
          <cell r="C1018">
            <v>0</v>
          </cell>
        </row>
        <row r="1019">
          <cell r="A1019" t="str">
            <v>STAFF ADVANCE</v>
          </cell>
        </row>
        <row r="1020">
          <cell r="A1020" t="str">
            <v>K.D.Sharma -015-staff advance</v>
          </cell>
          <cell r="C1020">
            <v>0</v>
          </cell>
        </row>
        <row r="1021">
          <cell r="A1021" t="str">
            <v>Vinod Wadhwa-053-staff advance</v>
          </cell>
          <cell r="C1021">
            <v>0</v>
          </cell>
        </row>
        <row r="1022">
          <cell r="A1022" t="str">
            <v>Subash Singh -031 - Staff Advance</v>
          </cell>
          <cell r="C1022">
            <v>0</v>
          </cell>
        </row>
        <row r="1023">
          <cell r="A1023" t="str">
            <v>Rennu Sikka-079-staff advance</v>
          </cell>
          <cell r="C1023">
            <v>0</v>
          </cell>
        </row>
        <row r="1024">
          <cell r="A1024" t="str">
            <v>Laxman Kumar 108 - staff advance.</v>
          </cell>
          <cell r="C1024">
            <v>0</v>
          </cell>
        </row>
        <row r="1025">
          <cell r="A1025" t="str">
            <v>Staff Advance Against Salary</v>
          </cell>
          <cell r="C1025">
            <v>0</v>
          </cell>
        </row>
        <row r="1026">
          <cell r="A1026" t="str">
            <v>surender 010 - Staff advance.</v>
          </cell>
          <cell r="C1026">
            <v>0</v>
          </cell>
        </row>
        <row r="1027">
          <cell r="A1027" t="str">
            <v>Gajender singh -86423-staff advance</v>
          </cell>
          <cell r="C1027">
            <v>0</v>
          </cell>
        </row>
        <row r="1028">
          <cell r="A1028" t="str">
            <v>Dalvir singh -103-staff advance</v>
          </cell>
          <cell r="C1028">
            <v>2979</v>
          </cell>
        </row>
        <row r="1029">
          <cell r="A1029" t="str">
            <v>Sudhir kumar-123-staff advance</v>
          </cell>
          <cell r="C1029">
            <v>0</v>
          </cell>
        </row>
        <row r="1030">
          <cell r="A1030" t="str">
            <v>Ramesh kumar-102-staff advance</v>
          </cell>
          <cell r="C1030">
            <v>0</v>
          </cell>
        </row>
        <row r="1031">
          <cell r="A1031" t="str">
            <v>S.k.dey -011-staff advance</v>
          </cell>
          <cell r="C1031">
            <v>0</v>
          </cell>
        </row>
        <row r="1032">
          <cell r="A1032" t="str">
            <v>vivek singh rathor-ein 2208</v>
          </cell>
          <cell r="C1032">
            <v>89</v>
          </cell>
        </row>
        <row r="1033">
          <cell r="A1033" t="str">
            <v>STOCK ON HAND</v>
          </cell>
        </row>
        <row r="1034">
          <cell r="A1034" t="str">
            <v>Stock on hand - Finished Goods</v>
          </cell>
          <cell r="C1034">
            <v>42795822.890000001</v>
          </cell>
        </row>
        <row r="1035">
          <cell r="A1035" t="str">
            <v>Stock on hand - Raw Materials</v>
          </cell>
          <cell r="C1035">
            <v>22102319.5</v>
          </cell>
        </row>
        <row r="1036">
          <cell r="A1036" t="str">
            <v>Stock on hand - Work In Progress</v>
          </cell>
          <cell r="C1036">
            <v>18685387</v>
          </cell>
        </row>
        <row r="1037">
          <cell r="A1037" t="str">
            <v>Stock with Outside Processors</v>
          </cell>
          <cell r="C1037">
            <v>435478.67</v>
          </cell>
        </row>
        <row r="1038">
          <cell r="A1038" t="str">
            <v>Stock-Goods in Transit</v>
          </cell>
          <cell r="C1038">
            <v>7257660.8600000003</v>
          </cell>
        </row>
        <row r="1039">
          <cell r="A1039" t="str">
            <v>SUNDRY DEBTORS</v>
          </cell>
        </row>
        <row r="1040">
          <cell r="A1040" t="str">
            <v>DEALERS</v>
          </cell>
        </row>
        <row r="1041">
          <cell r="A1041" t="str">
            <v>LOCAL DEALERS</v>
          </cell>
        </row>
        <row r="1042">
          <cell r="A1042" t="str">
            <v>Escorts Ltd.-F.E.D.- M/C-Debtors</v>
          </cell>
          <cell r="C1042">
            <v>43145612.079999998</v>
          </cell>
        </row>
        <row r="1043">
          <cell r="A1043" t="str">
            <v>Escorts Ltd.-S.P.D.-Spares-Debtors</v>
          </cell>
          <cell r="C1043">
            <v>4887982.7</v>
          </cell>
        </row>
        <row r="1044">
          <cell r="A1044" t="str">
            <v>Escorts (JCB)</v>
          </cell>
          <cell r="C1044">
            <v>0</v>
          </cell>
        </row>
        <row r="1045">
          <cell r="A1045" t="str">
            <v>OUTSTATION DEALERS</v>
          </cell>
        </row>
        <row r="1046">
          <cell r="A1046" t="str">
            <v>Claas KGaA - Debtors</v>
          </cell>
          <cell r="C1046">
            <v>234493.33</v>
          </cell>
        </row>
        <row r="1047">
          <cell r="A1047" t="str">
            <v>SECUNDRABAD DEPOT A/C</v>
          </cell>
          <cell r="C1047">
            <v>0</v>
          </cell>
        </row>
        <row r="1048">
          <cell r="A1048" t="str">
            <v>SAJ TRADING CORPORATION,BANGLADESH</v>
          </cell>
          <cell r="C1048">
            <v>0</v>
          </cell>
        </row>
        <row r="1049">
          <cell r="A1049" t="str">
            <v>DIRECT CUSTOMERS</v>
          </cell>
        </row>
        <row r="1050">
          <cell r="A1050" t="str">
            <v>CASH &amp; BANK BALANCES</v>
          </cell>
        </row>
        <row r="1051">
          <cell r="A1051" t="str">
            <v>CASH BALANCES</v>
          </cell>
        </row>
        <row r="1052">
          <cell r="A1052" t="str">
            <v>Cash In hand</v>
          </cell>
          <cell r="C1052">
            <v>98557</v>
          </cell>
        </row>
        <row r="1053">
          <cell r="A1053" t="str">
            <v>BANK BALANCES</v>
          </cell>
        </row>
        <row r="1054">
          <cell r="A1054" t="str">
            <v>Deutsche Bank O/D -1013580-00-0</v>
          </cell>
          <cell r="D1054">
            <v>1109467.48</v>
          </cell>
        </row>
        <row r="1055">
          <cell r="A1055" t="str">
            <v>State Bank of Patiala - 01600010204</v>
          </cell>
          <cell r="D1055">
            <v>1685632.63</v>
          </cell>
        </row>
        <row r="1056">
          <cell r="A1056" t="str">
            <v>State Bank Of India-01000080040</v>
          </cell>
          <cell r="C1056">
            <v>108349.15</v>
          </cell>
        </row>
        <row r="1057">
          <cell r="A1057" t="str">
            <v>HDFC BANK-0030110000445</v>
          </cell>
          <cell r="C1057">
            <v>153452.57999999999</v>
          </cell>
        </row>
        <row r="1058">
          <cell r="A1058" t="str">
            <v>Punjab National Bank -1224</v>
          </cell>
          <cell r="C1058">
            <v>18690.23</v>
          </cell>
        </row>
        <row r="1059">
          <cell r="A1059" t="str">
            <v>Cheque in hand</v>
          </cell>
          <cell r="C1059">
            <v>0</v>
          </cell>
        </row>
        <row r="1060">
          <cell r="A1060" t="str">
            <v>ECL Emp. Grp. Grat.(Bank A/c)</v>
          </cell>
          <cell r="C1060">
            <v>0</v>
          </cell>
        </row>
        <row r="1061">
          <cell r="A1061" t="str">
            <v>Deutsche Bank EEFC a/c</v>
          </cell>
          <cell r="C1061">
            <v>11633.48</v>
          </cell>
        </row>
        <row r="1062">
          <cell r="A1062" t="str">
            <v>Emp.Grp.Grat.(Bank A/C)</v>
          </cell>
          <cell r="C1062">
            <v>625</v>
          </cell>
        </row>
        <row r="1063">
          <cell r="A1063" t="str">
            <v>ECL-Pref.Share Dividend (Bank A/c)</v>
          </cell>
          <cell r="C1063">
            <v>0</v>
          </cell>
        </row>
        <row r="1064">
          <cell r="A1064" t="str">
            <v>ECL-Equity Dividend (Bank A/C)</v>
          </cell>
          <cell r="C1064">
            <v>9250</v>
          </cell>
        </row>
        <row r="1065">
          <cell r="A1065" t="str">
            <v>RECOVERABLE</v>
          </cell>
        </row>
        <row r="1066">
          <cell r="A1066" t="str">
            <v>Accrued Dividend</v>
          </cell>
          <cell r="C1066">
            <v>1318.94</v>
          </cell>
        </row>
        <row r="1067">
          <cell r="A1067" t="str">
            <v>Accrued Interest</v>
          </cell>
          <cell r="C1067">
            <v>530.17999999999995</v>
          </cell>
        </row>
        <row r="1068">
          <cell r="A1068" t="str">
            <v>HEPATITIS-B VACCINATION</v>
          </cell>
          <cell r="C1068">
            <v>0</v>
          </cell>
        </row>
        <row r="1069">
          <cell r="A1069" t="str">
            <v>Prepaid Expenses</v>
          </cell>
          <cell r="C1069">
            <v>474536.5</v>
          </cell>
        </row>
        <row r="1070">
          <cell r="A1070" t="str">
            <v>Prepaid Insurance</v>
          </cell>
          <cell r="C1070">
            <v>920435</v>
          </cell>
        </row>
        <row r="1071">
          <cell r="A1071" t="str">
            <v>ECL(Hydrabad Depot)</v>
          </cell>
          <cell r="C1071">
            <v>0</v>
          </cell>
        </row>
        <row r="1072">
          <cell r="A1072" t="str">
            <v>Insurance Claim Recoverable</v>
          </cell>
          <cell r="C1072">
            <v>4738.26</v>
          </cell>
        </row>
        <row r="1073">
          <cell r="A1073" t="str">
            <v>S.K.Chaudhary Stock Option Advance</v>
          </cell>
          <cell r="C1073">
            <v>105279</v>
          </cell>
        </row>
        <row r="1074">
          <cell r="A1074" t="str">
            <v>Sales Tax Recoverable</v>
          </cell>
          <cell r="C1074">
            <v>18763.400000000001</v>
          </cell>
        </row>
        <row r="1075">
          <cell r="A1075" t="str">
            <v>Preliminary Exps.(Not written off)</v>
          </cell>
          <cell r="C1075">
            <v>0</v>
          </cell>
        </row>
        <row r="1076">
          <cell r="A1076" t="str">
            <v>D.B.A. CANTEEN CONTRACTOR (ADV.)</v>
          </cell>
          <cell r="C1076">
            <v>0</v>
          </cell>
        </row>
        <row r="1077">
          <cell r="A1077" t="str">
            <v>SALES TAX (STD-4)</v>
          </cell>
          <cell r="C1077">
            <v>83.21</v>
          </cell>
        </row>
        <row r="1078">
          <cell r="A1078" t="str">
            <v>SALES TAX STD-4 (4 %)</v>
          </cell>
          <cell r="C1078">
            <v>21943.279999999999</v>
          </cell>
        </row>
        <row r="1079">
          <cell r="A1079" t="str">
            <v>Prepaid Gratuity Contribution</v>
          </cell>
          <cell r="C1079">
            <v>0</v>
          </cell>
        </row>
        <row r="1080">
          <cell r="A1080" t="str">
            <v>PRODUCTION DEPT-MAT. ISSUES</v>
          </cell>
        </row>
        <row r="1081">
          <cell r="A1081" t="str">
            <v>INCOME</v>
          </cell>
        </row>
        <row r="1082">
          <cell r="A1082" t="str">
            <v>SALES INCOME</v>
          </cell>
        </row>
        <row r="1083">
          <cell r="A1083" t="str">
            <v>Sales - Net of Excise/Sales tax</v>
          </cell>
          <cell r="D1083">
            <v>0</v>
          </cell>
        </row>
        <row r="1084">
          <cell r="A1084" t="str">
            <v>SALES - DOMESTIC</v>
          </cell>
        </row>
        <row r="1085">
          <cell r="A1085" t="str">
            <v>Sale Domestic -m/c</v>
          </cell>
          <cell r="D1085">
            <v>63250000</v>
          </cell>
        </row>
        <row r="1086">
          <cell r="A1086" t="str">
            <v>Sales-Wheel Machine-Domestic</v>
          </cell>
          <cell r="D1086">
            <v>4356000</v>
          </cell>
        </row>
        <row r="1087">
          <cell r="A1087" t="str">
            <v>Sales-Spares - Domestic</v>
          </cell>
          <cell r="D1087">
            <v>36968295.460000001</v>
          </cell>
        </row>
        <row r="1088">
          <cell r="A1088" t="str">
            <v>sale fixed assets</v>
          </cell>
          <cell r="D1088">
            <v>0</v>
          </cell>
        </row>
        <row r="1089">
          <cell r="A1089" t="str">
            <v>SLAES - EXPORTS.</v>
          </cell>
        </row>
        <row r="1090">
          <cell r="A1090" t="str">
            <v>Sales-Track Machine - Exports</v>
          </cell>
          <cell r="D1090">
            <v>0</v>
          </cell>
        </row>
        <row r="1091">
          <cell r="A1091" t="str">
            <v>Sales-Spares - Exports</v>
          </cell>
          <cell r="D1091">
            <v>609184.73</v>
          </cell>
        </row>
        <row r="1092">
          <cell r="A1092" t="str">
            <v>SALES - SUPPLIERS</v>
          </cell>
        </row>
        <row r="1093">
          <cell r="A1093" t="str">
            <v>Sales - Suppliers (Creditors)</v>
          </cell>
          <cell r="D1093">
            <v>15207.92</v>
          </cell>
        </row>
        <row r="1094">
          <cell r="A1094" t="str">
            <v>Inter unit stock transfer (income)</v>
          </cell>
          <cell r="D1094">
            <v>0</v>
          </cell>
        </row>
        <row r="1095">
          <cell r="A1095" t="str">
            <v>OTHER INCOME AND RECEIPTS</v>
          </cell>
        </row>
        <row r="1096">
          <cell r="A1096" t="str">
            <v>Duty drawback recived - Imports</v>
          </cell>
          <cell r="D1096">
            <v>0</v>
          </cell>
        </row>
        <row r="1097">
          <cell r="A1097" t="str">
            <v>Miscellaneous Income</v>
          </cell>
          <cell r="D1097">
            <v>385657.31</v>
          </cell>
        </row>
        <row r="1098">
          <cell r="A1098" t="str">
            <v>Interest income - Fixed Deposit</v>
          </cell>
          <cell r="D1098">
            <v>117659.18</v>
          </cell>
        </row>
        <row r="1099">
          <cell r="A1099" t="str">
            <v>Non purchase goods receipts</v>
          </cell>
          <cell r="D1099">
            <v>0</v>
          </cell>
        </row>
        <row r="1100">
          <cell r="A1100" t="str">
            <v>Scrap / Wastage Sales</v>
          </cell>
        </row>
        <row r="1101">
          <cell r="A1101" t="str">
            <v>Scrap Sales</v>
          </cell>
          <cell r="D1101">
            <v>110642.20000000001</v>
          </cell>
        </row>
        <row r="1102">
          <cell r="A1102" t="str">
            <v>Bills Recivable - Scrap Sales</v>
          </cell>
          <cell r="D1102">
            <v>137.25</v>
          </cell>
        </row>
        <row r="1103">
          <cell r="A1103" t="str">
            <v>Dividend Recived</v>
          </cell>
          <cell r="D1103">
            <v>8842.02</v>
          </cell>
        </row>
        <row r="1104">
          <cell r="A1104" t="str">
            <v>Warranty recived ( foc)</v>
          </cell>
          <cell r="D1104">
            <v>0</v>
          </cell>
        </row>
        <row r="1105">
          <cell r="A1105" t="str">
            <v>INTEREST RECEIVED -OTHERS</v>
          </cell>
          <cell r="D1105">
            <v>6071171</v>
          </cell>
        </row>
        <row r="1106">
          <cell r="A1106" t="str">
            <v>Excess provision written back</v>
          </cell>
          <cell r="D1106">
            <v>397222.99</v>
          </cell>
        </row>
        <row r="1107">
          <cell r="A1107" t="str">
            <v>Profit on sale of investments</v>
          </cell>
          <cell r="D1107">
            <v>0</v>
          </cell>
        </row>
        <row r="1108">
          <cell r="A1108" t="str">
            <v>Licence sale</v>
          </cell>
          <cell r="D1108">
            <v>0</v>
          </cell>
        </row>
        <row r="1109">
          <cell r="A1109" t="str">
            <v>Taxation earlier year written back</v>
          </cell>
          <cell r="D1109">
            <v>0</v>
          </cell>
        </row>
        <row r="1110">
          <cell r="A1110" t="str">
            <v>Increase/Decrease of inventories</v>
          </cell>
          <cell r="D1110">
            <v>36973008.060000002</v>
          </cell>
        </row>
        <row r="1111">
          <cell r="A1111" t="str">
            <v>Salary Recoverable</v>
          </cell>
          <cell r="D1111">
            <v>44934</v>
          </cell>
        </row>
        <row r="1112">
          <cell r="A1112" t="str">
            <v>Warranty received</v>
          </cell>
          <cell r="D1112">
            <v>0</v>
          </cell>
        </row>
        <row r="1113">
          <cell r="A1113" t="str">
            <v>Interest Received-Housing loan</v>
          </cell>
          <cell r="D1113">
            <v>1872</v>
          </cell>
        </row>
        <row r="1114">
          <cell r="A1114" t="str">
            <v>STOCK- FINISHED GOODS</v>
          </cell>
        </row>
        <row r="1115">
          <cell r="A1115" t="str">
            <v>Closing stock - Finished Goods</v>
          </cell>
          <cell r="D1115">
            <v>0</v>
          </cell>
        </row>
        <row r="1116">
          <cell r="A1116" t="str">
            <v>Opening stock - Finished Goods</v>
          </cell>
          <cell r="D1116">
            <v>0</v>
          </cell>
        </row>
        <row r="1117">
          <cell r="A1117" t="str">
            <v>STOCK- WORK IN PROGRESS</v>
          </cell>
        </row>
        <row r="1118">
          <cell r="A1118" t="str">
            <v>Closing stock - Work In Progress</v>
          </cell>
          <cell r="D1118">
            <v>0</v>
          </cell>
        </row>
        <row r="1119">
          <cell r="A1119" t="str">
            <v>Opening stock - Work In Progress</v>
          </cell>
          <cell r="D1119">
            <v>0</v>
          </cell>
        </row>
        <row r="1120">
          <cell r="A1120" t="str">
            <v>MATERIAL ISSUES-PRODUCTION</v>
          </cell>
        </row>
        <row r="1121">
          <cell r="A1121" t="str">
            <v>Non Sale Raw Mat. Issue-Production</v>
          </cell>
          <cell r="D1121">
            <v>0</v>
          </cell>
        </row>
        <row r="1122">
          <cell r="A1122" t="str">
            <v>EXPENSE</v>
          </cell>
        </row>
        <row r="1123">
          <cell r="A1123" t="str">
            <v>RAW MATERIALS CONSUMED</v>
          </cell>
        </row>
        <row r="1124">
          <cell r="A1124" t="str">
            <v>Closing stock - Raw Materials</v>
          </cell>
          <cell r="C1124">
            <v>0</v>
          </cell>
        </row>
        <row r="1125">
          <cell r="A1125" t="str">
            <v>Opening stock - Raw Materials</v>
          </cell>
          <cell r="C1125">
            <v>0</v>
          </cell>
        </row>
        <row r="1126">
          <cell r="A1126" t="str">
            <v>Raw Materials-STD - 4</v>
          </cell>
          <cell r="C1126">
            <v>0</v>
          </cell>
        </row>
        <row r="1127">
          <cell r="A1127" t="str">
            <v>Raw Material-Interstate</v>
          </cell>
          <cell r="C1127">
            <v>32098066.819999997</v>
          </cell>
        </row>
        <row r="1128">
          <cell r="A1128" t="str">
            <v>Raw Material-R D Purchase</v>
          </cell>
          <cell r="C1128">
            <v>3270222.12</v>
          </cell>
        </row>
        <row r="1129">
          <cell r="A1129" t="str">
            <v>Raw Material-Tax Paid</v>
          </cell>
          <cell r="C1129">
            <v>17684.29</v>
          </cell>
        </row>
        <row r="1130">
          <cell r="A1130" t="str">
            <v>Raw Material - Imports</v>
          </cell>
          <cell r="C1130">
            <v>35735399.710000001</v>
          </cell>
        </row>
        <row r="1131">
          <cell r="A1131" t="str">
            <v>STD-4(RAW MATERIAL)</v>
          </cell>
          <cell r="C1131">
            <v>0</v>
          </cell>
        </row>
        <row r="1132">
          <cell r="A1132" t="str">
            <v>ENTRY TAX EXP.</v>
          </cell>
          <cell r="C1132">
            <v>0</v>
          </cell>
        </row>
        <row r="1133">
          <cell r="A1133" t="str">
            <v>STD-4 RAW MATERIAL (4 %)</v>
          </cell>
          <cell r="C1133">
            <v>24257891.609999999</v>
          </cell>
        </row>
        <row r="1134">
          <cell r="A1134" t="str">
            <v>RAW MATERIAL - LINE REJCTION</v>
          </cell>
          <cell r="D1134">
            <v>171041.98</v>
          </cell>
        </row>
        <row r="1135">
          <cell r="A1135" t="str">
            <v>CONSUMPTION OF OTHER MATERIALS</v>
          </cell>
        </row>
        <row r="1136">
          <cell r="A1136" t="str">
            <v>Consumables &amp; stores items consumed</v>
          </cell>
          <cell r="C1136">
            <v>342764.57</v>
          </cell>
        </row>
        <row r="1137">
          <cell r="A1137" t="str">
            <v>Fuel consumed</v>
          </cell>
          <cell r="C1137">
            <v>0</v>
          </cell>
        </row>
        <row r="1138">
          <cell r="A1138" t="str">
            <v>Laboratory materials consumed</v>
          </cell>
          <cell r="C1138">
            <v>0</v>
          </cell>
        </row>
        <row r="1139">
          <cell r="A1139" t="str">
            <v>Chemicals ( for production)</v>
          </cell>
          <cell r="C1139">
            <v>1036035.25</v>
          </cell>
        </row>
        <row r="1140">
          <cell r="A1140" t="str">
            <v>GASES</v>
          </cell>
          <cell r="C1140">
            <v>67271.399999999994</v>
          </cell>
        </row>
        <row r="1141">
          <cell r="A1141" t="str">
            <v>MATERIALS INWARD EXPENSES</v>
          </cell>
        </row>
        <row r="1142">
          <cell r="A1142" t="str">
            <v>Commission/Brokerage on purchases</v>
          </cell>
          <cell r="C1142">
            <v>0</v>
          </cell>
        </row>
        <row r="1143">
          <cell r="A1143" t="str">
            <v>Freight/Octroi exp. on Ind purchase</v>
          </cell>
          <cell r="C1143">
            <v>210201</v>
          </cell>
        </row>
        <row r="1144">
          <cell r="A1144" t="str">
            <v>Loading/Unloading on ind. purchases</v>
          </cell>
          <cell r="C1144">
            <v>0</v>
          </cell>
        </row>
        <row r="1145">
          <cell r="A1145" t="str">
            <v>Custom Duty - Imports</v>
          </cell>
          <cell r="C1145">
            <v>8398454</v>
          </cell>
        </row>
        <row r="1146">
          <cell r="A1146" t="str">
            <v>Freight/Octroi exp. on Imports</v>
          </cell>
          <cell r="C1146">
            <v>289566</v>
          </cell>
        </row>
        <row r="1147">
          <cell r="A1147" t="str">
            <v>Custom clearance charges - Imports.</v>
          </cell>
          <cell r="C1147">
            <v>178703.66</v>
          </cell>
        </row>
        <row r="1148">
          <cell r="A1148" t="str">
            <v>Agency Charges-imports</v>
          </cell>
          <cell r="C1148">
            <v>155819</v>
          </cell>
        </row>
        <row r="1149">
          <cell r="A1149" t="str">
            <v>MANUFACTURING &amp; OTHER EXPENSES</v>
          </cell>
        </row>
        <row r="1150">
          <cell r="A1150" t="str">
            <v>Factory general expenses</v>
          </cell>
          <cell r="C1150">
            <v>0</v>
          </cell>
        </row>
        <row r="1151">
          <cell r="A1151" t="str">
            <v>Factory water charges</v>
          </cell>
          <cell r="C1151">
            <v>0</v>
          </cell>
        </row>
        <row r="1152">
          <cell r="A1152" t="str">
            <v>Inspection fees</v>
          </cell>
          <cell r="C1152">
            <v>0</v>
          </cell>
        </row>
        <row r="1153">
          <cell r="A1153" t="str">
            <v>Labour/Processing charges</v>
          </cell>
          <cell r="C1153">
            <v>0</v>
          </cell>
        </row>
        <row r="1154">
          <cell r="A1154" t="str">
            <v>Research &amp; Developement expenses</v>
          </cell>
          <cell r="C1154">
            <v>0</v>
          </cell>
        </row>
        <row r="1155">
          <cell r="A1155" t="str">
            <v>Testing fees/Certification charges</v>
          </cell>
          <cell r="C1155">
            <v>46285</v>
          </cell>
        </row>
        <row r="1156">
          <cell r="A1156" t="str">
            <v>Write offs - machineries etc.</v>
          </cell>
          <cell r="C1156">
            <v>0</v>
          </cell>
        </row>
        <row r="1157">
          <cell r="A1157" t="str">
            <v>Write offs - dies/jigs/tools/moulds</v>
          </cell>
          <cell r="C1157">
            <v>0</v>
          </cell>
        </row>
        <row r="1158">
          <cell r="A1158" t="str">
            <v>OUT SIDE PROCESSING</v>
          </cell>
          <cell r="C1158">
            <v>377574.11</v>
          </cell>
        </row>
        <row r="1159">
          <cell r="A1159" t="str">
            <v>POWER</v>
          </cell>
        </row>
        <row r="1160">
          <cell r="A1160" t="str">
            <v>Diesel Expenses</v>
          </cell>
          <cell r="C1160">
            <v>790167</v>
          </cell>
        </row>
        <row r="1161">
          <cell r="A1161" t="str">
            <v>Electricity Expenses</v>
          </cell>
          <cell r="C1161">
            <v>1570666</v>
          </cell>
        </row>
        <row r="1162">
          <cell r="A1162" t="str">
            <v>Electricity Exp.-Reimbursement</v>
          </cell>
          <cell r="C1162">
            <v>24962</v>
          </cell>
        </row>
        <row r="1163">
          <cell r="A1163" t="str">
            <v>Proto Machine Exps.</v>
          </cell>
          <cell r="C1163">
            <v>90784.55</v>
          </cell>
        </row>
        <row r="1164">
          <cell r="A1164" t="str">
            <v>ISO expenses</v>
          </cell>
          <cell r="C1164">
            <v>33661.300000000003</v>
          </cell>
        </row>
        <row r="1165">
          <cell r="A1165" t="str">
            <v>Rework expenses</v>
          </cell>
          <cell r="C1165">
            <v>315</v>
          </cell>
        </row>
        <row r="1166">
          <cell r="A1166" t="str">
            <v>Preliminary Expenses w.off</v>
          </cell>
          <cell r="C1166">
            <v>0</v>
          </cell>
        </row>
        <row r="1167">
          <cell r="A1167" t="str">
            <v>Painting Exp.(outside contractor)</v>
          </cell>
          <cell r="C1167">
            <v>224486.32</v>
          </cell>
        </row>
        <row r="1168">
          <cell r="A1168" t="str">
            <v>MANUFACTURING TAXES AND RATES</v>
          </cell>
        </row>
        <row r="1169">
          <cell r="A1169" t="str">
            <v>Fire tax</v>
          </cell>
          <cell r="C1169">
            <v>19019</v>
          </cell>
        </row>
        <row r="1170">
          <cell r="A1170" t="str">
            <v>Central Sales Tax</v>
          </cell>
          <cell r="C1170">
            <v>0</v>
          </cell>
        </row>
        <row r="1171">
          <cell r="A1171" t="str">
            <v>Excise duty</v>
          </cell>
          <cell r="C1171">
            <v>0</v>
          </cell>
        </row>
        <row r="1172">
          <cell r="A1172" t="str">
            <v>Municipal taxes</v>
          </cell>
          <cell r="C1172">
            <v>0</v>
          </cell>
        </row>
        <row r="1173">
          <cell r="A1173" t="str">
            <v>Purchase tax</v>
          </cell>
          <cell r="C1173">
            <v>0</v>
          </cell>
        </row>
        <row r="1174">
          <cell r="A1174" t="str">
            <v>Sales Tax</v>
          </cell>
          <cell r="C1174">
            <v>15931.17</v>
          </cell>
        </row>
        <row r="1175">
          <cell r="A1175" t="str">
            <v>Sales tax surcharge</v>
          </cell>
          <cell r="C1175">
            <v>0</v>
          </cell>
        </row>
        <row r="1176">
          <cell r="A1176" t="str">
            <v>House Tax - General Admin.</v>
          </cell>
          <cell r="C1176">
            <v>95091</v>
          </cell>
        </row>
        <row r="1177">
          <cell r="A1177" t="str">
            <v>PERSONNEL EXPENSES-SALARY</v>
          </cell>
        </row>
        <row r="1178">
          <cell r="A1178" t="str">
            <v>Commission salary</v>
          </cell>
          <cell r="C1178">
            <v>0</v>
          </cell>
        </row>
        <row r="1179">
          <cell r="A1179" t="str">
            <v>Leased Accomodation</v>
          </cell>
          <cell r="C1179">
            <v>332272.21999999997</v>
          </cell>
        </row>
        <row r="1180">
          <cell r="A1180" t="str">
            <v>Basic</v>
          </cell>
          <cell r="C1180">
            <v>4590035.5199999996</v>
          </cell>
        </row>
        <row r="1181">
          <cell r="A1181" t="str">
            <v>Leave travelling assistance</v>
          </cell>
          <cell r="C1181">
            <v>292572.3</v>
          </cell>
        </row>
        <row r="1182">
          <cell r="A1182" t="str">
            <v>House Rent Allowance</v>
          </cell>
          <cell r="C1182">
            <v>2255933.71</v>
          </cell>
        </row>
        <row r="1183">
          <cell r="A1183" t="str">
            <v>Special Pay</v>
          </cell>
          <cell r="C1183">
            <v>637500</v>
          </cell>
        </row>
        <row r="1184">
          <cell r="A1184" t="str">
            <v>Entertainment Allowance</v>
          </cell>
          <cell r="C1184">
            <v>80948.39</v>
          </cell>
        </row>
        <row r="1185">
          <cell r="A1185" t="str">
            <v>Software Allowance</v>
          </cell>
          <cell r="C1185">
            <v>24000</v>
          </cell>
        </row>
        <row r="1186">
          <cell r="A1186" t="str">
            <v>Conveyance Allowance</v>
          </cell>
          <cell r="C1186">
            <v>1100739.76</v>
          </cell>
        </row>
        <row r="1187">
          <cell r="A1187" t="str">
            <v>Leave Pay</v>
          </cell>
          <cell r="C1187">
            <v>286889.09000000003</v>
          </cell>
        </row>
        <row r="1188">
          <cell r="A1188" t="str">
            <v>Co's Cont. to PF &amp; FPF</v>
          </cell>
          <cell r="C1188">
            <v>778534</v>
          </cell>
        </row>
        <row r="1189">
          <cell r="A1189" t="str">
            <v>Co's Cont to ESI</v>
          </cell>
          <cell r="C1189">
            <v>33461.75</v>
          </cell>
        </row>
        <row r="1190">
          <cell r="A1190" t="str">
            <v>Staff Transport</v>
          </cell>
          <cell r="C1190">
            <v>84428</v>
          </cell>
        </row>
        <row r="1191">
          <cell r="A1191" t="str">
            <v>Canteen Deduction</v>
          </cell>
          <cell r="D1191">
            <v>37372.959999999999</v>
          </cell>
        </row>
        <row r="1192">
          <cell r="A1192" t="str">
            <v>Round Off - Salary</v>
          </cell>
          <cell r="C1192">
            <v>123.99</v>
          </cell>
        </row>
        <row r="1193">
          <cell r="A1193" t="str">
            <v>Dearness Allowance</v>
          </cell>
          <cell r="C1193">
            <v>1541991.53</v>
          </cell>
        </row>
        <row r="1194">
          <cell r="A1194" t="str">
            <v>Education Allowance</v>
          </cell>
          <cell r="C1194">
            <v>95107.86</v>
          </cell>
        </row>
        <row r="1195">
          <cell r="A1195" t="str">
            <v>Personal Pay</v>
          </cell>
          <cell r="C1195">
            <v>274581.73</v>
          </cell>
        </row>
        <row r="1196">
          <cell r="A1196" t="str">
            <v>Ad - Hoc Allowance</v>
          </cell>
          <cell r="C1196">
            <v>748426.93</v>
          </cell>
        </row>
        <row r="1197">
          <cell r="A1197" t="str">
            <v>Night Shift Allowance</v>
          </cell>
          <cell r="C1197">
            <v>3397.5</v>
          </cell>
        </row>
        <row r="1198">
          <cell r="A1198" t="str">
            <v>Production Bonus-salary</v>
          </cell>
          <cell r="C1198">
            <v>104312.74</v>
          </cell>
        </row>
        <row r="1199">
          <cell r="A1199" t="str">
            <v>Meal Expense - salary</v>
          </cell>
          <cell r="C1199">
            <v>58905.75</v>
          </cell>
        </row>
        <row r="1200">
          <cell r="A1200" t="str">
            <v>Medical Reimbursement</v>
          </cell>
          <cell r="C1200">
            <v>303319</v>
          </cell>
        </row>
        <row r="1201">
          <cell r="A1201" t="str">
            <v>Tea Allowance</v>
          </cell>
          <cell r="C1201">
            <v>381.74</v>
          </cell>
        </row>
        <row r="1202">
          <cell r="A1202" t="str">
            <v>Bonus &amp; Exgratia</v>
          </cell>
          <cell r="C1202">
            <v>354837</v>
          </cell>
        </row>
        <row r="1203">
          <cell r="A1203" t="str">
            <v>Wages reimbursement</v>
          </cell>
          <cell r="C1203">
            <v>119250</v>
          </cell>
        </row>
        <row r="1204">
          <cell r="A1204" t="str">
            <v>Parformance Award - salary</v>
          </cell>
          <cell r="C1204">
            <v>2272645</v>
          </cell>
        </row>
        <row r="1205">
          <cell r="A1205" t="str">
            <v>Service Award</v>
          </cell>
          <cell r="C1205">
            <v>4000</v>
          </cell>
        </row>
        <row r="1206">
          <cell r="A1206" t="str">
            <v>Deputation Salary</v>
          </cell>
          <cell r="C1206">
            <v>0</v>
          </cell>
        </row>
        <row r="1207">
          <cell r="A1207" t="str">
            <v>Gratuity Expense</v>
          </cell>
          <cell r="C1207">
            <v>154148.5</v>
          </cell>
        </row>
        <row r="1208">
          <cell r="A1208" t="str">
            <v>Superannuation Expense</v>
          </cell>
          <cell r="C1208">
            <v>401760</v>
          </cell>
        </row>
        <row r="1209">
          <cell r="A1209" t="str">
            <v>Economic / Death Relife Fund</v>
          </cell>
          <cell r="C1209">
            <v>0</v>
          </cell>
        </row>
        <row r="1210">
          <cell r="A1210" t="str">
            <v>Subsistence Allowance</v>
          </cell>
          <cell r="C1210">
            <v>0</v>
          </cell>
        </row>
        <row r="1211">
          <cell r="A1211" t="str">
            <v>NOTICE PAY-SALARY</v>
          </cell>
          <cell r="D1211">
            <v>6300</v>
          </cell>
        </row>
        <row r="1212">
          <cell r="A1212" t="str">
            <v>SALARY DEDUCTION-EMPLOYEES</v>
          </cell>
          <cell r="C1212">
            <v>0</v>
          </cell>
        </row>
        <row r="1213">
          <cell r="A1213" t="str">
            <v>Other Allowance.</v>
          </cell>
          <cell r="C1213">
            <v>88949.3</v>
          </cell>
        </row>
        <row r="1214">
          <cell r="A1214" t="str">
            <v>Car Substitution Allowance</v>
          </cell>
          <cell r="C1214">
            <v>31000</v>
          </cell>
        </row>
        <row r="1215">
          <cell r="A1215" t="str">
            <v>Soft furnishing Exps.</v>
          </cell>
          <cell r="C1215">
            <v>63000</v>
          </cell>
        </row>
        <row r="1216">
          <cell r="A1216" t="str">
            <v>ADMINISTRATIVE &amp; SELLING EXPENSES</v>
          </cell>
        </row>
        <row r="1217">
          <cell r="A1217" t="str">
            <v>Discounts and rebates on sales</v>
          </cell>
          <cell r="C1217">
            <v>0</v>
          </cell>
        </row>
        <row r="1218">
          <cell r="A1218" t="str">
            <v>VEHICLE EXPENSE</v>
          </cell>
        </row>
        <row r="1219">
          <cell r="A1219" t="str">
            <v>Car Lease Rent- Management Engg.</v>
          </cell>
          <cell r="C1219">
            <v>0</v>
          </cell>
        </row>
        <row r="1220">
          <cell r="A1220" t="str">
            <v>Vehicle exp. (Cello)-Ex. Director</v>
          </cell>
          <cell r="C1220">
            <v>44842.3</v>
          </cell>
        </row>
        <row r="1221">
          <cell r="A1221" t="str">
            <v>Vehicle exp. (P.K.Gupta)-Quality</v>
          </cell>
          <cell r="C1221">
            <v>0</v>
          </cell>
        </row>
        <row r="1222">
          <cell r="A1222" t="str">
            <v>Vehicle exp. (Mr.Kalra)-Mfg. Mgt.</v>
          </cell>
          <cell r="C1222">
            <v>6051</v>
          </cell>
        </row>
        <row r="1223">
          <cell r="A1223" t="str">
            <v>Vehicle exp. (SKC)-Management Engg.</v>
          </cell>
          <cell r="C1223">
            <v>1220</v>
          </cell>
        </row>
        <row r="1224">
          <cell r="A1224" t="str">
            <v>Vehicle exp.(Mr.Y.K.Arora)-Mang.Materials</v>
          </cell>
          <cell r="C1224">
            <v>1473</v>
          </cell>
        </row>
        <row r="1225">
          <cell r="A1225" t="str">
            <v>vehicle (Ambulance)</v>
          </cell>
          <cell r="C1225">
            <v>2495</v>
          </cell>
        </row>
        <row r="1226">
          <cell r="A1226" t="str">
            <v>Vehicle exp.(Mitsubishi Lancer)-S.babu</v>
          </cell>
          <cell r="C1226">
            <v>31416</v>
          </cell>
        </row>
        <row r="1227">
          <cell r="A1227" t="str">
            <v>Vehicle exp.(Santro)-S.Babu</v>
          </cell>
          <cell r="C1227">
            <v>17279</v>
          </cell>
        </row>
        <row r="1228">
          <cell r="A1228" t="str">
            <v>vehicle exp -Esteem Mang. Engg</v>
          </cell>
          <cell r="C1228">
            <v>1151</v>
          </cell>
        </row>
        <row r="1229">
          <cell r="A1229" t="str">
            <v>REPAIR AND MAINTENENCE</v>
          </cell>
        </row>
        <row r="1230">
          <cell r="A1230" t="str">
            <v>Repair&amp;Maint. - Systems</v>
          </cell>
          <cell r="C1230">
            <v>89210</v>
          </cell>
        </row>
        <row r="1231">
          <cell r="A1231" t="str">
            <v>Repair &amp; Maint. - PPC</v>
          </cell>
          <cell r="C1231">
            <v>0</v>
          </cell>
        </row>
        <row r="1232">
          <cell r="A1232" t="str">
            <v>Repair &amp; Maint.-Quality</v>
          </cell>
          <cell r="C1232">
            <v>40122</v>
          </cell>
        </row>
        <row r="1233">
          <cell r="A1233" t="str">
            <v>Repair &amp; Maint.-Maintainence</v>
          </cell>
          <cell r="C1233">
            <v>513494.88</v>
          </cell>
        </row>
        <row r="1234">
          <cell r="A1234" t="str">
            <v>Repair &amp; Maint.- Industrial Engg.</v>
          </cell>
          <cell r="C1234">
            <v>550</v>
          </cell>
        </row>
        <row r="1235">
          <cell r="A1235" t="str">
            <v>Repair &amp; Maint.-Cr.Prd. Engg.</v>
          </cell>
          <cell r="C1235">
            <v>178269</v>
          </cell>
        </row>
        <row r="1236">
          <cell r="A1236" t="str">
            <v>Repair &amp; Maint. - Purchase</v>
          </cell>
          <cell r="C1236">
            <v>14138.1</v>
          </cell>
        </row>
        <row r="1237">
          <cell r="A1237" t="str">
            <v>Repair &amp; Maint. - Personnel</v>
          </cell>
          <cell r="C1237">
            <v>22596</v>
          </cell>
        </row>
        <row r="1238">
          <cell r="A1238" t="str">
            <v>Repair &amp; Maint. - Fabrication.</v>
          </cell>
          <cell r="C1238">
            <v>93521.25</v>
          </cell>
        </row>
        <row r="1239">
          <cell r="A1239" t="str">
            <v>Repair &amp; Maint.-Magt. Engg.</v>
          </cell>
          <cell r="C1239">
            <v>0</v>
          </cell>
        </row>
        <row r="1240">
          <cell r="A1240" t="str">
            <v>Repair &amp; Maint. - ED</v>
          </cell>
          <cell r="C1240">
            <v>14979.98</v>
          </cell>
        </row>
        <row r="1241">
          <cell r="A1241" t="str">
            <v>Repair &amp; Maint.- Finance</v>
          </cell>
          <cell r="C1241">
            <v>1700</v>
          </cell>
        </row>
        <row r="1242">
          <cell r="A1242" t="str">
            <v>Repair &amp; Maint. - Stores.</v>
          </cell>
          <cell r="C1242">
            <v>51475.22</v>
          </cell>
        </row>
        <row r="1243">
          <cell r="A1243" t="str">
            <v>Repair &amp; Maint. - Shipment.</v>
          </cell>
          <cell r="C1243">
            <v>4831</v>
          </cell>
        </row>
        <row r="1244">
          <cell r="A1244" t="str">
            <v>Repair &amp; Maint. - Magt. Mfg.</v>
          </cell>
          <cell r="C1244">
            <v>2296</v>
          </cell>
        </row>
        <row r="1245">
          <cell r="A1245" t="str">
            <v>Repair &amp; Maint. - Paint Shop.</v>
          </cell>
          <cell r="C1245">
            <v>289978.45</v>
          </cell>
        </row>
        <row r="1246">
          <cell r="A1246" t="str">
            <v>Repair &amp; Maint.- Assy.</v>
          </cell>
          <cell r="C1246">
            <v>98261.58</v>
          </cell>
        </row>
        <row r="1247">
          <cell r="A1247" t="str">
            <v>Repair &amp; Maint. - Magt. Materials</v>
          </cell>
          <cell r="C1247">
            <v>0</v>
          </cell>
        </row>
        <row r="1248">
          <cell r="A1248" t="str">
            <v>Repairs &amp; Maint.-Bldg.</v>
          </cell>
          <cell r="C1248">
            <v>10009.700000000001</v>
          </cell>
        </row>
        <row r="1249">
          <cell r="A1249" t="str">
            <v>Repairs &amp; Maint.-Plant &amp; Mach.</v>
          </cell>
          <cell r="C1249">
            <v>0</v>
          </cell>
        </row>
        <row r="1250">
          <cell r="A1250" t="str">
            <v>Repair &amp; Maint.- Recoverable</v>
          </cell>
          <cell r="D1250">
            <v>5000</v>
          </cell>
        </row>
        <row r="1251">
          <cell r="A1251" t="str">
            <v>PACKING &amp; FORWARDING</v>
          </cell>
        </row>
        <row r="1252">
          <cell r="A1252" t="str">
            <v>Freight Outward-Shipping</v>
          </cell>
          <cell r="C1252">
            <v>7654.8</v>
          </cell>
        </row>
        <row r="1253">
          <cell r="A1253" t="str">
            <v>Packing Charges-Shipping</v>
          </cell>
          <cell r="C1253">
            <v>79762.86</v>
          </cell>
        </row>
        <row r="1254">
          <cell r="A1254" t="str">
            <v>Freight Outward - Domestic</v>
          </cell>
          <cell r="C1254">
            <v>26024</v>
          </cell>
        </row>
        <row r="1255">
          <cell r="A1255" t="str">
            <v>Commision-clearing &amp; forwarding</v>
          </cell>
          <cell r="C1255">
            <v>0</v>
          </cell>
        </row>
        <row r="1256">
          <cell r="A1256" t="str">
            <v>FREIGHT CHARGES - RECOVERABLE</v>
          </cell>
          <cell r="D1256">
            <v>40000</v>
          </cell>
        </row>
        <row r="1257">
          <cell r="A1257" t="str">
            <v>FREIGHT OUTWARD - TAF 68</v>
          </cell>
          <cell r="C1257">
            <v>0</v>
          </cell>
        </row>
        <row r="1258">
          <cell r="A1258" t="str">
            <v>TRAVEL DOMESTIC</v>
          </cell>
        </row>
        <row r="1259">
          <cell r="A1259" t="str">
            <v>Travel Domestic-E.D.</v>
          </cell>
          <cell r="C1259">
            <v>78134.009999999995</v>
          </cell>
        </row>
        <row r="1260">
          <cell r="A1260" t="str">
            <v>Travel Domestic-Manf. Mgt.</v>
          </cell>
          <cell r="C1260">
            <v>0</v>
          </cell>
        </row>
        <row r="1261">
          <cell r="A1261" t="str">
            <v>Travel Domestic-Assembly</v>
          </cell>
          <cell r="C1261">
            <v>0</v>
          </cell>
        </row>
        <row r="1262">
          <cell r="A1262" t="str">
            <v>Travel Domestic-Fabrication</v>
          </cell>
          <cell r="C1262">
            <v>0</v>
          </cell>
        </row>
        <row r="1263">
          <cell r="A1263" t="str">
            <v>Travel Domestic-PPC</v>
          </cell>
          <cell r="C1263">
            <v>0</v>
          </cell>
        </row>
        <row r="1264">
          <cell r="A1264" t="str">
            <v>Travel Domestic-Maintainence</v>
          </cell>
          <cell r="C1264">
            <v>0</v>
          </cell>
        </row>
        <row r="1265">
          <cell r="A1265" t="str">
            <v>Travel Domestic-Paint Shop</v>
          </cell>
          <cell r="C1265">
            <v>0</v>
          </cell>
        </row>
        <row r="1266">
          <cell r="A1266" t="str">
            <v>Travel Domestic-Indus. Engg.</v>
          </cell>
          <cell r="C1266">
            <v>0</v>
          </cell>
        </row>
        <row r="1267">
          <cell r="A1267" t="str">
            <v>Travel Domestic-Magt. Engg.</v>
          </cell>
          <cell r="C1267">
            <v>7169</v>
          </cell>
        </row>
        <row r="1268">
          <cell r="A1268" t="str">
            <v>Travel Domestic-Curr. Product Engg.</v>
          </cell>
          <cell r="C1268">
            <v>147341</v>
          </cell>
        </row>
        <row r="1269">
          <cell r="A1269" t="str">
            <v>Travel Domestic-Material Magt.</v>
          </cell>
          <cell r="C1269">
            <v>1112</v>
          </cell>
        </row>
        <row r="1270">
          <cell r="A1270" t="str">
            <v>Travel Domestic - Purchase</v>
          </cell>
          <cell r="C1270">
            <v>14100</v>
          </cell>
        </row>
        <row r="1271">
          <cell r="A1271" t="str">
            <v>Travel Domestic - Shipment</v>
          </cell>
          <cell r="C1271">
            <v>0</v>
          </cell>
        </row>
        <row r="1272">
          <cell r="A1272" t="str">
            <v>Travel Domestic - Stores</v>
          </cell>
          <cell r="C1272">
            <v>21556</v>
          </cell>
        </row>
        <row r="1273">
          <cell r="A1273" t="str">
            <v>Travel Domestic - Personnel</v>
          </cell>
          <cell r="C1273">
            <v>19897</v>
          </cell>
        </row>
        <row r="1274">
          <cell r="A1274" t="str">
            <v>Travel Domestic - Finance</v>
          </cell>
          <cell r="C1274">
            <v>0</v>
          </cell>
        </row>
        <row r="1275">
          <cell r="A1275" t="str">
            <v>Travel Domestic - Systems</v>
          </cell>
          <cell r="C1275">
            <v>2958</v>
          </cell>
        </row>
        <row r="1276">
          <cell r="A1276" t="str">
            <v>Travel Domestic - Quality</v>
          </cell>
          <cell r="C1276">
            <v>13380</v>
          </cell>
        </row>
        <row r="1277">
          <cell r="A1277" t="str">
            <v>TRAVEL DOMESTIC - RECOVERABLE</v>
          </cell>
          <cell r="D1277">
            <v>40000</v>
          </cell>
        </row>
        <row r="1278">
          <cell r="A1278" t="str">
            <v>Travel Domestic-New Projects</v>
          </cell>
          <cell r="C1278">
            <v>1113</v>
          </cell>
        </row>
        <row r="1279">
          <cell r="A1279" t="str">
            <v>RATES,TAXES &amp; MICS.</v>
          </cell>
        </row>
        <row r="1280">
          <cell r="A1280" t="str">
            <v>Fees &amp; subscription-General Admin.</v>
          </cell>
          <cell r="C1280">
            <v>72750</v>
          </cell>
        </row>
        <row r="1281">
          <cell r="A1281" t="str">
            <v>Books &amp; Periodicals-General Admin.</v>
          </cell>
          <cell r="C1281">
            <v>14062</v>
          </cell>
        </row>
        <row r="1282">
          <cell r="A1282" t="str">
            <v>Photocopier Expenses-General Admin.</v>
          </cell>
          <cell r="C1282">
            <v>30379</v>
          </cell>
        </row>
        <row r="1283">
          <cell r="A1283" t="str">
            <v>Membership Exps.</v>
          </cell>
          <cell r="C1283">
            <v>17000</v>
          </cell>
        </row>
        <row r="1284">
          <cell r="A1284" t="str">
            <v>Misc. Expenses</v>
          </cell>
          <cell r="C1284">
            <v>7970</v>
          </cell>
        </row>
        <row r="1285">
          <cell r="A1285" t="str">
            <v>Charity &amp; Donation - E.D.</v>
          </cell>
          <cell r="C1285">
            <v>0</v>
          </cell>
        </row>
        <row r="1286">
          <cell r="A1286" t="str">
            <v>Photograph Exps.</v>
          </cell>
          <cell r="C1286">
            <v>1990</v>
          </cell>
        </row>
        <row r="1287">
          <cell r="A1287" t="str">
            <v>Advertisement - General Admin.</v>
          </cell>
          <cell r="C1287">
            <v>7500</v>
          </cell>
        </row>
        <row r="1288">
          <cell r="A1288" t="str">
            <v>Brokerage - General Admin.</v>
          </cell>
          <cell r="C1288">
            <v>4850</v>
          </cell>
        </row>
        <row r="1289">
          <cell r="A1289" t="str">
            <v>Hire Charges - General Admin.</v>
          </cell>
          <cell r="C1289">
            <v>118288</v>
          </cell>
        </row>
        <row r="1290">
          <cell r="A1290" t="str">
            <v>Gifts -General Admin.</v>
          </cell>
          <cell r="C1290">
            <v>420</v>
          </cell>
        </row>
        <row r="1291">
          <cell r="A1291" t="str">
            <v>Dividend Tax</v>
          </cell>
          <cell r="C1291">
            <v>0</v>
          </cell>
        </row>
        <row r="1292">
          <cell r="A1292" t="str">
            <v>Water charges-General Admin.</v>
          </cell>
          <cell r="C1292">
            <v>121880</v>
          </cell>
        </row>
        <row r="1293">
          <cell r="A1293" t="str">
            <v>CONFERENCE EXPS.</v>
          </cell>
          <cell r="C1293">
            <v>0</v>
          </cell>
        </row>
        <row r="1294">
          <cell r="A1294" t="str">
            <v>Fine on statutory payments-General Admin.</v>
          </cell>
          <cell r="C1294">
            <v>266225</v>
          </cell>
        </row>
        <row r="1295">
          <cell r="A1295" t="str">
            <v>ROUNDOFF-BAL.</v>
          </cell>
          <cell r="C1295">
            <v>0</v>
          </cell>
        </row>
        <row r="1296">
          <cell r="A1296" t="str">
            <v>Lease Rent-Corporate</v>
          </cell>
          <cell r="C1296">
            <v>1418400</v>
          </cell>
        </row>
        <row r="1297">
          <cell r="A1297" t="str">
            <v>GAS REIMBURSEMENT</v>
          </cell>
          <cell r="C1297">
            <v>744.36</v>
          </cell>
        </row>
        <row r="1298">
          <cell r="A1298" t="str">
            <v>TELEPHONE &amp; POSTAGE</v>
          </cell>
        </row>
        <row r="1299">
          <cell r="A1299" t="str">
            <v>Telephone Exps.- General Admin.</v>
          </cell>
          <cell r="C1299">
            <v>372419.37</v>
          </cell>
        </row>
        <row r="1300">
          <cell r="A1300" t="str">
            <v>Telephone Exp. 5270766/1767/0765-Ed</v>
          </cell>
          <cell r="C1300">
            <v>0</v>
          </cell>
        </row>
        <row r="1301">
          <cell r="A1301" t="str">
            <v>Telephone Exps.-5273532-Material</v>
          </cell>
          <cell r="C1301">
            <v>0</v>
          </cell>
        </row>
        <row r="1302">
          <cell r="A1302" t="str">
            <v>Telephone Exps.-5273560-Mfg.</v>
          </cell>
          <cell r="C1302">
            <v>0</v>
          </cell>
        </row>
        <row r="1303">
          <cell r="A1303" t="str">
            <v>Telephone Exps.-5278841-Engg.</v>
          </cell>
          <cell r="C1303">
            <v>0</v>
          </cell>
        </row>
        <row r="1304">
          <cell r="A1304" t="str">
            <v>Telephone Exps.-5273545-Systems</v>
          </cell>
          <cell r="C1304">
            <v>0</v>
          </cell>
        </row>
        <row r="1305">
          <cell r="A1305" t="str">
            <v>Telephone Exps.-5255985-Personnel</v>
          </cell>
          <cell r="C1305">
            <v>0</v>
          </cell>
        </row>
        <row r="1306">
          <cell r="A1306" t="str">
            <v>Pager Exps.-General Admin.</v>
          </cell>
          <cell r="C1306">
            <v>1263</v>
          </cell>
        </row>
        <row r="1307">
          <cell r="A1307" t="str">
            <v>Postage Exps.-General Admin.</v>
          </cell>
          <cell r="C1307">
            <v>3480</v>
          </cell>
        </row>
        <row r="1308">
          <cell r="A1308" t="str">
            <v>Courier Exps.-General Admin.</v>
          </cell>
          <cell r="C1308">
            <v>41945.599999999999</v>
          </cell>
        </row>
        <row r="1309">
          <cell r="A1309" t="str">
            <v>Telephone Exps.(y.arora-9810016612)-Material</v>
          </cell>
          <cell r="C1309">
            <v>4036.16</v>
          </cell>
        </row>
        <row r="1310">
          <cell r="A1310" t="str">
            <v>Telephone Exps.-6840485-chairman residence</v>
          </cell>
          <cell r="C1310">
            <v>21669</v>
          </cell>
        </row>
        <row r="1311">
          <cell r="A1311" t="str">
            <v>Telephone Exps.(S.Babu-9810016984)-E.D.</v>
          </cell>
          <cell r="C1311">
            <v>11813.64</v>
          </cell>
        </row>
        <row r="1312">
          <cell r="A1312" t="str">
            <v>ENTERTAINMENT EXPENSES</v>
          </cell>
        </row>
        <row r="1313">
          <cell r="A1313" t="str">
            <v>Entertainment - E D</v>
          </cell>
          <cell r="C1313">
            <v>45104.21</v>
          </cell>
        </row>
        <row r="1314">
          <cell r="A1314" t="str">
            <v>Entertainment - Finance</v>
          </cell>
          <cell r="C1314">
            <v>590</v>
          </cell>
        </row>
        <row r="1315">
          <cell r="A1315" t="str">
            <v>Entertainment - Quality</v>
          </cell>
          <cell r="C1315">
            <v>0</v>
          </cell>
        </row>
        <row r="1316">
          <cell r="A1316" t="str">
            <v>Entertainment - Personnel</v>
          </cell>
          <cell r="C1316">
            <v>0</v>
          </cell>
        </row>
        <row r="1317">
          <cell r="A1317" t="str">
            <v>Entertainment - Systems</v>
          </cell>
          <cell r="C1317">
            <v>0</v>
          </cell>
        </row>
        <row r="1318">
          <cell r="A1318" t="str">
            <v>Entertainment - Purchase</v>
          </cell>
          <cell r="C1318">
            <v>6100</v>
          </cell>
        </row>
        <row r="1319">
          <cell r="A1319" t="str">
            <v>Entertainment-Engineering</v>
          </cell>
          <cell r="C1319">
            <v>1797</v>
          </cell>
        </row>
        <row r="1320">
          <cell r="A1320" t="str">
            <v>TRAVEL OVERSEAS</v>
          </cell>
        </row>
        <row r="1321">
          <cell r="A1321" t="str">
            <v>Travel Overseas - E.D.</v>
          </cell>
          <cell r="C1321">
            <v>438871.5</v>
          </cell>
        </row>
        <row r="1322">
          <cell r="A1322" t="str">
            <v>Foreign Travelling (Training)</v>
          </cell>
          <cell r="C1322">
            <v>0</v>
          </cell>
        </row>
        <row r="1323">
          <cell r="A1323" t="str">
            <v>Foreign Travelling-Quality</v>
          </cell>
          <cell r="C1323">
            <v>0</v>
          </cell>
        </row>
        <row r="1324">
          <cell r="A1324" t="str">
            <v>Foreign Travelling-Engineering</v>
          </cell>
          <cell r="C1324">
            <v>223297.36</v>
          </cell>
        </row>
        <row r="1325">
          <cell r="A1325" t="str">
            <v>LOCAL CONVEYANCE</v>
          </cell>
        </row>
        <row r="1326">
          <cell r="A1326" t="str">
            <v>Local Conveyance-E.D.</v>
          </cell>
          <cell r="C1326">
            <v>13290</v>
          </cell>
        </row>
        <row r="1327">
          <cell r="A1327" t="str">
            <v>Local Conveyance - Mgt. Manuf</v>
          </cell>
          <cell r="C1327">
            <v>0</v>
          </cell>
        </row>
        <row r="1328">
          <cell r="A1328" t="str">
            <v>Local conveyance- Assembly</v>
          </cell>
          <cell r="C1328">
            <v>72</v>
          </cell>
        </row>
        <row r="1329">
          <cell r="A1329" t="str">
            <v>Local Conveyance - Fabrication</v>
          </cell>
          <cell r="C1329">
            <v>1771</v>
          </cell>
        </row>
        <row r="1330">
          <cell r="A1330" t="str">
            <v>Local Conveyance - Maintainence</v>
          </cell>
          <cell r="C1330">
            <v>1111</v>
          </cell>
        </row>
        <row r="1331">
          <cell r="A1331" t="str">
            <v>Local Conveyance - Paint Shop</v>
          </cell>
          <cell r="C1331">
            <v>331</v>
          </cell>
        </row>
        <row r="1332">
          <cell r="A1332" t="str">
            <v>Local Conveyance - PPC</v>
          </cell>
          <cell r="C1332">
            <v>64</v>
          </cell>
        </row>
        <row r="1333">
          <cell r="A1333" t="str">
            <v>Local Conveyance - Manufacturing</v>
          </cell>
          <cell r="C1333">
            <v>0</v>
          </cell>
        </row>
        <row r="1334">
          <cell r="A1334" t="str">
            <v>Local Conveyance - Mgt. Materials</v>
          </cell>
          <cell r="C1334">
            <v>0</v>
          </cell>
        </row>
        <row r="1335">
          <cell r="A1335" t="str">
            <v>Local Conveyance - Purchase</v>
          </cell>
          <cell r="C1335">
            <v>17976</v>
          </cell>
        </row>
        <row r="1336">
          <cell r="A1336" t="str">
            <v>Local Conveyance - Stores</v>
          </cell>
          <cell r="C1336">
            <v>400</v>
          </cell>
        </row>
        <row r="1337">
          <cell r="A1337" t="str">
            <v>Local Conveyance - Industrial Engg.</v>
          </cell>
          <cell r="C1337">
            <v>1425</v>
          </cell>
        </row>
        <row r="1338">
          <cell r="A1338" t="str">
            <v>Local Conveyance - Shipment</v>
          </cell>
          <cell r="C1338">
            <v>0</v>
          </cell>
        </row>
        <row r="1339">
          <cell r="A1339" t="str">
            <v>Local Conveyance - Magt. Engg.</v>
          </cell>
          <cell r="C1339">
            <v>5066</v>
          </cell>
        </row>
        <row r="1340">
          <cell r="A1340" t="str">
            <v>Local Conveyance - Curr. Prod. Engg</v>
          </cell>
          <cell r="C1340">
            <v>13668</v>
          </cell>
        </row>
        <row r="1341">
          <cell r="A1341" t="str">
            <v>Local Conveyance - Quality</v>
          </cell>
          <cell r="C1341">
            <v>1330</v>
          </cell>
        </row>
        <row r="1342">
          <cell r="A1342" t="str">
            <v>Local Conveyance - Finance</v>
          </cell>
          <cell r="C1342">
            <v>7975</v>
          </cell>
        </row>
        <row r="1343">
          <cell r="A1343" t="str">
            <v>Local Conveyance - Systems</v>
          </cell>
          <cell r="C1343">
            <v>1504</v>
          </cell>
        </row>
        <row r="1344">
          <cell r="A1344" t="str">
            <v>Local Conveyance - Personnel</v>
          </cell>
          <cell r="C1344">
            <v>11249</v>
          </cell>
        </row>
        <row r="1345">
          <cell r="A1345" t="str">
            <v>CONVEYANCE REIMBURSEMENT</v>
          </cell>
        </row>
        <row r="1346">
          <cell r="A1346" t="str">
            <v>Conveyance Reim.-Magt. Manuf.</v>
          </cell>
          <cell r="C1346">
            <v>31608</v>
          </cell>
        </row>
        <row r="1347">
          <cell r="A1347" t="str">
            <v>Conveyance Reimb.- Assembly</v>
          </cell>
          <cell r="C1347">
            <v>240</v>
          </cell>
        </row>
        <row r="1348">
          <cell r="A1348" t="str">
            <v>Conveyance Reimb. - Fabrication</v>
          </cell>
          <cell r="C1348">
            <v>120</v>
          </cell>
        </row>
        <row r="1349">
          <cell r="A1349" t="str">
            <v>Conveyance Reimb. - Paint Shop</v>
          </cell>
          <cell r="C1349">
            <v>2968</v>
          </cell>
        </row>
        <row r="1350">
          <cell r="A1350" t="str">
            <v>Conveyance Reimb. - PPC</v>
          </cell>
          <cell r="C1350">
            <v>400</v>
          </cell>
        </row>
        <row r="1351">
          <cell r="A1351" t="str">
            <v>Conveyance Reimb. - Indust. Engg.</v>
          </cell>
          <cell r="C1351">
            <v>3544</v>
          </cell>
        </row>
        <row r="1352">
          <cell r="A1352" t="str">
            <v>Conveyance Reimb. - Maintainence</v>
          </cell>
          <cell r="C1352">
            <v>0</v>
          </cell>
        </row>
        <row r="1353">
          <cell r="A1353" t="str">
            <v>Conveyance Reimb. - Magt. Material</v>
          </cell>
          <cell r="C1353">
            <v>22648</v>
          </cell>
        </row>
        <row r="1354">
          <cell r="A1354" t="str">
            <v>Conveyance Reimb. - Purchase</v>
          </cell>
          <cell r="C1354">
            <v>28316</v>
          </cell>
        </row>
        <row r="1355">
          <cell r="A1355" t="str">
            <v>Conveyance Reimb. - Stores</v>
          </cell>
          <cell r="C1355">
            <v>2640</v>
          </cell>
        </row>
        <row r="1356">
          <cell r="A1356" t="str">
            <v>Conveyance Reinb. - Shipment</v>
          </cell>
          <cell r="C1356">
            <v>0</v>
          </cell>
        </row>
        <row r="1357">
          <cell r="A1357" t="str">
            <v>Conveyance Reimb. - Magt. Engg.</v>
          </cell>
          <cell r="C1357">
            <v>23106</v>
          </cell>
        </row>
        <row r="1358">
          <cell r="A1358" t="str">
            <v>Conveyance Reimb. - Curr. Prod. Eng</v>
          </cell>
          <cell r="C1358">
            <v>14988</v>
          </cell>
        </row>
        <row r="1359">
          <cell r="A1359" t="str">
            <v>Conveyance Reimb. Quality</v>
          </cell>
          <cell r="C1359">
            <v>6602</v>
          </cell>
        </row>
        <row r="1360">
          <cell r="A1360" t="str">
            <v>Conveyance Reimb. - Finance</v>
          </cell>
          <cell r="C1360">
            <v>46365</v>
          </cell>
        </row>
        <row r="1361">
          <cell r="A1361" t="str">
            <v>Conveyance Reimb. - Systems</v>
          </cell>
          <cell r="C1361">
            <v>8084</v>
          </cell>
        </row>
        <row r="1362">
          <cell r="A1362" t="str">
            <v>Conveyance Reimb. - Personnel</v>
          </cell>
          <cell r="C1362">
            <v>21760</v>
          </cell>
        </row>
        <row r="1363">
          <cell r="A1363" t="str">
            <v>LEGAL &amp; PROFFESIONAL EXPENSES</v>
          </cell>
        </row>
        <row r="1364">
          <cell r="A1364" t="str">
            <v>Legal &amp; Proff.-E.D.</v>
          </cell>
          <cell r="C1364">
            <v>285388</v>
          </cell>
        </row>
        <row r="1365">
          <cell r="A1365" t="str">
            <v>Legal &amp; Proff. - Material</v>
          </cell>
          <cell r="C1365">
            <v>675</v>
          </cell>
        </row>
        <row r="1366">
          <cell r="A1366" t="str">
            <v>Legal &amp; Proff. - Personnel</v>
          </cell>
          <cell r="C1366">
            <v>44462</v>
          </cell>
        </row>
        <row r="1367">
          <cell r="A1367" t="str">
            <v>Legal &amp; Proff. - Finance</v>
          </cell>
          <cell r="C1367">
            <v>62395</v>
          </cell>
        </row>
        <row r="1368">
          <cell r="A1368" t="str">
            <v>Legal &amp; Proff.- Genral Admin.</v>
          </cell>
          <cell r="C1368">
            <v>31500</v>
          </cell>
        </row>
        <row r="1369">
          <cell r="A1369" t="str">
            <v>Consultancy-ED</v>
          </cell>
          <cell r="C1369">
            <v>424101.12</v>
          </cell>
        </row>
        <row r="1370">
          <cell r="A1370" t="str">
            <v>Retainership exp.-Material</v>
          </cell>
          <cell r="C1370">
            <v>32329</v>
          </cell>
        </row>
        <row r="1371">
          <cell r="A1371" t="str">
            <v>PRINTING &amp; STATIONERY</v>
          </cell>
        </row>
        <row r="1372">
          <cell r="A1372" t="str">
            <v>Printing &amp; Stationery - Gen. Admin.</v>
          </cell>
          <cell r="C1372">
            <v>140346.19</v>
          </cell>
        </row>
        <row r="1373">
          <cell r="A1373" t="str">
            <v>Printing &amp; stationery - Systems</v>
          </cell>
          <cell r="C1373">
            <v>125602</v>
          </cell>
        </row>
        <row r="1374">
          <cell r="A1374" t="str">
            <v>INSURANCE EXPENSES</v>
          </cell>
        </row>
        <row r="1375">
          <cell r="A1375" t="str">
            <v>Insurance - Finance</v>
          </cell>
          <cell r="C1375">
            <v>47458</v>
          </cell>
        </row>
        <row r="1376">
          <cell r="A1376" t="str">
            <v>Insurance - Personnel</v>
          </cell>
          <cell r="C1376">
            <v>15741</v>
          </cell>
        </row>
        <row r="1377">
          <cell r="A1377" t="str">
            <v>Insurance - Materials</v>
          </cell>
          <cell r="C1377">
            <v>223366</v>
          </cell>
        </row>
        <row r="1378">
          <cell r="A1378" t="str">
            <v>Insurance - General Admin.</v>
          </cell>
          <cell r="C1378">
            <v>4722</v>
          </cell>
        </row>
        <row r="1379">
          <cell r="A1379" t="str">
            <v>SALES RETURN</v>
          </cell>
          <cell r="C1379">
            <v>0</v>
          </cell>
        </row>
        <row r="1380">
          <cell r="A1380" t="str">
            <v>Business promotion &amp; development exps.</v>
          </cell>
          <cell r="C1380">
            <v>0</v>
          </cell>
        </row>
        <row r="1381">
          <cell r="A1381" t="str">
            <v>FINANCIAL EXPENSES</v>
          </cell>
        </row>
        <row r="1382">
          <cell r="A1382" t="str">
            <v>Bank charges</v>
          </cell>
          <cell r="C1382">
            <v>62339.01</v>
          </cell>
        </row>
        <row r="1383">
          <cell r="A1383" t="str">
            <v>Bill discounting charges</v>
          </cell>
          <cell r="C1383">
            <v>0</v>
          </cell>
        </row>
        <row r="1384">
          <cell r="A1384" t="str">
            <v>Commission/Brokerage on finance</v>
          </cell>
          <cell r="C1384">
            <v>0</v>
          </cell>
        </row>
        <row r="1385">
          <cell r="A1385" t="str">
            <v>Interest - Term loans</v>
          </cell>
          <cell r="C1385">
            <v>1970616.47</v>
          </cell>
        </row>
        <row r="1386">
          <cell r="A1386" t="str">
            <v>Interest on other loans</v>
          </cell>
          <cell r="C1386">
            <v>0</v>
          </cell>
        </row>
        <row r="1387">
          <cell r="A1387" t="str">
            <v>Interest paid on Bank loans</v>
          </cell>
          <cell r="C1387">
            <v>1646477.88</v>
          </cell>
        </row>
        <row r="1388">
          <cell r="A1388" t="str">
            <v>L / C Charges</v>
          </cell>
          <cell r="C1388">
            <v>220774.57</v>
          </cell>
        </row>
        <row r="1389">
          <cell r="A1389" t="str">
            <v>Exchange Rate Difference(imports)</v>
          </cell>
          <cell r="C1389">
            <v>51802.38</v>
          </cell>
        </row>
        <row r="1390">
          <cell r="A1390" t="str">
            <v>Interim Dividend</v>
          </cell>
          <cell r="C1390">
            <v>0</v>
          </cell>
        </row>
        <row r="1391">
          <cell r="A1391" t="str">
            <v>Preference Dividend</v>
          </cell>
          <cell r="C1391">
            <v>0</v>
          </cell>
        </row>
        <row r="1392">
          <cell r="A1392" t="str">
            <v>Equity Dividend (final)</v>
          </cell>
          <cell r="C1392">
            <v>0</v>
          </cell>
        </row>
        <row r="1393">
          <cell r="A1393" t="str">
            <v>BAD DEBTS</v>
          </cell>
        </row>
        <row r="1394">
          <cell r="A1394" t="str">
            <v>Bad debts written off</v>
          </cell>
          <cell r="C1394">
            <v>0</v>
          </cell>
        </row>
        <row r="1395">
          <cell r="A1395" t="str">
            <v>Unrecoverable Advances written off</v>
          </cell>
          <cell r="C1395">
            <v>0</v>
          </cell>
        </row>
        <row r="1396">
          <cell r="A1396" t="str">
            <v>FIXED ASSET</v>
          </cell>
        </row>
        <row r="1397">
          <cell r="A1397" t="str">
            <v>Depreciation on fixed assets</v>
          </cell>
          <cell r="C1397">
            <v>4356942.41</v>
          </cell>
        </row>
        <row r="1398">
          <cell r="A1398" t="str">
            <v>Profit &amp; loss on sales of Asset</v>
          </cell>
          <cell r="C1398">
            <v>0</v>
          </cell>
          <cell r="D1398">
            <v>72000</v>
          </cell>
        </row>
        <row r="1399">
          <cell r="A1399" t="str">
            <v>INCOME TAX PROVISION</v>
          </cell>
        </row>
        <row r="1400">
          <cell r="A1400" t="str">
            <v>Income Tax Provision - Current Year</v>
          </cell>
          <cell r="C1400">
            <v>0</v>
          </cell>
        </row>
        <row r="1401">
          <cell r="A1401" t="str">
            <v>PERSONNEL EXPENSES-OTHERS</v>
          </cell>
        </row>
        <row r="1402">
          <cell r="A1402" t="str">
            <v>Canteen expenses-Gen. Admin.</v>
          </cell>
          <cell r="C1402">
            <v>647907.04</v>
          </cell>
        </row>
        <row r="1403">
          <cell r="A1403" t="str">
            <v>Staff  Insurance -  Gen. Admin.</v>
          </cell>
          <cell r="C1403">
            <v>562820.67000000004</v>
          </cell>
        </row>
        <row r="1404">
          <cell r="A1404" t="str">
            <v>Staff Welfare - Gen. Admin.</v>
          </cell>
          <cell r="C1404">
            <v>328309.95</v>
          </cell>
        </row>
        <row r="1405">
          <cell r="A1405" t="str">
            <v>Pantry expenses - Gen. Admin.</v>
          </cell>
          <cell r="C1405">
            <v>25686</v>
          </cell>
        </row>
        <row r="1406">
          <cell r="A1406" t="str">
            <v>Training Expenses- Gen. Admin.</v>
          </cell>
          <cell r="C1406">
            <v>72005</v>
          </cell>
        </row>
        <row r="1407">
          <cell r="A1407" t="str">
            <v>Meal Expenses- Gen. Admin.</v>
          </cell>
          <cell r="C1407">
            <v>12153</v>
          </cell>
        </row>
        <row r="1408">
          <cell r="A1408" t="str">
            <v>Security - Gen. Admin.</v>
          </cell>
          <cell r="C1408">
            <v>500557</v>
          </cell>
        </row>
        <row r="1409">
          <cell r="A1409" t="str">
            <v>Horticulture - Gen. Admin.</v>
          </cell>
          <cell r="C1409">
            <v>56421</v>
          </cell>
        </row>
        <row r="1410">
          <cell r="A1410" t="str">
            <v>Sanitation - Gen. Admin.</v>
          </cell>
          <cell r="C1410">
            <v>234921.13</v>
          </cell>
        </row>
        <row r="1411">
          <cell r="A1411" t="str">
            <v>PF Admin. Charges - Gen. Admin.</v>
          </cell>
          <cell r="C1411">
            <v>56531</v>
          </cell>
        </row>
        <row r="1412">
          <cell r="A1412" t="str">
            <v>Recruitment Expenses - General Admi</v>
          </cell>
          <cell r="C1412">
            <v>234571.95</v>
          </cell>
        </row>
        <row r="1413">
          <cell r="A1413" t="str">
            <v>Medical Expenses - Staff- Gen. Admi</v>
          </cell>
          <cell r="C1413">
            <v>7280</v>
          </cell>
        </row>
        <row r="1414">
          <cell r="A1414" t="str">
            <v>staff welfare (suggestion award)</v>
          </cell>
          <cell r="C1414">
            <v>0</v>
          </cell>
        </row>
        <row r="1415">
          <cell r="A1415" t="str">
            <v>Staff welfare (Cultural evening exps.)</v>
          </cell>
          <cell r="C1415">
            <v>0</v>
          </cell>
        </row>
        <row r="1416">
          <cell r="A1416" t="str">
            <v>Audit Fee</v>
          </cell>
          <cell r="C1416">
            <v>250000</v>
          </cell>
        </row>
        <row r="1417">
          <cell r="A1417" t="str">
            <v>SOFTWARE EXPENSES</v>
          </cell>
        </row>
        <row r="1418">
          <cell r="A1418" t="str">
            <v>Software Expenses - Systems</v>
          </cell>
          <cell r="C1418">
            <v>93314</v>
          </cell>
        </row>
        <row r="1419">
          <cell r="A1419" t="str">
            <v>WARRANTY EXPENSES</v>
          </cell>
        </row>
        <row r="1420">
          <cell r="A1420" t="str">
            <v>Warranty expense</v>
          </cell>
          <cell r="C1420">
            <v>911523.78</v>
          </cell>
        </row>
        <row r="1421">
          <cell r="A1421" t="str">
            <v>Loss on sale of investments - mutual funds</v>
          </cell>
          <cell r="C1421">
            <v>0</v>
          </cell>
        </row>
        <row r="1422">
          <cell r="A1422" t="str">
            <v>APPROPRIATIONS</v>
          </cell>
        </row>
        <row r="1423">
          <cell r="A1423" t="str">
            <v>Appropriation to general reserve</v>
          </cell>
          <cell r="C1423">
            <v>0</v>
          </cell>
        </row>
        <row r="1424">
          <cell r="A1424" t="str">
            <v>Appropriation to capital redemption reserve</v>
          </cell>
          <cell r="C1424">
            <v>0</v>
          </cell>
        </row>
        <row r="1425">
          <cell r="A1425" t="str">
            <v>Provision for Income Tax (A/Y 2003-04) (P&amp;L)</v>
          </cell>
          <cell r="C1425">
            <v>826800</v>
          </cell>
        </row>
        <row r="1426">
          <cell r="A1426" t="str">
            <v>Provision for Income Tax (A/Y 2003-04)</v>
          </cell>
          <cell r="D1426">
            <v>1318000.283175</v>
          </cell>
        </row>
        <row r="1427">
          <cell r="A1427" t="str">
            <v>Advance Salary (Mr.Babu)</v>
          </cell>
          <cell r="C1427">
            <v>1221152</v>
          </cell>
        </row>
        <row r="1428">
          <cell r="A1428" t="str">
            <v>Payroll adjustment a/c</v>
          </cell>
          <cell r="D1428">
            <v>1221152</v>
          </cell>
        </row>
        <row r="1429">
          <cell r="A1429" t="str">
            <v>Provision for Wealth Tax</v>
          </cell>
          <cell r="D1429">
            <v>18700</v>
          </cell>
        </row>
        <row r="1431">
          <cell r="C1431">
            <v>518627024.87000006</v>
          </cell>
          <cell r="D1431">
            <v>518627024.8743999</v>
          </cell>
        </row>
        <row r="1432">
          <cell r="D1432">
            <v>-4.3998360633850098E-3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TGT"/>
      <sheetName val="INDEX"/>
      <sheetName val="PQCDSM"/>
      <sheetName val="RECO"/>
      <sheetName val="RMC ANAL"/>
      <sheetName val="BSHT"/>
      <sheetName val="CBDGT979"/>
      <sheetName val="P&amp;L"/>
      <sheetName val="P&amp;L UNIT"/>
      <sheetName val="P&amp;L PROJ"/>
      <sheetName val="PREOP."/>
      <sheetName val="CWISE SALE"/>
      <sheetName val="CWISE RMC"/>
      <sheetName val="Z RMC"/>
      <sheetName val="SALES"/>
      <sheetName val="SCH6"/>
      <sheetName val="RMC"/>
      <sheetName val="M.V."/>
      <sheetName val="PER COST"/>
      <sheetName val="SCH14 W"/>
      <sheetName val="SCH14 S"/>
      <sheetName val="OVERHD"/>
      <sheetName val="S&amp;D"/>
      <sheetName val="FINCOST"/>
      <sheetName val="SCH13"/>
      <sheetName val="SCH15(2)"/>
      <sheetName val="SCH15(14)"/>
      <sheetName val="SCH15(15)"/>
      <sheetName val="SCH15(17)"/>
      <sheetName val="SCH16"/>
      <sheetName val="BUD1"/>
      <sheetName val="fa"/>
      <sheetName val="DEP-SCH-V"/>
      <sheetName val="Validations"/>
      <sheetName val="VL,NC,MTC"/>
      <sheetName val="TB"/>
    </sheetNames>
    <sheetDataSet>
      <sheetData sheetId="0" refreshError="1">
        <row r="1">
          <cell r="B1" t="str">
            <v>CO. NAME : MIL/MRL</v>
          </cell>
          <cell r="AB1" t="str">
            <v>U:02,D:BUD98-99,F:BUDGET</v>
          </cell>
          <cell r="CY1" t="str">
            <v>CO. NAME : MIL/MRL</v>
          </cell>
        </row>
        <row r="2">
          <cell r="B2" t="str">
            <v>SBU      : SW/HL/HORNS/HO</v>
          </cell>
          <cell r="CY2" t="str">
            <v>SBU      : SW/HL/HORNS/HO</v>
          </cell>
        </row>
        <row r="3">
          <cell r="B3" t="str">
            <v>UNIT     :</v>
          </cell>
          <cell r="CY3" t="str">
            <v>UNIT     :</v>
          </cell>
        </row>
        <row r="4">
          <cell r="B4" t="str">
            <v xml:space="preserve">BUDGET   : 1998-99 </v>
          </cell>
          <cell r="AH4" t="str">
            <v>SCHDULE NO.  : 3</v>
          </cell>
          <cell r="CY4" t="str">
            <v xml:space="preserve">BUDGET   : 1998-99 </v>
          </cell>
          <cell r="DI4" t="str">
            <v>SCHDULE NO.  : 4</v>
          </cell>
        </row>
        <row r="6">
          <cell r="B6" t="str">
            <v>PROFIT &amp; LOSS ACCOUNT</v>
          </cell>
          <cell r="CY6" t="str">
            <v>PROFIT &amp; LOSS ACCOUNT</v>
          </cell>
        </row>
        <row r="8">
          <cell r="A8" t="str">
            <v>_</v>
          </cell>
          <cell r="B8" t="str">
            <v>_</v>
          </cell>
          <cell r="C8" t="str">
            <v>_</v>
          </cell>
          <cell r="D8" t="str">
            <v>_</v>
          </cell>
          <cell r="E8" t="str">
            <v>_</v>
          </cell>
          <cell r="F8" t="str">
            <v>_</v>
          </cell>
          <cell r="G8" t="str">
            <v>_</v>
          </cell>
          <cell r="H8" t="str">
            <v>_</v>
          </cell>
          <cell r="I8" t="str">
            <v>_</v>
          </cell>
          <cell r="J8" t="str">
            <v>_</v>
          </cell>
          <cell r="K8" t="str">
            <v>_</v>
          </cell>
          <cell r="L8" t="str">
            <v>_</v>
          </cell>
          <cell r="M8" t="str">
            <v>_</v>
          </cell>
          <cell r="N8" t="str">
            <v>_</v>
          </cell>
          <cell r="O8" t="str">
            <v>_</v>
          </cell>
          <cell r="P8" t="str">
            <v>_</v>
          </cell>
          <cell r="Q8" t="str">
            <v>_</v>
          </cell>
          <cell r="R8" t="str">
            <v>_</v>
          </cell>
          <cell r="S8" t="str">
            <v>_</v>
          </cell>
          <cell r="T8" t="str">
            <v>_</v>
          </cell>
          <cell r="U8" t="str">
            <v>_</v>
          </cell>
          <cell r="V8" t="str">
            <v>_</v>
          </cell>
          <cell r="W8" t="str">
            <v>_</v>
          </cell>
          <cell r="X8" t="str">
            <v>_</v>
          </cell>
          <cell r="Y8" t="str">
            <v>_</v>
          </cell>
          <cell r="Z8" t="str">
            <v>_</v>
          </cell>
          <cell r="AA8" t="str">
            <v>_</v>
          </cell>
          <cell r="AB8" t="str">
            <v>_</v>
          </cell>
          <cell r="AC8" t="str">
            <v>_</v>
          </cell>
          <cell r="AD8" t="str">
            <v>_</v>
          </cell>
          <cell r="AE8" t="str">
            <v>_</v>
          </cell>
          <cell r="AF8" t="str">
            <v>_</v>
          </cell>
          <cell r="AG8" t="str">
            <v>_</v>
          </cell>
          <cell r="AH8" t="str">
            <v>_</v>
          </cell>
          <cell r="AI8" t="str">
            <v>_</v>
          </cell>
          <cell r="AJ8" t="str">
            <v>_</v>
          </cell>
          <cell r="AK8" t="str">
            <v>_</v>
          </cell>
          <cell r="AL8" t="str">
            <v>_</v>
          </cell>
          <cell r="AM8" t="str">
            <v>_</v>
          </cell>
          <cell r="CX8" t="str">
            <v>_</v>
          </cell>
          <cell r="CY8" t="str">
            <v>_</v>
          </cell>
          <cell r="CZ8" t="str">
            <v>_</v>
          </cell>
          <cell r="DA8" t="str">
            <v>_</v>
          </cell>
          <cell r="DB8" t="str">
            <v>_</v>
          </cell>
          <cell r="DC8" t="str">
            <v>_</v>
          </cell>
          <cell r="DD8" t="str">
            <v>_</v>
          </cell>
          <cell r="DE8" t="str">
            <v>_</v>
          </cell>
          <cell r="DF8" t="str">
            <v>_</v>
          </cell>
          <cell r="DG8" t="str">
            <v>_</v>
          </cell>
          <cell r="DH8" t="str">
            <v>_</v>
          </cell>
          <cell r="DI8" t="str">
            <v>_</v>
          </cell>
          <cell r="DJ8" t="str">
            <v>_</v>
          </cell>
          <cell r="DK8" t="str">
            <v>_</v>
          </cell>
          <cell r="DL8" t="str">
            <v>_</v>
          </cell>
        </row>
        <row r="9">
          <cell r="A9" t="str">
            <v>‚</v>
          </cell>
          <cell r="B9" t="str">
            <v xml:space="preserve">    1997-98</v>
          </cell>
          <cell r="E9" t="str">
            <v>‚</v>
          </cell>
          <cell r="G9" t="str">
            <v>‚</v>
          </cell>
          <cell r="I9" t="str">
            <v>‚</v>
          </cell>
          <cell r="K9" t="str">
            <v>‚</v>
          </cell>
          <cell r="M9" t="str">
            <v>‚</v>
          </cell>
          <cell r="O9" t="str">
            <v>‚</v>
          </cell>
          <cell r="Q9" t="str">
            <v>‚</v>
          </cell>
          <cell r="S9" t="str">
            <v>‚</v>
          </cell>
          <cell r="U9" t="str">
            <v>‚</v>
          </cell>
          <cell r="W9" t="str">
            <v>‚</v>
          </cell>
          <cell r="Y9" t="str">
            <v>‚</v>
          </cell>
          <cell r="AA9" t="str">
            <v>‚</v>
          </cell>
          <cell r="AC9" t="str">
            <v>‚</v>
          </cell>
          <cell r="AE9" t="str">
            <v>‚</v>
          </cell>
          <cell r="AG9" t="str">
            <v>‚</v>
          </cell>
          <cell r="AI9" t="str">
            <v>‚</v>
          </cell>
          <cell r="AK9" t="str">
            <v>‚</v>
          </cell>
          <cell r="AM9" t="str">
            <v>‚</v>
          </cell>
          <cell r="CX9" t="str">
            <v>‚</v>
          </cell>
          <cell r="CZ9" t="str">
            <v>‚</v>
          </cell>
          <cell r="DB9" t="str">
            <v>‚</v>
          </cell>
          <cell r="DD9" t="str">
            <v>‚</v>
          </cell>
          <cell r="DF9" t="str">
            <v>‚</v>
          </cell>
          <cell r="DH9" t="str">
            <v>‚</v>
          </cell>
          <cell r="DJ9" t="str">
            <v>‚</v>
          </cell>
          <cell r="DL9" t="str">
            <v>‚</v>
          </cell>
        </row>
        <row r="10">
          <cell r="A10" t="str">
            <v>‚</v>
          </cell>
          <cell r="B10" t="str">
            <v>-</v>
          </cell>
          <cell r="C10" t="str">
            <v>-</v>
          </cell>
          <cell r="D10" t="str">
            <v>-</v>
          </cell>
          <cell r="E10" t="str">
            <v>‚</v>
          </cell>
          <cell r="F10" t="str">
            <v>S.NO.</v>
          </cell>
          <cell r="G10" t="str">
            <v>‚</v>
          </cell>
          <cell r="H10" t="str">
            <v>PARTICULARS</v>
          </cell>
          <cell r="I10" t="str">
            <v>‚</v>
          </cell>
          <cell r="J10" t="str">
            <v>ANN.</v>
          </cell>
          <cell r="K10" t="str">
            <v>‚</v>
          </cell>
          <cell r="L10" t="str">
            <v>APR</v>
          </cell>
          <cell r="M10" t="str">
            <v>‚</v>
          </cell>
          <cell r="N10" t="str">
            <v>MAY</v>
          </cell>
          <cell r="O10" t="str">
            <v>‚</v>
          </cell>
          <cell r="P10" t="str">
            <v>JUN</v>
          </cell>
          <cell r="Q10" t="str">
            <v>‚</v>
          </cell>
          <cell r="R10" t="str">
            <v>JUL</v>
          </cell>
          <cell r="S10" t="str">
            <v>‚</v>
          </cell>
          <cell r="T10" t="str">
            <v>AUG</v>
          </cell>
          <cell r="U10" t="str">
            <v>‚</v>
          </cell>
          <cell r="V10" t="str">
            <v>SEP</v>
          </cell>
          <cell r="W10" t="str">
            <v>‚</v>
          </cell>
          <cell r="X10" t="str">
            <v>OCT</v>
          </cell>
          <cell r="Y10" t="str">
            <v>‚</v>
          </cell>
          <cell r="Z10" t="str">
            <v>NOV</v>
          </cell>
          <cell r="AA10" t="str">
            <v>‚</v>
          </cell>
          <cell r="AB10" t="str">
            <v>DEC</v>
          </cell>
          <cell r="AC10" t="str">
            <v>‚</v>
          </cell>
          <cell r="AD10" t="str">
            <v>JAN</v>
          </cell>
          <cell r="AE10" t="str">
            <v>‚</v>
          </cell>
          <cell r="AF10" t="str">
            <v>FEB</v>
          </cell>
          <cell r="AG10" t="str">
            <v>‚</v>
          </cell>
          <cell r="AH10" t="str">
            <v>MAR</v>
          </cell>
          <cell r="AI10" t="str">
            <v>‚</v>
          </cell>
          <cell r="AJ10" t="str">
            <v>TOTAL</v>
          </cell>
          <cell r="AK10" t="str">
            <v>‚</v>
          </cell>
          <cell r="AL10" t="str">
            <v>MRP</v>
          </cell>
          <cell r="AM10" t="str">
            <v>‚</v>
          </cell>
          <cell r="CX10" t="str">
            <v>‚</v>
          </cell>
          <cell r="CY10" t="str">
            <v>S.NO.</v>
          </cell>
          <cell r="CZ10" t="str">
            <v>‚</v>
          </cell>
          <cell r="DA10" t="str">
            <v>PARTICULARS</v>
          </cell>
          <cell r="DB10" t="str">
            <v>‚</v>
          </cell>
          <cell r="DC10" t="str">
            <v>BUDGET</v>
          </cell>
          <cell r="DD10" t="str">
            <v>‚</v>
          </cell>
          <cell r="DE10" t="str">
            <v>01.04.97-31.12.97</v>
          </cell>
          <cell r="DF10" t="str">
            <v>‚</v>
          </cell>
          <cell r="DG10" t="str">
            <v>01.01.98-31.03.98</v>
          </cell>
          <cell r="DH10" t="str">
            <v>‚</v>
          </cell>
          <cell r="DI10" t="str">
            <v>TOTAL</v>
          </cell>
          <cell r="DJ10" t="str">
            <v>‚</v>
          </cell>
          <cell r="DK10" t="str">
            <v>MRP</v>
          </cell>
          <cell r="DL10" t="str">
            <v>‚</v>
          </cell>
        </row>
        <row r="11">
          <cell r="A11" t="str">
            <v>‚</v>
          </cell>
          <cell r="B11" t="str">
            <v>BUDGET</v>
          </cell>
          <cell r="C11" t="str">
            <v>‚</v>
          </cell>
          <cell r="D11" t="str">
            <v>ACTUAL</v>
          </cell>
          <cell r="E11" t="str">
            <v>‚</v>
          </cell>
          <cell r="G11" t="str">
            <v>‚</v>
          </cell>
          <cell r="I11" t="str">
            <v>‚</v>
          </cell>
          <cell r="J11" t="str">
            <v>REF.</v>
          </cell>
          <cell r="K11" t="str">
            <v>‚</v>
          </cell>
          <cell r="M11" t="str">
            <v>‚</v>
          </cell>
          <cell r="O11" t="str">
            <v>‚</v>
          </cell>
          <cell r="Q11" t="str">
            <v>‚</v>
          </cell>
          <cell r="S11" t="str">
            <v>‚</v>
          </cell>
          <cell r="U11" t="str">
            <v>‚</v>
          </cell>
          <cell r="W11" t="str">
            <v>‚</v>
          </cell>
          <cell r="Y11" t="str">
            <v>‚</v>
          </cell>
          <cell r="AA11" t="str">
            <v>‚</v>
          </cell>
          <cell r="AC11" t="str">
            <v>‚</v>
          </cell>
          <cell r="AE11" t="str">
            <v>‚</v>
          </cell>
          <cell r="AG11" t="str">
            <v>‚</v>
          </cell>
          <cell r="AI11" t="str">
            <v>‚</v>
          </cell>
          <cell r="AJ11" t="str">
            <v>98-99</v>
          </cell>
          <cell r="AK11" t="str">
            <v>‚</v>
          </cell>
          <cell r="AL11" t="str">
            <v>98-99</v>
          </cell>
          <cell r="AM11" t="str">
            <v>‚</v>
          </cell>
          <cell r="CX11" t="str">
            <v>‚</v>
          </cell>
          <cell r="CZ11" t="str">
            <v>‚</v>
          </cell>
          <cell r="DB11" t="str">
            <v>‚</v>
          </cell>
          <cell r="DC11" t="str">
            <v>97-98</v>
          </cell>
          <cell r="DD11" t="str">
            <v>‚</v>
          </cell>
          <cell r="DE11" t="str">
            <v>(9 MONTHS)</v>
          </cell>
          <cell r="DF11" t="str">
            <v>‚</v>
          </cell>
          <cell r="DG11" t="str">
            <v>(3 MONTHS)</v>
          </cell>
          <cell r="DH11" t="str">
            <v>‚</v>
          </cell>
          <cell r="DI11" t="str">
            <v>97-98</v>
          </cell>
          <cell r="DJ11" t="str">
            <v>‚</v>
          </cell>
          <cell r="DK11" t="str">
            <v>97-98</v>
          </cell>
          <cell r="DL11" t="str">
            <v>‚</v>
          </cell>
        </row>
        <row r="12">
          <cell r="A12" t="str">
            <v>‚</v>
          </cell>
          <cell r="B12" t="str">
            <v>_</v>
          </cell>
          <cell r="C12" t="str">
            <v>‚</v>
          </cell>
          <cell r="D12" t="str">
            <v>_</v>
          </cell>
          <cell r="E12" t="str">
            <v>‚</v>
          </cell>
          <cell r="F12" t="str">
            <v>_</v>
          </cell>
          <cell r="G12" t="str">
            <v>‚</v>
          </cell>
          <cell r="H12" t="str">
            <v>_</v>
          </cell>
          <cell r="I12" t="str">
            <v>_</v>
          </cell>
          <cell r="J12" t="str">
            <v>_</v>
          </cell>
          <cell r="K12" t="str">
            <v>_</v>
          </cell>
          <cell r="L12" t="str">
            <v>_</v>
          </cell>
          <cell r="M12" t="str">
            <v>_</v>
          </cell>
          <cell r="N12" t="str">
            <v>_</v>
          </cell>
          <cell r="O12" t="str">
            <v>_</v>
          </cell>
          <cell r="P12" t="str">
            <v>_</v>
          </cell>
          <cell r="Q12" t="str">
            <v>_</v>
          </cell>
          <cell r="R12" t="str">
            <v>_</v>
          </cell>
          <cell r="S12" t="str">
            <v>_</v>
          </cell>
          <cell r="T12" t="str">
            <v>_</v>
          </cell>
          <cell r="U12" t="str">
            <v>_</v>
          </cell>
          <cell r="V12" t="str">
            <v>_</v>
          </cell>
          <cell r="W12" t="str">
            <v>_</v>
          </cell>
          <cell r="X12" t="str">
            <v>_</v>
          </cell>
          <cell r="Y12" t="str">
            <v>_</v>
          </cell>
          <cell r="Z12" t="str">
            <v>_</v>
          </cell>
          <cell r="AA12" t="str">
            <v>_</v>
          </cell>
          <cell r="AB12" t="str">
            <v>_</v>
          </cell>
          <cell r="AC12" t="str">
            <v>_</v>
          </cell>
          <cell r="AD12" t="str">
            <v>_</v>
          </cell>
          <cell r="AE12" t="str">
            <v>_</v>
          </cell>
          <cell r="AF12" t="str">
            <v>_</v>
          </cell>
          <cell r="AG12" t="str">
            <v>_</v>
          </cell>
          <cell r="AH12" t="str">
            <v>_</v>
          </cell>
          <cell r="AI12" t="str">
            <v>_</v>
          </cell>
          <cell r="AJ12" t="str">
            <v>_</v>
          </cell>
          <cell r="AK12" t="str">
            <v>_</v>
          </cell>
          <cell r="AL12" t="str">
            <v>_</v>
          </cell>
          <cell r="AM12" t="str">
            <v>_</v>
          </cell>
          <cell r="CX12" t="str">
            <v>‚</v>
          </cell>
          <cell r="CZ12" t="str">
            <v>‚</v>
          </cell>
          <cell r="DB12" t="str">
            <v>‚</v>
          </cell>
          <cell r="DD12" t="str">
            <v>‚</v>
          </cell>
          <cell r="DE12" t="str">
            <v>ACTUAL</v>
          </cell>
          <cell r="DF12" t="str">
            <v>‚</v>
          </cell>
          <cell r="DG12" t="str">
            <v>ESTIMATED</v>
          </cell>
          <cell r="DH12" t="str">
            <v>‚</v>
          </cell>
          <cell r="DJ12" t="str">
            <v>‚</v>
          </cell>
          <cell r="DL12" t="str">
            <v>‚</v>
          </cell>
        </row>
        <row r="13">
          <cell r="A13" t="str">
            <v>‚</v>
          </cell>
          <cell r="C13" t="str">
            <v>‚</v>
          </cell>
          <cell r="E13" t="str">
            <v>‚</v>
          </cell>
          <cell r="G13" t="str">
            <v>‚</v>
          </cell>
          <cell r="I13" t="str">
            <v>‚</v>
          </cell>
          <cell r="K13" t="str">
            <v>‚</v>
          </cell>
          <cell r="M13" t="str">
            <v>‚</v>
          </cell>
          <cell r="O13" t="str">
            <v>‚</v>
          </cell>
          <cell r="Q13" t="str">
            <v>‚</v>
          </cell>
          <cell r="S13" t="str">
            <v>‚</v>
          </cell>
          <cell r="U13" t="str">
            <v>‚</v>
          </cell>
          <cell r="W13" t="str">
            <v>‚</v>
          </cell>
          <cell r="Y13" t="str">
            <v>‚</v>
          </cell>
          <cell r="AA13" t="str">
            <v>‚</v>
          </cell>
          <cell r="AC13" t="str">
            <v>‚</v>
          </cell>
          <cell r="AE13" t="str">
            <v>‚</v>
          </cell>
          <cell r="AG13" t="str">
            <v>‚</v>
          </cell>
          <cell r="AI13" t="str">
            <v>‚</v>
          </cell>
          <cell r="AK13" t="str">
            <v>‚</v>
          </cell>
          <cell r="AM13" t="str">
            <v>‚</v>
          </cell>
          <cell r="CX13" t="str">
            <v>‚</v>
          </cell>
          <cell r="CY13" t="str">
            <v>_</v>
          </cell>
          <cell r="CZ13" t="str">
            <v>‚</v>
          </cell>
          <cell r="DA13" t="str">
            <v>_</v>
          </cell>
          <cell r="DB13" t="str">
            <v>_</v>
          </cell>
          <cell r="DC13" t="str">
            <v>_</v>
          </cell>
          <cell r="DD13" t="str">
            <v>_</v>
          </cell>
          <cell r="DE13" t="str">
            <v>_</v>
          </cell>
          <cell r="DF13" t="str">
            <v>_</v>
          </cell>
          <cell r="DG13" t="str">
            <v>_</v>
          </cell>
          <cell r="DH13" t="str">
            <v>_</v>
          </cell>
          <cell r="DI13" t="str">
            <v>_</v>
          </cell>
          <cell r="DJ13" t="str">
            <v>_</v>
          </cell>
          <cell r="DK13" t="str">
            <v>_</v>
          </cell>
          <cell r="DL13" t="str">
            <v>_</v>
          </cell>
        </row>
        <row r="14">
          <cell r="A14" t="str">
            <v>‚</v>
          </cell>
          <cell r="C14" t="str">
            <v>‚</v>
          </cell>
          <cell r="E14" t="str">
            <v>‚</v>
          </cell>
          <cell r="F14" t="str">
            <v>A)</v>
          </cell>
          <cell r="G14" t="str">
            <v>‚</v>
          </cell>
          <cell r="H14" t="str">
            <v>INCOME</v>
          </cell>
          <cell r="I14" t="str">
            <v>‚</v>
          </cell>
          <cell r="K14" t="str">
            <v>‚</v>
          </cell>
          <cell r="M14" t="str">
            <v>‚</v>
          </cell>
          <cell r="O14" t="str">
            <v>‚</v>
          </cell>
          <cell r="Q14" t="str">
            <v>‚</v>
          </cell>
          <cell r="S14" t="str">
            <v>‚</v>
          </cell>
          <cell r="U14" t="str">
            <v>‚</v>
          </cell>
          <cell r="W14" t="str">
            <v>‚</v>
          </cell>
          <cell r="Y14" t="str">
            <v>‚</v>
          </cell>
          <cell r="AA14" t="str">
            <v>‚</v>
          </cell>
          <cell r="AC14" t="str">
            <v>‚</v>
          </cell>
          <cell r="AE14" t="str">
            <v>‚</v>
          </cell>
          <cell r="AG14" t="str">
            <v>‚</v>
          </cell>
          <cell r="AI14" t="str">
            <v>‚</v>
          </cell>
          <cell r="AJ14">
            <v>0</v>
          </cell>
          <cell r="AK14" t="str">
            <v>‚</v>
          </cell>
          <cell r="AL14">
            <v>0</v>
          </cell>
          <cell r="AM14" t="str">
            <v>‚</v>
          </cell>
          <cell r="CX14" t="str">
            <v>‚</v>
          </cell>
          <cell r="CZ14" t="str">
            <v>‚</v>
          </cell>
          <cell r="DB14" t="str">
            <v>‚</v>
          </cell>
          <cell r="DD14" t="str">
            <v>‚</v>
          </cell>
          <cell r="DF14" t="str">
            <v>‚</v>
          </cell>
          <cell r="DH14" t="str">
            <v>‚</v>
          </cell>
          <cell r="DJ14" t="str">
            <v>‚</v>
          </cell>
          <cell r="DL14" t="str">
            <v>‚</v>
          </cell>
        </row>
        <row r="15">
          <cell r="A15" t="str">
            <v>‚</v>
          </cell>
          <cell r="C15" t="str">
            <v>‚</v>
          </cell>
          <cell r="E15" t="str">
            <v>‚</v>
          </cell>
          <cell r="G15" t="str">
            <v>‚</v>
          </cell>
          <cell r="H15" t="str">
            <v>-------</v>
          </cell>
          <cell r="I15" t="str">
            <v>‚</v>
          </cell>
          <cell r="K15" t="str">
            <v>‚</v>
          </cell>
          <cell r="M15" t="str">
            <v>‚</v>
          </cell>
          <cell r="O15" t="str">
            <v>‚</v>
          </cell>
          <cell r="Q15" t="str">
            <v>‚</v>
          </cell>
          <cell r="S15" t="str">
            <v>‚</v>
          </cell>
          <cell r="U15" t="str">
            <v>‚</v>
          </cell>
          <cell r="W15" t="str">
            <v>‚</v>
          </cell>
          <cell r="Y15" t="str">
            <v>‚</v>
          </cell>
          <cell r="AA15" t="str">
            <v>‚</v>
          </cell>
          <cell r="AC15" t="str">
            <v>‚</v>
          </cell>
          <cell r="AE15" t="str">
            <v>‚</v>
          </cell>
          <cell r="AG15" t="str">
            <v>‚</v>
          </cell>
          <cell r="AI15" t="str">
            <v>‚</v>
          </cell>
          <cell r="AJ15">
            <v>0</v>
          </cell>
          <cell r="AK15" t="str">
            <v>‚</v>
          </cell>
          <cell r="AL15">
            <v>0</v>
          </cell>
          <cell r="AM15" t="str">
            <v>‚</v>
          </cell>
          <cell r="CX15" t="str">
            <v>‚</v>
          </cell>
          <cell r="CY15" t="str">
            <v>A)</v>
          </cell>
          <cell r="CZ15" t="str">
            <v>‚</v>
          </cell>
          <cell r="DA15" t="str">
            <v>INCOME</v>
          </cell>
          <cell r="DB15" t="str">
            <v>‚</v>
          </cell>
          <cell r="DD15" t="str">
            <v>‚</v>
          </cell>
          <cell r="DF15" t="str">
            <v>‚</v>
          </cell>
          <cell r="DH15" t="str">
            <v>‚</v>
          </cell>
          <cell r="DJ15" t="str">
            <v>‚</v>
          </cell>
          <cell r="DL15" t="str">
            <v>‚</v>
          </cell>
        </row>
        <row r="16">
          <cell r="A16" t="str">
            <v>‚</v>
          </cell>
          <cell r="C16" t="str">
            <v>‚</v>
          </cell>
          <cell r="E16" t="str">
            <v>‚</v>
          </cell>
          <cell r="F16" t="str">
            <v>A.1</v>
          </cell>
          <cell r="G16" t="str">
            <v>‚</v>
          </cell>
          <cell r="H16" t="str">
            <v>SALES</v>
          </cell>
          <cell r="I16" t="str">
            <v>‚</v>
          </cell>
          <cell r="J16" t="str">
            <v>ANN.-I</v>
          </cell>
          <cell r="K16" t="str">
            <v>‚</v>
          </cell>
          <cell r="M16" t="str">
            <v>‚</v>
          </cell>
          <cell r="O16" t="str">
            <v>‚</v>
          </cell>
          <cell r="Q16" t="str">
            <v>‚</v>
          </cell>
          <cell r="S16" t="str">
            <v>‚</v>
          </cell>
          <cell r="U16" t="str">
            <v>‚</v>
          </cell>
          <cell r="W16" t="str">
            <v>‚</v>
          </cell>
          <cell r="Y16" t="str">
            <v>‚</v>
          </cell>
          <cell r="AA16" t="str">
            <v>‚</v>
          </cell>
          <cell r="AC16" t="str">
            <v>‚</v>
          </cell>
          <cell r="AE16" t="str">
            <v>‚</v>
          </cell>
          <cell r="AG16" t="str">
            <v>‚</v>
          </cell>
          <cell r="AI16" t="str">
            <v>‚</v>
          </cell>
          <cell r="AJ16">
            <v>0</v>
          </cell>
          <cell r="AK16" t="str">
            <v>‚</v>
          </cell>
          <cell r="AL16">
            <v>0</v>
          </cell>
          <cell r="AM16" t="str">
            <v>‚</v>
          </cell>
          <cell r="CX16" t="str">
            <v>‚</v>
          </cell>
          <cell r="CZ16" t="str">
            <v>‚</v>
          </cell>
          <cell r="DA16" t="str">
            <v>-------</v>
          </cell>
          <cell r="DB16" t="str">
            <v>‚</v>
          </cell>
          <cell r="DD16" t="str">
            <v>‚</v>
          </cell>
          <cell r="DF16" t="str">
            <v>‚</v>
          </cell>
          <cell r="DH16" t="str">
            <v>‚</v>
          </cell>
          <cell r="DJ16" t="str">
            <v>‚</v>
          </cell>
          <cell r="DL16" t="str">
            <v>‚</v>
          </cell>
        </row>
        <row r="17">
          <cell r="A17" t="str">
            <v>‚</v>
          </cell>
          <cell r="C17" t="str">
            <v>‚</v>
          </cell>
          <cell r="E17" t="str">
            <v>‚</v>
          </cell>
          <cell r="F17" t="str">
            <v>A.2</v>
          </cell>
          <cell r="G17" t="str">
            <v>‚</v>
          </cell>
          <cell r="H17" t="str">
            <v>OTHER INCOME</v>
          </cell>
          <cell r="I17" t="str">
            <v>‚</v>
          </cell>
          <cell r="K17" t="str">
            <v>‚</v>
          </cell>
          <cell r="M17" t="str">
            <v>‚</v>
          </cell>
          <cell r="O17" t="str">
            <v>‚</v>
          </cell>
          <cell r="Q17" t="str">
            <v>‚</v>
          </cell>
          <cell r="S17" t="str">
            <v>‚</v>
          </cell>
          <cell r="U17" t="str">
            <v>‚</v>
          </cell>
          <cell r="W17" t="str">
            <v>‚</v>
          </cell>
          <cell r="Y17" t="str">
            <v>‚</v>
          </cell>
          <cell r="AA17" t="str">
            <v>‚</v>
          </cell>
          <cell r="AC17" t="str">
            <v>‚</v>
          </cell>
          <cell r="AE17" t="str">
            <v>‚</v>
          </cell>
          <cell r="AG17" t="str">
            <v>‚</v>
          </cell>
          <cell r="AI17" t="str">
            <v>‚</v>
          </cell>
          <cell r="AJ17">
            <v>0</v>
          </cell>
          <cell r="AK17" t="str">
            <v>‚</v>
          </cell>
          <cell r="AL17">
            <v>0</v>
          </cell>
          <cell r="AM17" t="str">
            <v>‚</v>
          </cell>
          <cell r="CX17" t="str">
            <v>‚</v>
          </cell>
          <cell r="CY17" t="str">
            <v>A.1</v>
          </cell>
          <cell r="CZ17" t="str">
            <v>‚</v>
          </cell>
          <cell r="DA17" t="str">
            <v>SALES</v>
          </cell>
          <cell r="DB17" t="str">
            <v>‚</v>
          </cell>
          <cell r="DD17" t="str">
            <v>‚</v>
          </cell>
          <cell r="DF17" t="str">
            <v>‚</v>
          </cell>
          <cell r="DH17" t="str">
            <v>‚</v>
          </cell>
          <cell r="DJ17" t="str">
            <v>‚</v>
          </cell>
          <cell r="DL17" t="str">
            <v>‚</v>
          </cell>
        </row>
        <row r="18">
          <cell r="A18" t="str">
            <v>‚</v>
          </cell>
          <cell r="C18" t="str">
            <v>‚</v>
          </cell>
          <cell r="E18" t="str">
            <v>‚</v>
          </cell>
          <cell r="G18" t="str">
            <v>‚</v>
          </cell>
          <cell r="I18" t="str">
            <v>‚</v>
          </cell>
          <cell r="K18" t="str">
            <v>‚</v>
          </cell>
          <cell r="M18" t="str">
            <v>‚</v>
          </cell>
          <cell r="O18" t="str">
            <v>‚</v>
          </cell>
          <cell r="Q18" t="str">
            <v>‚</v>
          </cell>
          <cell r="S18" t="str">
            <v>‚</v>
          </cell>
          <cell r="U18" t="str">
            <v>‚</v>
          </cell>
          <cell r="W18" t="str">
            <v>‚</v>
          </cell>
          <cell r="Y18" t="str">
            <v>‚</v>
          </cell>
          <cell r="AA18" t="str">
            <v>‚</v>
          </cell>
          <cell r="AC18" t="str">
            <v>‚</v>
          </cell>
          <cell r="AE18" t="str">
            <v>‚</v>
          </cell>
          <cell r="AG18" t="str">
            <v>‚</v>
          </cell>
          <cell r="AI18" t="str">
            <v>‚</v>
          </cell>
          <cell r="AJ18">
            <v>0</v>
          </cell>
          <cell r="AK18" t="str">
            <v>‚</v>
          </cell>
          <cell r="AL18">
            <v>0</v>
          </cell>
          <cell r="AM18" t="str">
            <v>‚</v>
          </cell>
          <cell r="CX18" t="str">
            <v>‚</v>
          </cell>
          <cell r="CY18" t="str">
            <v>A.2</v>
          </cell>
          <cell r="CZ18" t="str">
            <v>‚</v>
          </cell>
          <cell r="DA18" t="str">
            <v>OTHER INCOME</v>
          </cell>
          <cell r="DB18" t="str">
            <v>‚</v>
          </cell>
          <cell r="DD18" t="str">
            <v>‚</v>
          </cell>
          <cell r="DF18" t="str">
            <v>‚</v>
          </cell>
          <cell r="DH18" t="str">
            <v>‚</v>
          </cell>
          <cell r="DJ18" t="str">
            <v>‚</v>
          </cell>
          <cell r="DL18" t="str">
            <v>‚</v>
          </cell>
        </row>
        <row r="19">
          <cell r="A19" t="str">
            <v>‚</v>
          </cell>
          <cell r="C19" t="str">
            <v>‚</v>
          </cell>
          <cell r="E19" t="str">
            <v>‚</v>
          </cell>
          <cell r="G19" t="str">
            <v>‚</v>
          </cell>
          <cell r="H19" t="str">
            <v>TOTAL (A)</v>
          </cell>
          <cell r="I19" t="str">
            <v>‚</v>
          </cell>
          <cell r="K19" t="str">
            <v>‚</v>
          </cell>
          <cell r="M19" t="str">
            <v>‚</v>
          </cell>
          <cell r="O19" t="str">
            <v>‚</v>
          </cell>
          <cell r="Q19" t="str">
            <v>‚</v>
          </cell>
          <cell r="S19" t="str">
            <v>‚</v>
          </cell>
          <cell r="U19" t="str">
            <v>‚</v>
          </cell>
          <cell r="W19" t="str">
            <v>‚</v>
          </cell>
          <cell r="Y19" t="str">
            <v>‚</v>
          </cell>
          <cell r="AA19" t="str">
            <v>‚</v>
          </cell>
          <cell r="AC19" t="str">
            <v>‚</v>
          </cell>
          <cell r="AE19" t="str">
            <v>‚</v>
          </cell>
          <cell r="AG19" t="str">
            <v>‚</v>
          </cell>
          <cell r="AI19" t="str">
            <v>‚</v>
          </cell>
          <cell r="AJ19">
            <v>0</v>
          </cell>
          <cell r="AK19" t="str">
            <v>‚</v>
          </cell>
          <cell r="AL19">
            <v>0</v>
          </cell>
          <cell r="AM19" t="str">
            <v>‚</v>
          </cell>
          <cell r="CX19" t="str">
            <v>‚</v>
          </cell>
          <cell r="CZ19" t="str">
            <v>‚</v>
          </cell>
          <cell r="DB19" t="str">
            <v>‚</v>
          </cell>
          <cell r="DD19" t="str">
            <v>‚</v>
          </cell>
          <cell r="DF19" t="str">
            <v>‚</v>
          </cell>
          <cell r="DH19" t="str">
            <v>‚</v>
          </cell>
          <cell r="DJ19" t="str">
            <v>‚</v>
          </cell>
          <cell r="DL19" t="str">
            <v>‚</v>
          </cell>
        </row>
        <row r="20">
          <cell r="A20" t="str">
            <v>‚</v>
          </cell>
          <cell r="C20" t="str">
            <v>‚</v>
          </cell>
          <cell r="E20" t="str">
            <v>‚</v>
          </cell>
          <cell r="G20" t="str">
            <v>‚</v>
          </cell>
          <cell r="I20" t="str">
            <v>‚</v>
          </cell>
          <cell r="K20" t="str">
            <v>‚</v>
          </cell>
          <cell r="M20" t="str">
            <v>‚</v>
          </cell>
          <cell r="O20" t="str">
            <v>‚</v>
          </cell>
          <cell r="Q20" t="str">
            <v>‚</v>
          </cell>
          <cell r="S20" t="str">
            <v>‚</v>
          </cell>
          <cell r="U20" t="str">
            <v>‚</v>
          </cell>
          <cell r="W20" t="str">
            <v>‚</v>
          </cell>
          <cell r="Y20" t="str">
            <v>‚</v>
          </cell>
          <cell r="AA20" t="str">
            <v>‚</v>
          </cell>
          <cell r="AC20" t="str">
            <v>‚</v>
          </cell>
          <cell r="AE20" t="str">
            <v>‚</v>
          </cell>
          <cell r="AG20" t="str">
            <v>‚</v>
          </cell>
          <cell r="AI20" t="str">
            <v>‚</v>
          </cell>
          <cell r="AK20" t="str">
            <v>‚</v>
          </cell>
          <cell r="AM20" t="str">
            <v>‚</v>
          </cell>
          <cell r="CX20" t="str">
            <v>‚</v>
          </cell>
          <cell r="CZ20" t="str">
            <v>‚</v>
          </cell>
          <cell r="DB20" t="str">
            <v>‚</v>
          </cell>
          <cell r="DD20" t="str">
            <v>‚</v>
          </cell>
          <cell r="DF20" t="str">
            <v>‚</v>
          </cell>
          <cell r="DH20" t="str">
            <v>‚</v>
          </cell>
          <cell r="DJ20" t="str">
            <v>‚</v>
          </cell>
          <cell r="DL20" t="str">
            <v>‚</v>
          </cell>
        </row>
        <row r="21">
          <cell r="A21" t="str">
            <v>‚</v>
          </cell>
          <cell r="C21" t="str">
            <v>‚</v>
          </cell>
          <cell r="E21" t="str">
            <v>‚</v>
          </cell>
          <cell r="F21" t="str">
            <v>B)</v>
          </cell>
          <cell r="G21" t="str">
            <v>‚</v>
          </cell>
          <cell r="H21" t="str">
            <v>VARIABLE COST</v>
          </cell>
          <cell r="I21" t="str">
            <v>‚</v>
          </cell>
          <cell r="K21" t="str">
            <v>‚</v>
          </cell>
          <cell r="M21" t="str">
            <v>‚</v>
          </cell>
          <cell r="O21" t="str">
            <v>‚</v>
          </cell>
          <cell r="Q21" t="str">
            <v>‚</v>
          </cell>
          <cell r="S21" t="str">
            <v>‚</v>
          </cell>
          <cell r="U21" t="str">
            <v>‚</v>
          </cell>
          <cell r="W21" t="str">
            <v>‚</v>
          </cell>
          <cell r="Y21" t="str">
            <v>‚</v>
          </cell>
          <cell r="AA21" t="str">
            <v>‚</v>
          </cell>
          <cell r="AC21" t="str">
            <v>‚</v>
          </cell>
          <cell r="AE21" t="str">
            <v>‚</v>
          </cell>
          <cell r="AG21" t="str">
            <v>‚</v>
          </cell>
          <cell r="AI21" t="str">
            <v>‚</v>
          </cell>
          <cell r="AK21" t="str">
            <v>‚</v>
          </cell>
          <cell r="AM21" t="str">
            <v>‚</v>
          </cell>
          <cell r="CX21" t="str">
            <v>‚</v>
          </cell>
          <cell r="CZ21" t="str">
            <v>‚</v>
          </cell>
          <cell r="DB21" t="str">
            <v>‚</v>
          </cell>
          <cell r="DD21" t="str">
            <v>‚</v>
          </cell>
          <cell r="DF21" t="str">
            <v>‚</v>
          </cell>
          <cell r="DH21" t="str">
            <v>‚</v>
          </cell>
          <cell r="DJ21" t="str">
            <v>‚</v>
          </cell>
          <cell r="DL21" t="str">
            <v>‚</v>
          </cell>
        </row>
        <row r="22">
          <cell r="A22" t="str">
            <v>‚</v>
          </cell>
          <cell r="C22" t="str">
            <v>‚</v>
          </cell>
          <cell r="E22" t="str">
            <v>‚</v>
          </cell>
          <cell r="G22" t="str">
            <v>‚</v>
          </cell>
          <cell r="H22" t="str">
            <v>--------------</v>
          </cell>
          <cell r="I22" t="str">
            <v>‚</v>
          </cell>
          <cell r="K22" t="str">
            <v>‚</v>
          </cell>
          <cell r="M22" t="str">
            <v>‚</v>
          </cell>
          <cell r="O22" t="str">
            <v>‚</v>
          </cell>
          <cell r="Q22" t="str">
            <v>‚</v>
          </cell>
          <cell r="S22" t="str">
            <v>‚</v>
          </cell>
          <cell r="U22" t="str">
            <v>‚</v>
          </cell>
          <cell r="W22" t="str">
            <v>‚</v>
          </cell>
          <cell r="Y22" t="str">
            <v>‚</v>
          </cell>
          <cell r="AA22" t="str">
            <v>‚</v>
          </cell>
          <cell r="AC22" t="str">
            <v>‚</v>
          </cell>
          <cell r="AE22" t="str">
            <v>‚</v>
          </cell>
          <cell r="AG22" t="str">
            <v>‚</v>
          </cell>
          <cell r="AI22" t="str">
            <v>‚</v>
          </cell>
          <cell r="AK22" t="str">
            <v>‚</v>
          </cell>
          <cell r="AM22" t="str">
            <v>‚</v>
          </cell>
          <cell r="CX22" t="str">
            <v>‚</v>
          </cell>
          <cell r="CZ22" t="str">
            <v>‚</v>
          </cell>
          <cell r="DB22" t="str">
            <v>‚</v>
          </cell>
          <cell r="DD22" t="str">
            <v>‚</v>
          </cell>
          <cell r="DF22" t="str">
            <v>‚</v>
          </cell>
          <cell r="DH22" t="str">
            <v>‚</v>
          </cell>
          <cell r="DJ22" t="str">
            <v>‚</v>
          </cell>
          <cell r="DL22" t="str">
            <v>‚</v>
          </cell>
        </row>
        <row r="23">
          <cell r="A23" t="str">
            <v>‚</v>
          </cell>
          <cell r="C23" t="str">
            <v>‚</v>
          </cell>
          <cell r="E23" t="str">
            <v>‚</v>
          </cell>
          <cell r="F23" t="str">
            <v>B.1</v>
          </cell>
          <cell r="G23" t="str">
            <v>‚</v>
          </cell>
          <cell r="H23" t="str">
            <v xml:space="preserve">RMC </v>
          </cell>
          <cell r="I23" t="str">
            <v>‚</v>
          </cell>
          <cell r="J23" t="str">
            <v>ANN.-III</v>
          </cell>
          <cell r="K23" t="str">
            <v>‚</v>
          </cell>
          <cell r="M23" t="str">
            <v>‚</v>
          </cell>
          <cell r="O23" t="str">
            <v>‚</v>
          </cell>
          <cell r="Q23" t="str">
            <v>‚</v>
          </cell>
          <cell r="S23" t="str">
            <v>‚</v>
          </cell>
          <cell r="U23" t="str">
            <v>‚</v>
          </cell>
          <cell r="W23" t="str">
            <v>‚</v>
          </cell>
          <cell r="Y23" t="str">
            <v>‚</v>
          </cell>
          <cell r="AA23" t="str">
            <v>‚</v>
          </cell>
          <cell r="AC23" t="str">
            <v>‚</v>
          </cell>
          <cell r="AE23" t="str">
            <v>‚</v>
          </cell>
          <cell r="AG23" t="str">
            <v>‚</v>
          </cell>
          <cell r="AI23" t="str">
            <v>‚</v>
          </cell>
          <cell r="AK23" t="str">
            <v>‚</v>
          </cell>
          <cell r="AM23" t="str">
            <v>‚</v>
          </cell>
          <cell r="CX23" t="str">
            <v>‚</v>
          </cell>
          <cell r="CZ23" t="str">
            <v>‚</v>
          </cell>
          <cell r="DB23" t="str">
            <v>‚</v>
          </cell>
          <cell r="DD23" t="str">
            <v>‚</v>
          </cell>
          <cell r="DF23" t="str">
            <v>‚</v>
          </cell>
          <cell r="DH23" t="str">
            <v>‚</v>
          </cell>
          <cell r="DJ23" t="str">
            <v>‚</v>
          </cell>
          <cell r="DL23" t="str">
            <v>‚</v>
          </cell>
        </row>
        <row r="24">
          <cell r="A24" t="str">
            <v>‚</v>
          </cell>
          <cell r="C24" t="str">
            <v>‚</v>
          </cell>
          <cell r="E24" t="str">
            <v>‚</v>
          </cell>
          <cell r="F24" t="str">
            <v>B.2</v>
          </cell>
          <cell r="G24" t="str">
            <v>‚</v>
          </cell>
          <cell r="H24" t="str">
            <v xml:space="preserve">MFG. VARIABLE </v>
          </cell>
          <cell r="I24" t="str">
            <v>‚</v>
          </cell>
          <cell r="J24" t="str">
            <v>ANN.-IV</v>
          </cell>
          <cell r="K24" t="str">
            <v>‚</v>
          </cell>
          <cell r="M24" t="str">
            <v>‚</v>
          </cell>
          <cell r="O24" t="str">
            <v>‚</v>
          </cell>
          <cell r="Q24" t="str">
            <v>‚</v>
          </cell>
          <cell r="S24" t="str">
            <v>‚</v>
          </cell>
          <cell r="U24" t="str">
            <v>‚</v>
          </cell>
          <cell r="W24" t="str">
            <v>‚</v>
          </cell>
          <cell r="Y24" t="str">
            <v>‚</v>
          </cell>
          <cell r="AA24" t="str">
            <v>‚</v>
          </cell>
          <cell r="AC24" t="str">
            <v>‚</v>
          </cell>
          <cell r="AE24" t="str">
            <v>‚</v>
          </cell>
          <cell r="AG24" t="str">
            <v>‚</v>
          </cell>
          <cell r="AI24" t="str">
            <v>‚</v>
          </cell>
          <cell r="AK24" t="str">
            <v>‚</v>
          </cell>
          <cell r="AM24" t="str">
            <v>‚</v>
          </cell>
          <cell r="CX24" t="str">
            <v>‚</v>
          </cell>
          <cell r="CZ24" t="str">
            <v>‚</v>
          </cell>
          <cell r="DB24" t="str">
            <v>‚</v>
          </cell>
          <cell r="DD24" t="str">
            <v>‚</v>
          </cell>
          <cell r="DF24" t="str">
            <v>‚</v>
          </cell>
          <cell r="DH24" t="str">
            <v>‚</v>
          </cell>
          <cell r="DJ24" t="str">
            <v>‚</v>
          </cell>
          <cell r="DL24" t="str">
            <v>‚</v>
          </cell>
        </row>
        <row r="25">
          <cell r="A25" t="str">
            <v>‚</v>
          </cell>
          <cell r="C25" t="str">
            <v>‚</v>
          </cell>
          <cell r="E25" t="str">
            <v>‚</v>
          </cell>
          <cell r="F25" t="str">
            <v>B.3</v>
          </cell>
          <cell r="G25" t="str">
            <v>‚</v>
          </cell>
          <cell r="H25" t="str">
            <v>PERSONNEL COST-WORKERS</v>
          </cell>
          <cell r="I25" t="str">
            <v>‚</v>
          </cell>
          <cell r="J25" t="str">
            <v>ANN.-V</v>
          </cell>
          <cell r="K25" t="str">
            <v>‚</v>
          </cell>
          <cell r="M25" t="str">
            <v>‚</v>
          </cell>
          <cell r="O25" t="str">
            <v>‚</v>
          </cell>
          <cell r="Q25" t="str">
            <v>‚</v>
          </cell>
          <cell r="S25" t="str">
            <v>‚</v>
          </cell>
          <cell r="U25" t="str">
            <v>‚</v>
          </cell>
          <cell r="W25" t="str">
            <v>‚</v>
          </cell>
          <cell r="Y25" t="str">
            <v>‚</v>
          </cell>
          <cell r="AA25" t="str">
            <v>‚</v>
          </cell>
          <cell r="AC25" t="str">
            <v>‚</v>
          </cell>
          <cell r="AE25" t="str">
            <v>‚</v>
          </cell>
          <cell r="AG25" t="str">
            <v>‚</v>
          </cell>
          <cell r="AI25" t="str">
            <v>‚</v>
          </cell>
          <cell r="AK25" t="str">
            <v>‚</v>
          </cell>
          <cell r="AM25" t="str">
            <v>‚</v>
          </cell>
          <cell r="CX25" t="str">
            <v>‚</v>
          </cell>
          <cell r="CZ25" t="str">
            <v>‚</v>
          </cell>
          <cell r="DB25" t="str">
            <v>‚</v>
          </cell>
          <cell r="DD25" t="str">
            <v>‚</v>
          </cell>
          <cell r="DF25" t="str">
            <v>‚</v>
          </cell>
          <cell r="DH25" t="str">
            <v>‚</v>
          </cell>
          <cell r="DJ25" t="str">
            <v>‚</v>
          </cell>
          <cell r="DL25" t="str">
            <v>‚</v>
          </cell>
        </row>
        <row r="26">
          <cell r="A26" t="str">
            <v>‚</v>
          </cell>
          <cell r="C26" t="str">
            <v>‚</v>
          </cell>
          <cell r="E26" t="str">
            <v>‚</v>
          </cell>
          <cell r="G26" t="str">
            <v>‚</v>
          </cell>
          <cell r="H26" t="str">
            <v>(UNIT)</v>
          </cell>
          <cell r="I26" t="str">
            <v>‚</v>
          </cell>
          <cell r="K26" t="str">
            <v>‚</v>
          </cell>
          <cell r="M26" t="str">
            <v>‚</v>
          </cell>
          <cell r="O26" t="str">
            <v>‚</v>
          </cell>
          <cell r="Q26" t="str">
            <v>‚</v>
          </cell>
          <cell r="S26" t="str">
            <v>‚</v>
          </cell>
          <cell r="U26" t="str">
            <v>‚</v>
          </cell>
          <cell r="W26" t="str">
            <v>‚</v>
          </cell>
          <cell r="Y26" t="str">
            <v>‚</v>
          </cell>
          <cell r="AA26" t="str">
            <v>‚</v>
          </cell>
          <cell r="AC26" t="str">
            <v>‚</v>
          </cell>
          <cell r="AE26" t="str">
            <v>‚</v>
          </cell>
          <cell r="AG26" t="str">
            <v>‚</v>
          </cell>
          <cell r="AI26" t="str">
            <v>‚</v>
          </cell>
          <cell r="AK26" t="str">
            <v>‚</v>
          </cell>
          <cell r="AM26" t="str">
            <v>‚</v>
          </cell>
          <cell r="CX26" t="str">
            <v>‚</v>
          </cell>
          <cell r="CZ26" t="str">
            <v>‚</v>
          </cell>
          <cell r="DB26" t="str">
            <v>‚</v>
          </cell>
          <cell r="DD26" t="str">
            <v>‚</v>
          </cell>
          <cell r="DF26" t="str">
            <v>‚</v>
          </cell>
          <cell r="DH26" t="str">
            <v>‚</v>
          </cell>
          <cell r="DJ26" t="str">
            <v>‚</v>
          </cell>
          <cell r="DL26" t="str">
            <v>‚</v>
          </cell>
        </row>
        <row r="27">
          <cell r="A27" t="str">
            <v>‚</v>
          </cell>
          <cell r="C27" t="str">
            <v>‚</v>
          </cell>
          <cell r="E27" t="str">
            <v>‚</v>
          </cell>
          <cell r="F27" t="str">
            <v>B.4</v>
          </cell>
          <cell r="G27" t="str">
            <v>‚</v>
          </cell>
          <cell r="H27" t="str">
            <v xml:space="preserve">SELLING &amp; DISTRIBUTION </v>
          </cell>
          <cell r="I27" t="str">
            <v>‚</v>
          </cell>
          <cell r="J27" t="str">
            <v>ANN.-VI</v>
          </cell>
          <cell r="K27" t="str">
            <v>‚</v>
          </cell>
          <cell r="M27" t="str">
            <v>‚</v>
          </cell>
          <cell r="O27" t="str">
            <v>‚</v>
          </cell>
          <cell r="Q27" t="str">
            <v>‚</v>
          </cell>
          <cell r="S27" t="str">
            <v>‚</v>
          </cell>
          <cell r="U27" t="str">
            <v>‚</v>
          </cell>
          <cell r="W27" t="str">
            <v>‚</v>
          </cell>
          <cell r="Y27" t="str">
            <v>‚</v>
          </cell>
          <cell r="AA27" t="str">
            <v>‚</v>
          </cell>
          <cell r="AC27" t="str">
            <v>‚</v>
          </cell>
          <cell r="AE27" t="str">
            <v>‚</v>
          </cell>
          <cell r="AG27" t="str">
            <v>‚</v>
          </cell>
          <cell r="AI27" t="str">
            <v>‚</v>
          </cell>
          <cell r="AK27" t="str">
            <v>‚</v>
          </cell>
          <cell r="AM27" t="str">
            <v>‚</v>
          </cell>
          <cell r="CX27" t="str">
            <v>‚</v>
          </cell>
          <cell r="CZ27" t="str">
            <v>‚</v>
          </cell>
          <cell r="DA27" t="str">
            <v>(UNIT)</v>
          </cell>
          <cell r="DB27" t="str">
            <v>‚</v>
          </cell>
          <cell r="DD27" t="str">
            <v>‚</v>
          </cell>
          <cell r="DF27" t="str">
            <v>‚</v>
          </cell>
          <cell r="DH27" t="str">
            <v>‚</v>
          </cell>
          <cell r="DJ27" t="str">
            <v>‚</v>
          </cell>
          <cell r="DL27" t="str">
            <v>‚</v>
          </cell>
        </row>
        <row r="28">
          <cell r="A28" t="str">
            <v>‚</v>
          </cell>
          <cell r="C28" t="str">
            <v>‚</v>
          </cell>
          <cell r="E28" t="str">
            <v>‚</v>
          </cell>
          <cell r="F28" t="str">
            <v>B.5</v>
          </cell>
          <cell r="G28" t="str">
            <v>‚</v>
          </cell>
          <cell r="H28" t="str">
            <v xml:space="preserve">INTEREST-WORKING CAPITAL </v>
          </cell>
          <cell r="I28" t="str">
            <v>‚</v>
          </cell>
          <cell r="J28" t="str">
            <v>ANN.-VII</v>
          </cell>
          <cell r="K28" t="str">
            <v>‚</v>
          </cell>
          <cell r="M28" t="str">
            <v>‚</v>
          </cell>
          <cell r="O28" t="str">
            <v>‚</v>
          </cell>
          <cell r="Q28" t="str">
            <v>‚</v>
          </cell>
          <cell r="S28" t="str">
            <v>‚</v>
          </cell>
          <cell r="U28" t="str">
            <v>‚</v>
          </cell>
          <cell r="W28" t="str">
            <v>‚</v>
          </cell>
          <cell r="Y28" t="str">
            <v>‚</v>
          </cell>
          <cell r="AA28" t="str">
            <v>‚</v>
          </cell>
          <cell r="AC28" t="str">
            <v>‚</v>
          </cell>
          <cell r="AE28" t="str">
            <v>‚</v>
          </cell>
          <cell r="AG28" t="str">
            <v>‚</v>
          </cell>
          <cell r="AI28" t="str">
            <v>‚</v>
          </cell>
          <cell r="AK28" t="str">
            <v>‚</v>
          </cell>
          <cell r="AM28" t="str">
            <v>‚</v>
          </cell>
          <cell r="CX28" t="str">
            <v>‚</v>
          </cell>
          <cell r="CY28" t="str">
            <v>B.4</v>
          </cell>
          <cell r="CZ28" t="str">
            <v>‚</v>
          </cell>
          <cell r="DA28" t="str">
            <v xml:space="preserve">SELLING &amp; DISTRIBUTION </v>
          </cell>
          <cell r="DB28" t="str">
            <v>‚</v>
          </cell>
          <cell r="DD28" t="str">
            <v>‚</v>
          </cell>
          <cell r="DF28" t="str">
            <v>‚</v>
          </cell>
          <cell r="DH28" t="str">
            <v>‚</v>
          </cell>
          <cell r="DJ28" t="str">
            <v>‚</v>
          </cell>
          <cell r="DL28" t="str">
            <v>‚</v>
          </cell>
        </row>
        <row r="29">
          <cell r="A29" t="str">
            <v>‚</v>
          </cell>
          <cell r="C29" t="str">
            <v>‚</v>
          </cell>
          <cell r="E29" t="str">
            <v>‚</v>
          </cell>
          <cell r="G29" t="str">
            <v>‚</v>
          </cell>
          <cell r="I29" t="str">
            <v>‚</v>
          </cell>
          <cell r="K29" t="str">
            <v>‚</v>
          </cell>
          <cell r="M29" t="str">
            <v>‚</v>
          </cell>
          <cell r="O29" t="str">
            <v>‚</v>
          </cell>
          <cell r="Q29" t="str">
            <v>‚</v>
          </cell>
          <cell r="S29" t="str">
            <v>‚</v>
          </cell>
          <cell r="U29" t="str">
            <v>‚</v>
          </cell>
          <cell r="W29" t="str">
            <v>‚</v>
          </cell>
          <cell r="Y29" t="str">
            <v>‚</v>
          </cell>
          <cell r="AA29" t="str">
            <v>‚</v>
          </cell>
          <cell r="AC29" t="str">
            <v>‚</v>
          </cell>
          <cell r="AE29" t="str">
            <v>‚</v>
          </cell>
          <cell r="AG29" t="str">
            <v>‚</v>
          </cell>
          <cell r="AI29" t="str">
            <v>‚</v>
          </cell>
          <cell r="AK29" t="str">
            <v>‚</v>
          </cell>
          <cell r="AM29" t="str">
            <v>‚</v>
          </cell>
          <cell r="CX29" t="str">
            <v>‚</v>
          </cell>
          <cell r="CY29" t="str">
            <v>B.5</v>
          </cell>
          <cell r="CZ29" t="str">
            <v>‚</v>
          </cell>
          <cell r="DA29" t="str">
            <v xml:space="preserve">INTEREST-WORKING CAPITAL </v>
          </cell>
          <cell r="DB29" t="str">
            <v>‚</v>
          </cell>
          <cell r="DD29" t="str">
            <v>‚</v>
          </cell>
          <cell r="DF29" t="str">
            <v>‚</v>
          </cell>
          <cell r="DH29" t="str">
            <v>‚</v>
          </cell>
          <cell r="DJ29" t="str">
            <v>‚</v>
          </cell>
          <cell r="DL29" t="str">
            <v>‚</v>
          </cell>
        </row>
        <row r="30">
          <cell r="A30" t="str">
            <v>‚</v>
          </cell>
          <cell r="C30" t="str">
            <v>‚</v>
          </cell>
          <cell r="E30" t="str">
            <v>‚</v>
          </cell>
          <cell r="G30" t="str">
            <v>‚</v>
          </cell>
          <cell r="H30" t="str">
            <v>TOTAL (B)</v>
          </cell>
          <cell r="I30" t="str">
            <v>‚</v>
          </cell>
          <cell r="K30" t="str">
            <v>‚</v>
          </cell>
          <cell r="M30" t="str">
            <v>‚</v>
          </cell>
          <cell r="O30" t="str">
            <v>‚</v>
          </cell>
          <cell r="Q30" t="str">
            <v>‚</v>
          </cell>
          <cell r="S30" t="str">
            <v>‚</v>
          </cell>
          <cell r="U30" t="str">
            <v>‚</v>
          </cell>
          <cell r="W30" t="str">
            <v>‚</v>
          </cell>
          <cell r="Y30" t="str">
            <v>‚</v>
          </cell>
          <cell r="AA30" t="str">
            <v>‚</v>
          </cell>
          <cell r="AC30" t="str">
            <v>‚</v>
          </cell>
          <cell r="AE30" t="str">
            <v>‚</v>
          </cell>
          <cell r="AG30" t="str">
            <v>‚</v>
          </cell>
          <cell r="AI30" t="str">
            <v>‚</v>
          </cell>
          <cell r="AK30" t="str">
            <v>‚</v>
          </cell>
          <cell r="AM30" t="str">
            <v>‚</v>
          </cell>
          <cell r="CX30" t="str">
            <v>‚</v>
          </cell>
          <cell r="CZ30" t="str">
            <v>‚</v>
          </cell>
          <cell r="DB30" t="str">
            <v>‚</v>
          </cell>
          <cell r="DD30" t="str">
            <v>‚</v>
          </cell>
          <cell r="DF30" t="str">
            <v>‚</v>
          </cell>
          <cell r="DH30" t="str">
            <v>‚</v>
          </cell>
          <cell r="DJ30" t="str">
            <v>‚</v>
          </cell>
          <cell r="DL30" t="str">
            <v>‚</v>
          </cell>
        </row>
        <row r="31">
          <cell r="A31" t="str">
            <v>‚</v>
          </cell>
          <cell r="C31" t="str">
            <v>‚</v>
          </cell>
          <cell r="E31" t="str">
            <v>‚</v>
          </cell>
          <cell r="G31" t="str">
            <v>‚</v>
          </cell>
          <cell r="I31" t="str">
            <v>‚</v>
          </cell>
          <cell r="K31" t="str">
            <v>‚</v>
          </cell>
          <cell r="M31" t="str">
            <v>‚</v>
          </cell>
          <cell r="O31" t="str">
            <v>‚</v>
          </cell>
          <cell r="Q31" t="str">
            <v>‚</v>
          </cell>
          <cell r="S31" t="str">
            <v>‚</v>
          </cell>
          <cell r="U31" t="str">
            <v>‚</v>
          </cell>
          <cell r="W31" t="str">
            <v>‚</v>
          </cell>
          <cell r="Y31" t="str">
            <v>‚</v>
          </cell>
          <cell r="AA31" t="str">
            <v>‚</v>
          </cell>
          <cell r="AC31" t="str">
            <v>‚</v>
          </cell>
          <cell r="AE31" t="str">
            <v>‚</v>
          </cell>
          <cell r="AG31" t="str">
            <v>‚</v>
          </cell>
          <cell r="AI31" t="str">
            <v>‚</v>
          </cell>
          <cell r="AK31" t="str">
            <v>‚</v>
          </cell>
          <cell r="AM31" t="str">
            <v>‚</v>
          </cell>
          <cell r="CX31" t="str">
            <v>‚</v>
          </cell>
          <cell r="CZ31" t="str">
            <v>‚</v>
          </cell>
          <cell r="DA31" t="str">
            <v>TOTAL (B)</v>
          </cell>
          <cell r="DB31" t="str">
            <v>‚</v>
          </cell>
          <cell r="DD31" t="str">
            <v>‚</v>
          </cell>
          <cell r="DF31" t="str">
            <v>‚</v>
          </cell>
          <cell r="DH31" t="str">
            <v>‚</v>
          </cell>
          <cell r="DJ31" t="str">
            <v>‚</v>
          </cell>
          <cell r="DL31" t="str">
            <v>‚</v>
          </cell>
        </row>
        <row r="32">
          <cell r="A32" t="str">
            <v>‚</v>
          </cell>
          <cell r="C32" t="str">
            <v>‚</v>
          </cell>
          <cell r="E32" t="str">
            <v>‚</v>
          </cell>
          <cell r="F32" t="str">
            <v>C)</v>
          </cell>
          <cell r="G32" t="str">
            <v>‚</v>
          </cell>
          <cell r="H32" t="str">
            <v>CONTRIBUTION (A-B)</v>
          </cell>
          <cell r="I32" t="str">
            <v>‚</v>
          </cell>
          <cell r="K32" t="str">
            <v>‚</v>
          </cell>
          <cell r="M32" t="str">
            <v>‚</v>
          </cell>
          <cell r="O32" t="str">
            <v>‚</v>
          </cell>
          <cell r="Q32" t="str">
            <v>‚</v>
          </cell>
          <cell r="S32" t="str">
            <v>‚</v>
          </cell>
          <cell r="U32" t="str">
            <v>‚</v>
          </cell>
          <cell r="W32" t="str">
            <v>‚</v>
          </cell>
          <cell r="Y32" t="str">
            <v>‚</v>
          </cell>
          <cell r="AA32" t="str">
            <v>‚</v>
          </cell>
          <cell r="AC32" t="str">
            <v>‚</v>
          </cell>
          <cell r="AE32" t="str">
            <v>‚</v>
          </cell>
          <cell r="AG32" t="str">
            <v>‚</v>
          </cell>
          <cell r="AI32" t="str">
            <v>‚</v>
          </cell>
          <cell r="AK32" t="str">
            <v>‚</v>
          </cell>
          <cell r="AM32" t="str">
            <v>‚</v>
          </cell>
          <cell r="CX32" t="str">
            <v>‚</v>
          </cell>
          <cell r="CZ32" t="str">
            <v>‚</v>
          </cell>
          <cell r="DB32" t="str">
            <v>‚</v>
          </cell>
          <cell r="DD32" t="str">
            <v>‚</v>
          </cell>
          <cell r="DF32" t="str">
            <v>‚</v>
          </cell>
          <cell r="DH32" t="str">
            <v>‚</v>
          </cell>
          <cell r="DJ32" t="str">
            <v>‚</v>
          </cell>
          <cell r="DL32" t="str">
            <v>‚</v>
          </cell>
        </row>
        <row r="33">
          <cell r="A33" t="str">
            <v>‚</v>
          </cell>
          <cell r="C33" t="str">
            <v>‚</v>
          </cell>
          <cell r="E33" t="str">
            <v>‚</v>
          </cell>
          <cell r="G33" t="str">
            <v>‚</v>
          </cell>
          <cell r="I33" t="str">
            <v>‚</v>
          </cell>
          <cell r="K33" t="str">
            <v>‚</v>
          </cell>
          <cell r="M33" t="str">
            <v>‚</v>
          </cell>
          <cell r="O33" t="str">
            <v>‚</v>
          </cell>
          <cell r="Q33" t="str">
            <v>‚</v>
          </cell>
          <cell r="S33" t="str">
            <v>‚</v>
          </cell>
          <cell r="U33" t="str">
            <v>‚</v>
          </cell>
          <cell r="W33" t="str">
            <v>‚</v>
          </cell>
          <cell r="Y33" t="str">
            <v>‚</v>
          </cell>
          <cell r="AA33" t="str">
            <v>‚</v>
          </cell>
          <cell r="AC33" t="str">
            <v>‚</v>
          </cell>
          <cell r="AE33" t="str">
            <v>‚</v>
          </cell>
          <cell r="AG33" t="str">
            <v>‚</v>
          </cell>
          <cell r="AI33" t="str">
            <v>‚</v>
          </cell>
          <cell r="AK33" t="str">
            <v>‚</v>
          </cell>
          <cell r="AM33" t="str">
            <v>‚</v>
          </cell>
          <cell r="CX33" t="str">
            <v>‚</v>
          </cell>
          <cell r="CY33" t="str">
            <v>C)</v>
          </cell>
          <cell r="CZ33" t="str">
            <v>‚</v>
          </cell>
          <cell r="DA33" t="str">
            <v>CONTRIBUTION (A-B)</v>
          </cell>
          <cell r="DB33" t="str">
            <v>‚</v>
          </cell>
          <cell r="DD33" t="str">
            <v>‚</v>
          </cell>
          <cell r="DF33" t="str">
            <v>‚</v>
          </cell>
          <cell r="DH33" t="str">
            <v>‚</v>
          </cell>
          <cell r="DJ33" t="str">
            <v>‚</v>
          </cell>
          <cell r="DL33" t="str">
            <v>‚</v>
          </cell>
        </row>
        <row r="34">
          <cell r="A34" t="str">
            <v>‚</v>
          </cell>
          <cell r="C34" t="str">
            <v>‚</v>
          </cell>
          <cell r="E34" t="str">
            <v>‚</v>
          </cell>
          <cell r="F34" t="str">
            <v>D)</v>
          </cell>
          <cell r="G34" t="str">
            <v>‚</v>
          </cell>
          <cell r="H34" t="str">
            <v>FIXED COST</v>
          </cell>
          <cell r="I34" t="str">
            <v>‚</v>
          </cell>
          <cell r="K34" t="str">
            <v>‚</v>
          </cell>
          <cell r="M34" t="str">
            <v>‚</v>
          </cell>
          <cell r="O34" t="str">
            <v>‚</v>
          </cell>
          <cell r="Q34" t="str">
            <v>‚</v>
          </cell>
          <cell r="S34" t="str">
            <v>‚</v>
          </cell>
          <cell r="U34" t="str">
            <v>‚</v>
          </cell>
          <cell r="W34" t="str">
            <v>‚</v>
          </cell>
          <cell r="Y34" t="str">
            <v>‚</v>
          </cell>
          <cell r="AA34" t="str">
            <v>‚</v>
          </cell>
          <cell r="AC34" t="str">
            <v>‚</v>
          </cell>
          <cell r="AE34" t="str">
            <v>‚</v>
          </cell>
          <cell r="AG34" t="str">
            <v>‚</v>
          </cell>
          <cell r="AI34" t="str">
            <v>‚</v>
          </cell>
          <cell r="AK34" t="str">
            <v>‚</v>
          </cell>
          <cell r="AM34" t="str">
            <v>‚</v>
          </cell>
          <cell r="CX34" t="str">
            <v>‚</v>
          </cell>
          <cell r="CZ34" t="str">
            <v>‚</v>
          </cell>
          <cell r="DB34" t="str">
            <v>‚</v>
          </cell>
          <cell r="DD34" t="str">
            <v>‚</v>
          </cell>
          <cell r="DF34" t="str">
            <v>‚</v>
          </cell>
          <cell r="DH34" t="str">
            <v>‚</v>
          </cell>
          <cell r="DJ34" t="str">
            <v>‚</v>
          </cell>
          <cell r="DL34" t="str">
            <v>‚</v>
          </cell>
        </row>
        <row r="35">
          <cell r="A35" t="str">
            <v>‚</v>
          </cell>
          <cell r="C35" t="str">
            <v>‚</v>
          </cell>
          <cell r="E35" t="str">
            <v>‚</v>
          </cell>
          <cell r="G35" t="str">
            <v>‚</v>
          </cell>
          <cell r="H35" t="str">
            <v>-----------</v>
          </cell>
          <cell r="I35" t="str">
            <v>‚</v>
          </cell>
          <cell r="K35" t="str">
            <v>‚</v>
          </cell>
          <cell r="M35" t="str">
            <v>‚</v>
          </cell>
          <cell r="O35" t="str">
            <v>‚</v>
          </cell>
          <cell r="Q35" t="str">
            <v>‚</v>
          </cell>
          <cell r="S35" t="str">
            <v>‚</v>
          </cell>
          <cell r="U35" t="str">
            <v>‚</v>
          </cell>
          <cell r="W35" t="str">
            <v>‚</v>
          </cell>
          <cell r="Y35" t="str">
            <v>‚</v>
          </cell>
          <cell r="AA35" t="str">
            <v>‚</v>
          </cell>
          <cell r="AC35" t="str">
            <v>‚</v>
          </cell>
          <cell r="AE35" t="str">
            <v>‚</v>
          </cell>
          <cell r="AG35" t="str">
            <v>‚</v>
          </cell>
          <cell r="AI35" t="str">
            <v>‚</v>
          </cell>
          <cell r="AK35" t="str">
            <v>‚</v>
          </cell>
          <cell r="AM35" t="str">
            <v>‚</v>
          </cell>
          <cell r="CX35" t="str">
            <v>‚</v>
          </cell>
          <cell r="CY35" t="str">
            <v>D)</v>
          </cell>
          <cell r="CZ35" t="str">
            <v>‚</v>
          </cell>
          <cell r="DA35" t="str">
            <v>FIXED COST</v>
          </cell>
          <cell r="DB35" t="str">
            <v>‚</v>
          </cell>
          <cell r="DD35" t="str">
            <v>‚</v>
          </cell>
          <cell r="DF35" t="str">
            <v>‚</v>
          </cell>
          <cell r="DH35" t="str">
            <v>‚</v>
          </cell>
          <cell r="DJ35" t="str">
            <v>‚</v>
          </cell>
          <cell r="DL35" t="str">
            <v>‚</v>
          </cell>
        </row>
        <row r="36">
          <cell r="A36" t="str">
            <v>‚</v>
          </cell>
          <cell r="C36" t="str">
            <v>‚</v>
          </cell>
          <cell r="E36" t="str">
            <v>‚</v>
          </cell>
          <cell r="F36" t="str">
            <v>D.1</v>
          </cell>
          <cell r="G36" t="str">
            <v>‚</v>
          </cell>
          <cell r="H36" t="str">
            <v xml:space="preserve">PERSONNEL COST </v>
          </cell>
          <cell r="I36" t="str">
            <v>‚</v>
          </cell>
          <cell r="J36" t="str">
            <v>ANN.-V</v>
          </cell>
          <cell r="K36" t="str">
            <v>‚</v>
          </cell>
          <cell r="M36" t="str">
            <v>‚</v>
          </cell>
          <cell r="O36" t="str">
            <v>‚</v>
          </cell>
          <cell r="Q36" t="str">
            <v>‚</v>
          </cell>
          <cell r="S36" t="str">
            <v>‚</v>
          </cell>
          <cell r="U36" t="str">
            <v>‚</v>
          </cell>
          <cell r="W36" t="str">
            <v>‚</v>
          </cell>
          <cell r="Y36" t="str">
            <v>‚</v>
          </cell>
          <cell r="AA36" t="str">
            <v>‚</v>
          </cell>
          <cell r="AC36" t="str">
            <v>‚</v>
          </cell>
          <cell r="AE36" t="str">
            <v>‚</v>
          </cell>
          <cell r="AG36" t="str">
            <v>‚</v>
          </cell>
          <cell r="AI36" t="str">
            <v>‚</v>
          </cell>
          <cell r="AK36" t="str">
            <v>‚</v>
          </cell>
          <cell r="AM36" t="str">
            <v>‚</v>
          </cell>
          <cell r="CX36" t="str">
            <v>‚</v>
          </cell>
          <cell r="CZ36" t="str">
            <v>‚</v>
          </cell>
          <cell r="DA36" t="str">
            <v>-----------</v>
          </cell>
          <cell r="DB36" t="str">
            <v>‚</v>
          </cell>
          <cell r="DD36" t="str">
            <v>‚</v>
          </cell>
          <cell r="DF36" t="str">
            <v>‚</v>
          </cell>
          <cell r="DH36" t="str">
            <v>‚</v>
          </cell>
          <cell r="DJ36" t="str">
            <v>‚</v>
          </cell>
          <cell r="DL36" t="str">
            <v>‚</v>
          </cell>
        </row>
        <row r="37">
          <cell r="A37" t="str">
            <v>‚</v>
          </cell>
          <cell r="C37" t="str">
            <v>‚</v>
          </cell>
          <cell r="E37" t="str">
            <v>‚</v>
          </cell>
          <cell r="F37" t="str">
            <v>D.2</v>
          </cell>
          <cell r="G37" t="str">
            <v>‚</v>
          </cell>
          <cell r="H37" t="str">
            <v xml:space="preserve">OVERHEADS </v>
          </cell>
          <cell r="I37" t="str">
            <v>‚</v>
          </cell>
          <cell r="J37" t="str">
            <v>ANN.-VIII</v>
          </cell>
          <cell r="K37" t="str">
            <v>‚</v>
          </cell>
          <cell r="M37" t="str">
            <v>‚</v>
          </cell>
          <cell r="O37" t="str">
            <v>‚</v>
          </cell>
          <cell r="Q37" t="str">
            <v>‚</v>
          </cell>
          <cell r="S37" t="str">
            <v>‚</v>
          </cell>
          <cell r="U37" t="str">
            <v>‚</v>
          </cell>
          <cell r="W37" t="str">
            <v>‚</v>
          </cell>
          <cell r="Y37" t="str">
            <v>‚</v>
          </cell>
          <cell r="AA37" t="str">
            <v>‚</v>
          </cell>
          <cell r="AC37" t="str">
            <v>‚</v>
          </cell>
          <cell r="AE37" t="str">
            <v>‚</v>
          </cell>
          <cell r="AG37" t="str">
            <v>‚</v>
          </cell>
          <cell r="AI37" t="str">
            <v>‚</v>
          </cell>
          <cell r="AK37" t="str">
            <v>‚</v>
          </cell>
          <cell r="AM37" t="str">
            <v>‚</v>
          </cell>
          <cell r="CX37" t="str">
            <v>‚</v>
          </cell>
          <cell r="CY37" t="str">
            <v>D.1</v>
          </cell>
          <cell r="CZ37" t="str">
            <v>‚</v>
          </cell>
          <cell r="DA37" t="str">
            <v xml:space="preserve">PERSONNEL COST </v>
          </cell>
          <cell r="DB37" t="str">
            <v>‚</v>
          </cell>
          <cell r="DD37" t="str">
            <v>‚</v>
          </cell>
          <cell r="DF37" t="str">
            <v>‚</v>
          </cell>
          <cell r="DH37" t="str">
            <v>‚</v>
          </cell>
          <cell r="DJ37" t="str">
            <v>‚</v>
          </cell>
          <cell r="DL37" t="str">
            <v>‚</v>
          </cell>
        </row>
        <row r="38">
          <cell r="A38" t="str">
            <v>‚</v>
          </cell>
          <cell r="C38" t="str">
            <v>‚</v>
          </cell>
          <cell r="E38" t="str">
            <v>‚</v>
          </cell>
          <cell r="F38" t="str">
            <v>D.3</v>
          </cell>
          <cell r="G38" t="str">
            <v>‚</v>
          </cell>
          <cell r="H38" t="str">
            <v xml:space="preserve">SALES PROMOTION </v>
          </cell>
          <cell r="I38" t="str">
            <v>‚</v>
          </cell>
          <cell r="J38" t="str">
            <v>ANN.-VI</v>
          </cell>
          <cell r="K38" t="str">
            <v>‚</v>
          </cell>
          <cell r="M38" t="str">
            <v>‚</v>
          </cell>
          <cell r="O38" t="str">
            <v>‚</v>
          </cell>
          <cell r="Q38" t="str">
            <v>‚</v>
          </cell>
          <cell r="S38" t="str">
            <v>‚</v>
          </cell>
          <cell r="U38" t="str">
            <v>‚</v>
          </cell>
          <cell r="W38" t="str">
            <v>‚</v>
          </cell>
          <cell r="Y38" t="str">
            <v>‚</v>
          </cell>
          <cell r="AA38" t="str">
            <v>‚</v>
          </cell>
          <cell r="AC38" t="str">
            <v>‚</v>
          </cell>
          <cell r="AE38" t="str">
            <v>‚</v>
          </cell>
          <cell r="AG38" t="str">
            <v>‚</v>
          </cell>
          <cell r="AI38" t="str">
            <v>‚</v>
          </cell>
          <cell r="AK38" t="str">
            <v>‚</v>
          </cell>
          <cell r="AM38" t="str">
            <v>‚</v>
          </cell>
          <cell r="CX38" t="str">
            <v>‚</v>
          </cell>
          <cell r="CY38" t="str">
            <v>D.2</v>
          </cell>
          <cell r="CZ38" t="str">
            <v>‚</v>
          </cell>
          <cell r="DA38" t="str">
            <v xml:space="preserve">OVERHEADS </v>
          </cell>
          <cell r="DB38" t="str">
            <v>‚</v>
          </cell>
          <cell r="DD38" t="str">
            <v>‚</v>
          </cell>
          <cell r="DF38" t="str">
            <v>‚</v>
          </cell>
          <cell r="DH38" t="str">
            <v>‚</v>
          </cell>
          <cell r="DJ38" t="str">
            <v>‚</v>
          </cell>
          <cell r="DL38" t="str">
            <v>‚</v>
          </cell>
        </row>
        <row r="39">
          <cell r="A39" t="str">
            <v>‚</v>
          </cell>
          <cell r="C39" t="str">
            <v>‚</v>
          </cell>
          <cell r="E39" t="str">
            <v>‚</v>
          </cell>
          <cell r="F39" t="str">
            <v>D.4</v>
          </cell>
          <cell r="G39" t="str">
            <v>‚</v>
          </cell>
          <cell r="H39" t="str">
            <v xml:space="preserve">FINANCIAL COST </v>
          </cell>
          <cell r="I39" t="str">
            <v>‚</v>
          </cell>
          <cell r="J39" t="str">
            <v>ANN.-VII</v>
          </cell>
          <cell r="K39" t="str">
            <v>‚</v>
          </cell>
          <cell r="M39" t="str">
            <v>‚</v>
          </cell>
          <cell r="O39" t="str">
            <v>‚</v>
          </cell>
          <cell r="Q39" t="str">
            <v>‚</v>
          </cell>
          <cell r="S39" t="str">
            <v>‚</v>
          </cell>
          <cell r="U39" t="str">
            <v>‚</v>
          </cell>
          <cell r="W39" t="str">
            <v>‚</v>
          </cell>
          <cell r="Y39" t="str">
            <v>‚</v>
          </cell>
          <cell r="AA39" t="str">
            <v>‚</v>
          </cell>
          <cell r="AC39" t="str">
            <v>‚</v>
          </cell>
          <cell r="AE39" t="str">
            <v>‚</v>
          </cell>
          <cell r="AG39" t="str">
            <v>‚</v>
          </cell>
          <cell r="AI39" t="str">
            <v>‚</v>
          </cell>
          <cell r="AK39" t="str">
            <v>‚</v>
          </cell>
          <cell r="AM39" t="str">
            <v>‚</v>
          </cell>
          <cell r="CX39" t="str">
            <v>‚</v>
          </cell>
          <cell r="CY39" t="str">
            <v>D.3</v>
          </cell>
          <cell r="CZ39" t="str">
            <v>‚</v>
          </cell>
          <cell r="DA39" t="str">
            <v xml:space="preserve">SALES PROMOTION </v>
          </cell>
          <cell r="DB39" t="str">
            <v>‚</v>
          </cell>
          <cell r="DD39" t="str">
            <v>‚</v>
          </cell>
          <cell r="DF39" t="str">
            <v>‚</v>
          </cell>
          <cell r="DH39" t="str">
            <v>‚</v>
          </cell>
          <cell r="DJ39" t="str">
            <v>‚</v>
          </cell>
          <cell r="DL39" t="str">
            <v>‚</v>
          </cell>
        </row>
        <row r="40">
          <cell r="A40" t="str">
            <v>‚</v>
          </cell>
          <cell r="C40" t="str">
            <v>‚</v>
          </cell>
          <cell r="E40" t="str">
            <v>‚</v>
          </cell>
          <cell r="G40" t="str">
            <v>‚</v>
          </cell>
          <cell r="I40" t="str">
            <v>‚</v>
          </cell>
          <cell r="K40" t="str">
            <v>‚</v>
          </cell>
          <cell r="M40" t="str">
            <v>‚</v>
          </cell>
          <cell r="O40" t="str">
            <v>‚</v>
          </cell>
          <cell r="Q40" t="str">
            <v>‚</v>
          </cell>
          <cell r="S40" t="str">
            <v>‚</v>
          </cell>
          <cell r="U40" t="str">
            <v>‚</v>
          </cell>
          <cell r="W40" t="str">
            <v>‚</v>
          </cell>
          <cell r="Y40" t="str">
            <v>‚</v>
          </cell>
          <cell r="AA40" t="str">
            <v>‚</v>
          </cell>
          <cell r="AC40" t="str">
            <v>‚</v>
          </cell>
          <cell r="AE40" t="str">
            <v>‚</v>
          </cell>
          <cell r="AG40" t="str">
            <v>‚</v>
          </cell>
          <cell r="AI40" t="str">
            <v>‚</v>
          </cell>
          <cell r="AK40" t="str">
            <v>‚</v>
          </cell>
          <cell r="AM40" t="str">
            <v>‚</v>
          </cell>
          <cell r="CX40" t="str">
            <v>‚</v>
          </cell>
          <cell r="CY40" t="str">
            <v>D.4</v>
          </cell>
          <cell r="CZ40" t="str">
            <v>‚</v>
          </cell>
          <cell r="DA40" t="str">
            <v xml:space="preserve">FINANCIAL COST </v>
          </cell>
          <cell r="DB40" t="str">
            <v>‚</v>
          </cell>
          <cell r="DD40" t="str">
            <v>‚</v>
          </cell>
          <cell r="DF40" t="str">
            <v>‚</v>
          </cell>
          <cell r="DH40" t="str">
            <v>‚</v>
          </cell>
          <cell r="DJ40" t="str">
            <v>‚</v>
          </cell>
          <cell r="DL40" t="str">
            <v>‚</v>
          </cell>
        </row>
        <row r="41">
          <cell r="A41" t="str">
            <v>‚</v>
          </cell>
          <cell r="C41" t="str">
            <v>‚</v>
          </cell>
          <cell r="E41" t="str">
            <v>‚</v>
          </cell>
          <cell r="G41" t="str">
            <v>‚</v>
          </cell>
          <cell r="H41" t="str">
            <v>TOTAL (D)</v>
          </cell>
          <cell r="I41" t="str">
            <v>‚</v>
          </cell>
          <cell r="K41" t="str">
            <v>‚</v>
          </cell>
          <cell r="M41" t="str">
            <v>‚</v>
          </cell>
          <cell r="O41" t="str">
            <v>‚</v>
          </cell>
          <cell r="Q41" t="str">
            <v>‚</v>
          </cell>
          <cell r="S41" t="str">
            <v>‚</v>
          </cell>
          <cell r="U41" t="str">
            <v>‚</v>
          </cell>
          <cell r="W41" t="str">
            <v>‚</v>
          </cell>
          <cell r="Y41" t="str">
            <v>‚</v>
          </cell>
          <cell r="AA41" t="str">
            <v>‚</v>
          </cell>
          <cell r="AC41" t="str">
            <v>‚</v>
          </cell>
          <cell r="AE41" t="str">
            <v>‚</v>
          </cell>
          <cell r="AG41" t="str">
            <v>‚</v>
          </cell>
          <cell r="AI41" t="str">
            <v>‚</v>
          </cell>
          <cell r="AK41" t="str">
            <v>‚</v>
          </cell>
          <cell r="AM41" t="str">
            <v>‚</v>
          </cell>
          <cell r="CX41" t="str">
            <v>‚</v>
          </cell>
          <cell r="CZ41" t="str">
            <v>‚</v>
          </cell>
          <cell r="DB41" t="str">
            <v>‚</v>
          </cell>
          <cell r="DD41" t="str">
            <v>‚</v>
          </cell>
          <cell r="DF41" t="str">
            <v>‚</v>
          </cell>
          <cell r="DH41" t="str">
            <v>‚</v>
          </cell>
          <cell r="DJ41" t="str">
            <v>‚</v>
          </cell>
          <cell r="DL41" t="str">
            <v>‚</v>
          </cell>
        </row>
        <row r="42">
          <cell r="A42" t="str">
            <v>‚</v>
          </cell>
          <cell r="C42" t="str">
            <v>‚</v>
          </cell>
          <cell r="E42" t="str">
            <v>‚</v>
          </cell>
          <cell r="G42" t="str">
            <v>‚</v>
          </cell>
          <cell r="I42" t="str">
            <v>‚</v>
          </cell>
          <cell r="K42" t="str">
            <v>‚</v>
          </cell>
          <cell r="M42" t="str">
            <v>‚</v>
          </cell>
          <cell r="O42" t="str">
            <v>‚</v>
          </cell>
          <cell r="Q42" t="str">
            <v>‚</v>
          </cell>
          <cell r="S42" t="str">
            <v>‚</v>
          </cell>
          <cell r="U42" t="str">
            <v>‚</v>
          </cell>
          <cell r="W42" t="str">
            <v>‚</v>
          </cell>
          <cell r="Y42" t="str">
            <v>‚</v>
          </cell>
          <cell r="AA42" t="str">
            <v>‚</v>
          </cell>
          <cell r="AC42" t="str">
            <v>‚</v>
          </cell>
          <cell r="AE42" t="str">
            <v>‚</v>
          </cell>
          <cell r="AG42" t="str">
            <v>‚</v>
          </cell>
          <cell r="AI42" t="str">
            <v>‚</v>
          </cell>
          <cell r="AK42" t="str">
            <v>‚</v>
          </cell>
          <cell r="AM42" t="str">
            <v>‚</v>
          </cell>
          <cell r="CX42" t="str">
            <v>‚</v>
          </cell>
          <cell r="CZ42" t="str">
            <v>‚</v>
          </cell>
          <cell r="DA42" t="str">
            <v>TOTAL (D)</v>
          </cell>
          <cell r="DB42" t="str">
            <v>‚</v>
          </cell>
          <cell r="DD42" t="str">
            <v>‚</v>
          </cell>
          <cell r="DF42" t="str">
            <v>‚</v>
          </cell>
          <cell r="DH42" t="str">
            <v>‚</v>
          </cell>
          <cell r="DJ42" t="str">
            <v>‚</v>
          </cell>
          <cell r="DL42" t="str">
            <v>‚</v>
          </cell>
        </row>
        <row r="43">
          <cell r="A43" t="str">
            <v>‚</v>
          </cell>
          <cell r="C43" t="str">
            <v>‚</v>
          </cell>
          <cell r="E43" t="str">
            <v>‚</v>
          </cell>
          <cell r="G43" t="str">
            <v>‚</v>
          </cell>
          <cell r="H43" t="str">
            <v>PBDT (C-D)</v>
          </cell>
          <cell r="I43" t="str">
            <v>‚</v>
          </cell>
          <cell r="K43" t="str">
            <v>‚</v>
          </cell>
          <cell r="M43" t="str">
            <v>‚</v>
          </cell>
          <cell r="O43" t="str">
            <v>‚</v>
          </cell>
          <cell r="Q43" t="str">
            <v>‚</v>
          </cell>
          <cell r="S43" t="str">
            <v>‚</v>
          </cell>
          <cell r="U43" t="str">
            <v>‚</v>
          </cell>
          <cell r="W43" t="str">
            <v>‚</v>
          </cell>
          <cell r="Y43" t="str">
            <v>‚</v>
          </cell>
          <cell r="AA43" t="str">
            <v>‚</v>
          </cell>
          <cell r="AC43" t="str">
            <v>‚</v>
          </cell>
          <cell r="AE43" t="str">
            <v>‚</v>
          </cell>
          <cell r="AG43" t="str">
            <v>‚</v>
          </cell>
          <cell r="AI43" t="str">
            <v>‚</v>
          </cell>
          <cell r="AK43" t="str">
            <v>‚</v>
          </cell>
          <cell r="AM43" t="str">
            <v>‚</v>
          </cell>
          <cell r="CX43" t="str">
            <v>‚</v>
          </cell>
          <cell r="CZ43" t="str">
            <v>‚</v>
          </cell>
          <cell r="DB43" t="str">
            <v>‚</v>
          </cell>
          <cell r="DD43" t="str">
            <v>‚</v>
          </cell>
          <cell r="DF43" t="str">
            <v>‚</v>
          </cell>
          <cell r="DH43" t="str">
            <v>‚</v>
          </cell>
          <cell r="DJ43" t="str">
            <v>‚</v>
          </cell>
          <cell r="DL43" t="str">
            <v>‚</v>
          </cell>
        </row>
        <row r="44">
          <cell r="A44" t="str">
            <v>‚</v>
          </cell>
          <cell r="C44" t="str">
            <v>‚</v>
          </cell>
          <cell r="E44" t="str">
            <v>‚</v>
          </cell>
          <cell r="G44" t="str">
            <v>‚</v>
          </cell>
          <cell r="H44" t="str">
            <v>DEPRECIATION</v>
          </cell>
          <cell r="I44" t="str">
            <v>‚</v>
          </cell>
          <cell r="K44" t="str">
            <v>‚</v>
          </cell>
          <cell r="M44" t="str">
            <v>‚</v>
          </cell>
          <cell r="O44" t="str">
            <v>‚</v>
          </cell>
          <cell r="Q44" t="str">
            <v>‚</v>
          </cell>
          <cell r="S44" t="str">
            <v>‚</v>
          </cell>
          <cell r="U44" t="str">
            <v>‚</v>
          </cell>
          <cell r="W44" t="str">
            <v>‚</v>
          </cell>
          <cell r="Y44" t="str">
            <v>‚</v>
          </cell>
          <cell r="AA44" t="str">
            <v>‚</v>
          </cell>
          <cell r="AC44" t="str">
            <v>‚</v>
          </cell>
          <cell r="AE44" t="str">
            <v>‚</v>
          </cell>
          <cell r="AG44" t="str">
            <v>‚</v>
          </cell>
          <cell r="AI44" t="str">
            <v>‚</v>
          </cell>
          <cell r="AK44" t="str">
            <v>‚</v>
          </cell>
          <cell r="AM44" t="str">
            <v>‚</v>
          </cell>
          <cell r="CX44" t="str">
            <v>‚</v>
          </cell>
          <cell r="CZ44" t="str">
            <v>‚</v>
          </cell>
          <cell r="DA44" t="str">
            <v>PBDT (C-D)</v>
          </cell>
          <cell r="DB44" t="str">
            <v>‚</v>
          </cell>
          <cell r="DD44" t="str">
            <v>‚</v>
          </cell>
          <cell r="DF44" t="str">
            <v>‚</v>
          </cell>
          <cell r="DH44" t="str">
            <v>‚</v>
          </cell>
          <cell r="DJ44" t="str">
            <v>‚</v>
          </cell>
          <cell r="DL44" t="str">
            <v>‚</v>
          </cell>
        </row>
        <row r="45">
          <cell r="A45" t="str">
            <v>‚</v>
          </cell>
          <cell r="C45" t="str">
            <v>‚</v>
          </cell>
          <cell r="E45" t="str">
            <v>‚</v>
          </cell>
          <cell r="G45" t="str">
            <v>‚</v>
          </cell>
          <cell r="H45" t="str">
            <v>PBT</v>
          </cell>
          <cell r="I45" t="str">
            <v>‚</v>
          </cell>
          <cell r="K45" t="str">
            <v>‚</v>
          </cell>
          <cell r="M45" t="str">
            <v>‚</v>
          </cell>
          <cell r="O45" t="str">
            <v>‚</v>
          </cell>
          <cell r="Q45" t="str">
            <v>‚</v>
          </cell>
          <cell r="S45" t="str">
            <v>‚</v>
          </cell>
          <cell r="U45" t="str">
            <v>‚</v>
          </cell>
          <cell r="W45" t="str">
            <v>‚</v>
          </cell>
          <cell r="Y45" t="str">
            <v>‚</v>
          </cell>
          <cell r="AA45" t="str">
            <v>‚</v>
          </cell>
          <cell r="AC45" t="str">
            <v>‚</v>
          </cell>
          <cell r="AE45" t="str">
            <v>‚</v>
          </cell>
          <cell r="AG45" t="str">
            <v>‚</v>
          </cell>
          <cell r="AI45" t="str">
            <v>‚</v>
          </cell>
          <cell r="AK45" t="str">
            <v>‚</v>
          </cell>
          <cell r="AM45" t="str">
            <v>‚</v>
          </cell>
          <cell r="CX45" t="str">
            <v>‚</v>
          </cell>
          <cell r="CZ45" t="str">
            <v>‚</v>
          </cell>
          <cell r="DA45" t="str">
            <v>DEPRECIATION</v>
          </cell>
          <cell r="DB45" t="str">
            <v>‚</v>
          </cell>
          <cell r="DD45" t="str">
            <v>‚</v>
          </cell>
          <cell r="DF45" t="str">
            <v>‚</v>
          </cell>
          <cell r="DH45" t="str">
            <v>‚</v>
          </cell>
          <cell r="DJ45" t="str">
            <v>‚</v>
          </cell>
          <cell r="DL45" t="str">
            <v>‚</v>
          </cell>
        </row>
        <row r="46">
          <cell r="A46" t="str">
            <v>‚</v>
          </cell>
          <cell r="B46" t="str">
            <v>-</v>
          </cell>
          <cell r="C46" t="str">
            <v>‚</v>
          </cell>
          <cell r="D46" t="str">
            <v>-</v>
          </cell>
          <cell r="E46" t="str">
            <v>‚</v>
          </cell>
          <cell r="F46" t="str">
            <v>-</v>
          </cell>
          <cell r="G46" t="str">
            <v>‚</v>
          </cell>
          <cell r="H46" t="str">
            <v>-</v>
          </cell>
          <cell r="I46" t="str">
            <v>‚</v>
          </cell>
          <cell r="J46" t="str">
            <v>--------------------</v>
          </cell>
          <cell r="K46" t="str">
            <v>‚</v>
          </cell>
          <cell r="L46" t="str">
            <v>--------------------</v>
          </cell>
          <cell r="M46" t="str">
            <v>‚</v>
          </cell>
          <cell r="N46" t="str">
            <v>--------------------</v>
          </cell>
          <cell r="O46" t="str">
            <v>‚</v>
          </cell>
          <cell r="P46" t="str">
            <v>--------------------</v>
          </cell>
          <cell r="Q46" t="str">
            <v>‚</v>
          </cell>
          <cell r="R46" t="str">
            <v>--------------------</v>
          </cell>
          <cell r="S46" t="str">
            <v>‚</v>
          </cell>
          <cell r="T46" t="str">
            <v>--------------------</v>
          </cell>
          <cell r="U46" t="str">
            <v>‚</v>
          </cell>
          <cell r="V46" t="str">
            <v>--------------------</v>
          </cell>
          <cell r="W46" t="str">
            <v>‚</v>
          </cell>
          <cell r="X46" t="str">
            <v>--------------------</v>
          </cell>
          <cell r="Y46" t="str">
            <v>‚</v>
          </cell>
          <cell r="Z46" t="str">
            <v>--------------------</v>
          </cell>
          <cell r="AA46" t="str">
            <v>‚</v>
          </cell>
          <cell r="AB46" t="str">
            <v>--------------------</v>
          </cell>
          <cell r="AC46" t="str">
            <v>‚</v>
          </cell>
          <cell r="AD46" t="str">
            <v>--------------------</v>
          </cell>
          <cell r="AE46" t="str">
            <v>‚</v>
          </cell>
          <cell r="AF46" t="str">
            <v>--------------------</v>
          </cell>
          <cell r="AG46" t="str">
            <v>‚</v>
          </cell>
          <cell r="AH46" t="str">
            <v>--------------------</v>
          </cell>
          <cell r="AI46" t="str">
            <v>‚</v>
          </cell>
          <cell r="AJ46" t="str">
            <v>--------------------</v>
          </cell>
          <cell r="AK46" t="str">
            <v>‚</v>
          </cell>
          <cell r="AL46" t="str">
            <v>--------------------</v>
          </cell>
          <cell r="AM46" t="str">
            <v>‚</v>
          </cell>
          <cell r="CX46" t="str">
            <v>‚</v>
          </cell>
          <cell r="CZ46" t="str">
            <v>‚</v>
          </cell>
          <cell r="DA46" t="str">
            <v>PBT</v>
          </cell>
          <cell r="DB46" t="str">
            <v>‚</v>
          </cell>
          <cell r="DD46" t="str">
            <v>‚</v>
          </cell>
          <cell r="DF46" t="str">
            <v>‚</v>
          </cell>
          <cell r="DH46" t="str">
            <v>‚</v>
          </cell>
          <cell r="DJ46" t="str">
            <v>‚</v>
          </cell>
          <cell r="DL46" t="str">
            <v>‚</v>
          </cell>
        </row>
        <row r="47">
          <cell r="A47" t="str">
            <v>‚</v>
          </cell>
          <cell r="C47" t="str">
            <v>‚</v>
          </cell>
          <cell r="E47" t="str">
            <v>‚</v>
          </cell>
          <cell r="F47" t="str">
            <v>B)</v>
          </cell>
          <cell r="G47" t="str">
            <v>‚</v>
          </cell>
          <cell r="H47" t="str">
            <v>V.C. - % OF SALES</v>
          </cell>
          <cell r="I47" t="str">
            <v>‚</v>
          </cell>
          <cell r="K47" t="str">
            <v>‚</v>
          </cell>
          <cell r="M47" t="str">
            <v>‚</v>
          </cell>
          <cell r="O47" t="str">
            <v>‚</v>
          </cell>
          <cell r="Q47" t="str">
            <v>‚</v>
          </cell>
          <cell r="S47" t="str">
            <v>‚</v>
          </cell>
          <cell r="U47" t="str">
            <v>‚</v>
          </cell>
          <cell r="W47" t="str">
            <v>‚</v>
          </cell>
          <cell r="Y47" t="str">
            <v>‚</v>
          </cell>
          <cell r="AA47" t="str">
            <v>‚</v>
          </cell>
          <cell r="AC47" t="str">
            <v>‚</v>
          </cell>
          <cell r="AE47" t="str">
            <v>‚</v>
          </cell>
          <cell r="AG47" t="str">
            <v>‚</v>
          </cell>
          <cell r="AI47" t="str">
            <v>‚</v>
          </cell>
          <cell r="AK47" t="str">
            <v>‚</v>
          </cell>
          <cell r="AM47" t="str">
            <v>‚</v>
          </cell>
          <cell r="CX47" t="str">
            <v>‚</v>
          </cell>
          <cell r="CY47" t="str">
            <v>-</v>
          </cell>
          <cell r="CZ47" t="str">
            <v>‚</v>
          </cell>
          <cell r="DA47" t="str">
            <v>-</v>
          </cell>
          <cell r="DB47" t="str">
            <v>‚</v>
          </cell>
          <cell r="DC47" t="str">
            <v>--------------------</v>
          </cell>
          <cell r="DD47" t="str">
            <v>‚</v>
          </cell>
          <cell r="DE47" t="str">
            <v>--------------------</v>
          </cell>
          <cell r="DF47" t="str">
            <v>‚</v>
          </cell>
          <cell r="DG47" t="str">
            <v>--------------------</v>
          </cell>
          <cell r="DH47" t="str">
            <v>‚</v>
          </cell>
          <cell r="DI47" t="str">
            <v>--------------------</v>
          </cell>
          <cell r="DJ47" t="str">
            <v>‚</v>
          </cell>
          <cell r="DK47" t="str">
            <v>--------------------</v>
          </cell>
          <cell r="DL47" t="str">
            <v>‚</v>
          </cell>
        </row>
        <row r="48">
          <cell r="A48" t="str">
            <v>‚</v>
          </cell>
          <cell r="C48" t="str">
            <v>‚</v>
          </cell>
          <cell r="E48" t="str">
            <v>‚</v>
          </cell>
          <cell r="G48" t="str">
            <v>‚</v>
          </cell>
          <cell r="H48" t="str">
            <v>-------------------</v>
          </cell>
          <cell r="I48" t="str">
            <v>‚</v>
          </cell>
          <cell r="K48" t="str">
            <v>‚</v>
          </cell>
          <cell r="M48" t="str">
            <v>‚</v>
          </cell>
          <cell r="O48" t="str">
            <v>‚</v>
          </cell>
          <cell r="Q48" t="str">
            <v>‚</v>
          </cell>
          <cell r="S48" t="str">
            <v>‚</v>
          </cell>
          <cell r="U48" t="str">
            <v>‚</v>
          </cell>
          <cell r="W48" t="str">
            <v>‚</v>
          </cell>
          <cell r="Y48" t="str">
            <v>‚</v>
          </cell>
          <cell r="AA48" t="str">
            <v>‚</v>
          </cell>
          <cell r="AC48" t="str">
            <v>‚</v>
          </cell>
          <cell r="AE48" t="str">
            <v>‚</v>
          </cell>
          <cell r="AG48" t="str">
            <v>‚</v>
          </cell>
          <cell r="AI48" t="str">
            <v>‚</v>
          </cell>
          <cell r="AK48" t="str">
            <v>‚</v>
          </cell>
          <cell r="AM48" t="str">
            <v>‚</v>
          </cell>
          <cell r="CX48" t="str">
            <v>‚</v>
          </cell>
          <cell r="CY48" t="str">
            <v>B)</v>
          </cell>
          <cell r="CZ48" t="str">
            <v>‚</v>
          </cell>
          <cell r="DA48" t="str">
            <v>V.C. - % OF SALES</v>
          </cell>
          <cell r="DB48" t="str">
            <v>‚</v>
          </cell>
          <cell r="DD48" t="str">
            <v>‚</v>
          </cell>
          <cell r="DF48" t="str">
            <v>‚</v>
          </cell>
          <cell r="DH48" t="str">
            <v>‚</v>
          </cell>
          <cell r="DJ48" t="str">
            <v>‚</v>
          </cell>
          <cell r="DL48" t="str">
            <v>‚</v>
          </cell>
        </row>
        <row r="49">
          <cell r="A49" t="str">
            <v>‚</v>
          </cell>
          <cell r="C49" t="str">
            <v>‚</v>
          </cell>
          <cell r="E49" t="str">
            <v>‚</v>
          </cell>
          <cell r="F49" t="str">
            <v>B.1</v>
          </cell>
          <cell r="G49" t="str">
            <v>‚</v>
          </cell>
          <cell r="H49" t="str">
            <v>RMC</v>
          </cell>
          <cell r="I49" t="str">
            <v>‚</v>
          </cell>
          <cell r="K49" t="str">
            <v>‚</v>
          </cell>
          <cell r="M49" t="str">
            <v>‚</v>
          </cell>
          <cell r="O49" t="str">
            <v>‚</v>
          </cell>
          <cell r="Q49" t="str">
            <v>‚</v>
          </cell>
          <cell r="S49" t="str">
            <v>‚</v>
          </cell>
          <cell r="U49" t="str">
            <v>‚</v>
          </cell>
          <cell r="W49" t="str">
            <v>‚</v>
          </cell>
          <cell r="Y49" t="str">
            <v>‚</v>
          </cell>
          <cell r="AA49" t="str">
            <v>‚</v>
          </cell>
          <cell r="AC49" t="str">
            <v>‚</v>
          </cell>
          <cell r="AE49" t="str">
            <v>‚</v>
          </cell>
          <cell r="AG49" t="str">
            <v>‚</v>
          </cell>
          <cell r="AI49" t="str">
            <v>‚</v>
          </cell>
          <cell r="AK49" t="str">
            <v>‚</v>
          </cell>
          <cell r="AM49" t="str">
            <v>‚</v>
          </cell>
          <cell r="CX49" t="str">
            <v>‚</v>
          </cell>
          <cell r="CZ49" t="str">
            <v>‚</v>
          </cell>
          <cell r="DA49" t="str">
            <v>-------------------</v>
          </cell>
          <cell r="DB49" t="str">
            <v>‚</v>
          </cell>
          <cell r="DD49" t="str">
            <v>‚</v>
          </cell>
          <cell r="DF49" t="str">
            <v>‚</v>
          </cell>
          <cell r="DH49" t="str">
            <v>‚</v>
          </cell>
          <cell r="DJ49" t="str">
            <v>‚</v>
          </cell>
          <cell r="DL49" t="str">
            <v>‚</v>
          </cell>
        </row>
        <row r="50">
          <cell r="A50" t="str">
            <v>‚</v>
          </cell>
          <cell r="C50" t="str">
            <v>‚</v>
          </cell>
          <cell r="E50" t="str">
            <v>‚</v>
          </cell>
          <cell r="F50" t="str">
            <v>B.2</v>
          </cell>
          <cell r="G50" t="str">
            <v>‚</v>
          </cell>
          <cell r="H50" t="str">
            <v>MFG. VARIABLE</v>
          </cell>
          <cell r="I50" t="str">
            <v>‚</v>
          </cell>
          <cell r="K50" t="str">
            <v>‚</v>
          </cell>
          <cell r="M50" t="str">
            <v>‚</v>
          </cell>
          <cell r="O50" t="str">
            <v>‚</v>
          </cell>
          <cell r="Q50" t="str">
            <v>‚</v>
          </cell>
          <cell r="S50" t="str">
            <v>‚</v>
          </cell>
          <cell r="U50" t="str">
            <v>‚</v>
          </cell>
          <cell r="W50" t="str">
            <v>‚</v>
          </cell>
          <cell r="Y50" t="str">
            <v>‚</v>
          </cell>
          <cell r="AA50" t="str">
            <v>‚</v>
          </cell>
          <cell r="AC50" t="str">
            <v>‚</v>
          </cell>
          <cell r="AE50" t="str">
            <v>‚</v>
          </cell>
          <cell r="AG50" t="str">
            <v>‚</v>
          </cell>
          <cell r="AI50" t="str">
            <v>‚</v>
          </cell>
          <cell r="AK50" t="str">
            <v>‚</v>
          </cell>
          <cell r="AM50" t="str">
            <v>‚</v>
          </cell>
          <cell r="CX50" t="str">
            <v>‚</v>
          </cell>
          <cell r="CY50" t="str">
            <v>B.1</v>
          </cell>
          <cell r="CZ50" t="str">
            <v>‚</v>
          </cell>
          <cell r="DA50" t="str">
            <v>RMC</v>
          </cell>
          <cell r="DB50" t="str">
            <v>‚</v>
          </cell>
          <cell r="DD50" t="str">
            <v>‚</v>
          </cell>
          <cell r="DF50" t="str">
            <v>‚</v>
          </cell>
          <cell r="DH50" t="str">
            <v>‚</v>
          </cell>
          <cell r="DJ50" t="str">
            <v>‚</v>
          </cell>
          <cell r="DL50" t="str">
            <v>‚</v>
          </cell>
        </row>
        <row r="51">
          <cell r="A51" t="str">
            <v>‚</v>
          </cell>
          <cell r="C51" t="str">
            <v>‚</v>
          </cell>
          <cell r="E51" t="str">
            <v>‚</v>
          </cell>
          <cell r="F51" t="str">
            <v>B.3</v>
          </cell>
          <cell r="G51" t="str">
            <v>‚</v>
          </cell>
          <cell r="H51" t="str">
            <v>PERSONNEL COST-WORKERS</v>
          </cell>
          <cell r="I51" t="str">
            <v>‚</v>
          </cell>
          <cell r="K51" t="str">
            <v>‚</v>
          </cell>
          <cell r="M51" t="str">
            <v>‚</v>
          </cell>
          <cell r="O51" t="str">
            <v>‚</v>
          </cell>
          <cell r="Q51" t="str">
            <v>‚</v>
          </cell>
          <cell r="S51" t="str">
            <v>‚</v>
          </cell>
          <cell r="U51" t="str">
            <v>‚</v>
          </cell>
          <cell r="W51" t="str">
            <v>‚</v>
          </cell>
          <cell r="Y51" t="str">
            <v>‚</v>
          </cell>
          <cell r="AA51" t="str">
            <v>‚</v>
          </cell>
          <cell r="AC51" t="str">
            <v>‚</v>
          </cell>
          <cell r="AE51" t="str">
            <v>‚</v>
          </cell>
          <cell r="AG51" t="str">
            <v>‚</v>
          </cell>
          <cell r="AI51" t="str">
            <v>‚</v>
          </cell>
          <cell r="AK51" t="str">
            <v>‚</v>
          </cell>
          <cell r="AM51" t="str">
            <v>‚</v>
          </cell>
          <cell r="CX51" t="str">
            <v>‚</v>
          </cell>
          <cell r="CY51" t="str">
            <v>B.2</v>
          </cell>
          <cell r="CZ51" t="str">
            <v>‚</v>
          </cell>
          <cell r="DA51" t="str">
            <v>MFG. VARIABLE</v>
          </cell>
          <cell r="DB51" t="str">
            <v>‚</v>
          </cell>
          <cell r="DD51" t="str">
            <v>‚</v>
          </cell>
          <cell r="DF51" t="str">
            <v>‚</v>
          </cell>
          <cell r="DH51" t="str">
            <v>‚</v>
          </cell>
          <cell r="DJ51" t="str">
            <v>‚</v>
          </cell>
          <cell r="DL51" t="str">
            <v>‚</v>
          </cell>
        </row>
        <row r="52">
          <cell r="A52" t="str">
            <v>‚</v>
          </cell>
          <cell r="C52" t="str">
            <v>‚</v>
          </cell>
          <cell r="E52" t="str">
            <v>‚</v>
          </cell>
          <cell r="G52" t="str">
            <v>‚</v>
          </cell>
          <cell r="H52" t="str">
            <v>(UNIT)</v>
          </cell>
          <cell r="I52" t="str">
            <v>‚</v>
          </cell>
          <cell r="K52" t="str">
            <v>‚</v>
          </cell>
          <cell r="M52" t="str">
            <v>‚</v>
          </cell>
          <cell r="O52" t="str">
            <v>‚</v>
          </cell>
          <cell r="Q52" t="str">
            <v>‚</v>
          </cell>
          <cell r="S52" t="str">
            <v>‚</v>
          </cell>
          <cell r="U52" t="str">
            <v>‚</v>
          </cell>
          <cell r="W52" t="str">
            <v>‚</v>
          </cell>
          <cell r="Y52" t="str">
            <v>‚</v>
          </cell>
          <cell r="AA52" t="str">
            <v>‚</v>
          </cell>
          <cell r="AC52" t="str">
            <v>‚</v>
          </cell>
          <cell r="AE52" t="str">
            <v>‚</v>
          </cell>
          <cell r="AG52" t="str">
            <v>‚</v>
          </cell>
          <cell r="AI52" t="str">
            <v>‚</v>
          </cell>
          <cell r="AK52" t="str">
            <v>‚</v>
          </cell>
          <cell r="AM52" t="str">
            <v>‚</v>
          </cell>
          <cell r="CX52" t="str">
            <v>‚</v>
          </cell>
          <cell r="CY52" t="str">
            <v>B.3</v>
          </cell>
          <cell r="CZ52" t="str">
            <v>‚</v>
          </cell>
          <cell r="DA52" t="str">
            <v>PERSONNEL COST-WORKERS</v>
          </cell>
          <cell r="DB52" t="str">
            <v>‚</v>
          </cell>
          <cell r="DD52" t="str">
            <v>‚</v>
          </cell>
          <cell r="DF52" t="str">
            <v>‚</v>
          </cell>
          <cell r="DH52" t="str">
            <v>‚</v>
          </cell>
          <cell r="DJ52" t="str">
            <v>‚</v>
          </cell>
          <cell r="DL52" t="str">
            <v>‚</v>
          </cell>
        </row>
        <row r="53">
          <cell r="A53" t="str">
            <v>‚</v>
          </cell>
          <cell r="C53" t="str">
            <v>‚</v>
          </cell>
          <cell r="E53" t="str">
            <v>‚</v>
          </cell>
          <cell r="F53" t="str">
            <v>B.4</v>
          </cell>
          <cell r="G53" t="str">
            <v>‚</v>
          </cell>
          <cell r="H53" t="str">
            <v>SELLING &amp; DISTRIBUTION</v>
          </cell>
          <cell r="I53" t="str">
            <v>‚</v>
          </cell>
          <cell r="K53" t="str">
            <v>‚</v>
          </cell>
          <cell r="M53" t="str">
            <v>‚</v>
          </cell>
          <cell r="O53" t="str">
            <v>‚</v>
          </cell>
          <cell r="Q53" t="str">
            <v>‚</v>
          </cell>
          <cell r="S53" t="str">
            <v>‚</v>
          </cell>
          <cell r="U53" t="str">
            <v>‚</v>
          </cell>
          <cell r="W53" t="str">
            <v>‚</v>
          </cell>
          <cell r="Y53" t="str">
            <v>‚</v>
          </cell>
          <cell r="AA53" t="str">
            <v>‚</v>
          </cell>
          <cell r="AC53" t="str">
            <v>‚</v>
          </cell>
          <cell r="AE53" t="str">
            <v>‚</v>
          </cell>
          <cell r="AG53" t="str">
            <v>‚</v>
          </cell>
          <cell r="AI53" t="str">
            <v>‚</v>
          </cell>
          <cell r="AK53" t="str">
            <v>‚</v>
          </cell>
          <cell r="AM53" t="str">
            <v>‚</v>
          </cell>
          <cell r="CX53" t="str">
            <v>‚</v>
          </cell>
          <cell r="CZ53" t="str">
            <v>‚</v>
          </cell>
          <cell r="DA53" t="str">
            <v>(UNIT)</v>
          </cell>
          <cell r="DB53" t="str">
            <v>‚</v>
          </cell>
          <cell r="DD53" t="str">
            <v>‚</v>
          </cell>
          <cell r="DF53" t="str">
            <v>‚</v>
          </cell>
          <cell r="DH53" t="str">
            <v>‚</v>
          </cell>
          <cell r="DJ53" t="str">
            <v>‚</v>
          </cell>
          <cell r="DL53" t="str">
            <v>‚</v>
          </cell>
        </row>
        <row r="54">
          <cell r="A54" t="str">
            <v>‚</v>
          </cell>
          <cell r="C54" t="str">
            <v>‚</v>
          </cell>
          <cell r="E54" t="str">
            <v>‚</v>
          </cell>
          <cell r="F54" t="str">
            <v>B.5</v>
          </cell>
          <cell r="G54" t="str">
            <v>‚</v>
          </cell>
          <cell r="H54" t="str">
            <v>INTEREST-WORKING CAPITAL</v>
          </cell>
          <cell r="I54" t="str">
            <v>‚</v>
          </cell>
          <cell r="K54" t="str">
            <v>‚</v>
          </cell>
          <cell r="M54" t="str">
            <v>‚</v>
          </cell>
          <cell r="O54" t="str">
            <v>‚</v>
          </cell>
          <cell r="Q54" t="str">
            <v>‚</v>
          </cell>
          <cell r="S54" t="str">
            <v>‚</v>
          </cell>
          <cell r="U54" t="str">
            <v>‚</v>
          </cell>
          <cell r="W54" t="str">
            <v>‚</v>
          </cell>
          <cell r="Y54" t="str">
            <v>‚</v>
          </cell>
          <cell r="AA54" t="str">
            <v>‚</v>
          </cell>
          <cell r="AC54" t="str">
            <v>‚</v>
          </cell>
          <cell r="AE54" t="str">
            <v>‚</v>
          </cell>
          <cell r="AG54" t="str">
            <v>‚</v>
          </cell>
          <cell r="AI54" t="str">
            <v>‚</v>
          </cell>
          <cell r="AK54" t="str">
            <v>‚</v>
          </cell>
          <cell r="AM54" t="str">
            <v>‚</v>
          </cell>
          <cell r="CX54" t="str">
            <v>‚</v>
          </cell>
          <cell r="CY54" t="str">
            <v>B.4</v>
          </cell>
          <cell r="CZ54" t="str">
            <v>‚</v>
          </cell>
          <cell r="DA54" t="str">
            <v>SELLING &amp; DISTRIBUTION</v>
          </cell>
          <cell r="DB54" t="str">
            <v>‚</v>
          </cell>
          <cell r="DD54" t="str">
            <v>‚</v>
          </cell>
          <cell r="DF54" t="str">
            <v>‚</v>
          </cell>
          <cell r="DH54" t="str">
            <v>‚</v>
          </cell>
          <cell r="DJ54" t="str">
            <v>‚</v>
          </cell>
          <cell r="DL54" t="str">
            <v>‚</v>
          </cell>
        </row>
        <row r="55">
          <cell r="A55" t="str">
            <v>‚</v>
          </cell>
          <cell r="C55" t="str">
            <v>‚</v>
          </cell>
          <cell r="E55" t="str">
            <v>‚</v>
          </cell>
          <cell r="G55" t="str">
            <v>‚</v>
          </cell>
          <cell r="I55" t="str">
            <v>‚</v>
          </cell>
          <cell r="K55" t="str">
            <v>‚</v>
          </cell>
          <cell r="M55" t="str">
            <v>‚</v>
          </cell>
          <cell r="O55" t="str">
            <v>‚</v>
          </cell>
          <cell r="Q55" t="str">
            <v>‚</v>
          </cell>
          <cell r="S55" t="str">
            <v>‚</v>
          </cell>
          <cell r="U55" t="str">
            <v>‚</v>
          </cell>
          <cell r="W55" t="str">
            <v>‚</v>
          </cell>
          <cell r="Y55" t="str">
            <v>‚</v>
          </cell>
          <cell r="AA55" t="str">
            <v>‚</v>
          </cell>
          <cell r="AC55" t="str">
            <v>‚</v>
          </cell>
          <cell r="AE55" t="str">
            <v>‚</v>
          </cell>
          <cell r="AG55" t="str">
            <v>‚</v>
          </cell>
          <cell r="AI55" t="str">
            <v>‚</v>
          </cell>
          <cell r="AK55" t="str">
            <v>‚</v>
          </cell>
          <cell r="AM55" t="str">
            <v>‚</v>
          </cell>
          <cell r="CX55" t="str">
            <v>‚</v>
          </cell>
          <cell r="CY55" t="str">
            <v>B.5</v>
          </cell>
          <cell r="CZ55" t="str">
            <v>‚</v>
          </cell>
          <cell r="DA55" t="str">
            <v>INTEREST-WORKING CAPITAL</v>
          </cell>
          <cell r="DB55" t="str">
            <v>‚</v>
          </cell>
          <cell r="DD55" t="str">
            <v>‚</v>
          </cell>
          <cell r="DF55" t="str">
            <v>‚</v>
          </cell>
          <cell r="DH55" t="str">
            <v>‚</v>
          </cell>
          <cell r="DJ55" t="str">
            <v>‚</v>
          </cell>
          <cell r="DL55" t="str">
            <v>‚</v>
          </cell>
        </row>
        <row r="56">
          <cell r="A56" t="str">
            <v>‚</v>
          </cell>
          <cell r="C56" t="str">
            <v>‚</v>
          </cell>
          <cell r="E56" t="str">
            <v>‚</v>
          </cell>
          <cell r="F56" t="str">
            <v>C)</v>
          </cell>
          <cell r="G56" t="str">
            <v>‚</v>
          </cell>
          <cell r="H56" t="str">
            <v>CONTRIBUTION - % OF SALES</v>
          </cell>
          <cell r="I56" t="str">
            <v>‚</v>
          </cell>
          <cell r="K56" t="str">
            <v>‚</v>
          </cell>
          <cell r="M56" t="str">
            <v>‚</v>
          </cell>
          <cell r="O56" t="str">
            <v>‚</v>
          </cell>
          <cell r="Q56" t="str">
            <v>‚</v>
          </cell>
          <cell r="S56" t="str">
            <v>‚</v>
          </cell>
          <cell r="U56" t="str">
            <v>‚</v>
          </cell>
          <cell r="W56" t="str">
            <v>‚</v>
          </cell>
          <cell r="Y56" t="str">
            <v>‚</v>
          </cell>
          <cell r="AA56" t="str">
            <v>‚</v>
          </cell>
          <cell r="AC56" t="str">
            <v>‚</v>
          </cell>
          <cell r="AE56" t="str">
            <v>‚</v>
          </cell>
          <cell r="AG56" t="str">
            <v>‚</v>
          </cell>
          <cell r="AI56" t="str">
            <v>‚</v>
          </cell>
          <cell r="AK56" t="str">
            <v>‚</v>
          </cell>
          <cell r="AM56" t="str">
            <v>‚</v>
          </cell>
          <cell r="CX56" t="str">
            <v>‚</v>
          </cell>
          <cell r="CZ56" t="str">
            <v>‚</v>
          </cell>
          <cell r="DB56" t="str">
            <v>‚</v>
          </cell>
          <cell r="DD56" t="str">
            <v>‚</v>
          </cell>
          <cell r="DF56" t="str">
            <v>‚</v>
          </cell>
          <cell r="DH56" t="str">
            <v>‚</v>
          </cell>
          <cell r="DJ56" t="str">
            <v>‚</v>
          </cell>
          <cell r="DL56" t="str">
            <v>‚</v>
          </cell>
        </row>
        <row r="57">
          <cell r="A57" t="str">
            <v>‚</v>
          </cell>
          <cell r="C57" t="str">
            <v>‚</v>
          </cell>
          <cell r="E57" t="str">
            <v>‚</v>
          </cell>
          <cell r="F57" t="str">
            <v>D)</v>
          </cell>
          <cell r="G57" t="str">
            <v>‚</v>
          </cell>
          <cell r="H57" t="str">
            <v>F.C. - % OF SALES</v>
          </cell>
          <cell r="I57" t="str">
            <v>‚</v>
          </cell>
          <cell r="K57" t="str">
            <v>‚</v>
          </cell>
          <cell r="M57" t="str">
            <v>‚</v>
          </cell>
          <cell r="O57" t="str">
            <v>‚</v>
          </cell>
          <cell r="Q57" t="str">
            <v>‚</v>
          </cell>
          <cell r="S57" t="str">
            <v>‚</v>
          </cell>
          <cell r="U57" t="str">
            <v>‚</v>
          </cell>
          <cell r="W57" t="str">
            <v>‚</v>
          </cell>
          <cell r="Y57" t="str">
            <v>‚</v>
          </cell>
          <cell r="AA57" t="str">
            <v>‚</v>
          </cell>
          <cell r="AC57" t="str">
            <v>‚</v>
          </cell>
          <cell r="AE57" t="str">
            <v>‚</v>
          </cell>
          <cell r="AG57" t="str">
            <v>‚</v>
          </cell>
          <cell r="AI57" t="str">
            <v>‚</v>
          </cell>
          <cell r="AK57" t="str">
            <v>‚</v>
          </cell>
          <cell r="AM57" t="str">
            <v>‚</v>
          </cell>
          <cell r="CX57" t="str">
            <v>‚</v>
          </cell>
          <cell r="CY57" t="str">
            <v>C)</v>
          </cell>
          <cell r="CZ57" t="str">
            <v>‚</v>
          </cell>
          <cell r="DA57" t="str">
            <v>CONTRIBUTION - % OF SALES</v>
          </cell>
          <cell r="DB57" t="str">
            <v>‚</v>
          </cell>
          <cell r="DD57" t="str">
            <v>‚</v>
          </cell>
          <cell r="DF57" t="str">
            <v>‚</v>
          </cell>
          <cell r="DH57" t="str">
            <v>‚</v>
          </cell>
          <cell r="DJ57" t="str">
            <v>‚</v>
          </cell>
          <cell r="DL57" t="str">
            <v>‚</v>
          </cell>
        </row>
        <row r="58">
          <cell r="A58" t="str">
            <v>‚</v>
          </cell>
          <cell r="C58" t="str">
            <v>‚</v>
          </cell>
          <cell r="E58" t="str">
            <v>‚</v>
          </cell>
          <cell r="G58" t="str">
            <v>‚</v>
          </cell>
          <cell r="H58" t="str">
            <v>-------------------</v>
          </cell>
          <cell r="I58" t="str">
            <v>‚</v>
          </cell>
          <cell r="K58" t="str">
            <v>‚</v>
          </cell>
          <cell r="M58" t="str">
            <v>‚</v>
          </cell>
          <cell r="O58" t="str">
            <v>‚</v>
          </cell>
          <cell r="Q58" t="str">
            <v>‚</v>
          </cell>
          <cell r="S58" t="str">
            <v>‚</v>
          </cell>
          <cell r="U58" t="str">
            <v>‚</v>
          </cell>
          <cell r="W58" t="str">
            <v>‚</v>
          </cell>
          <cell r="Y58" t="str">
            <v>‚</v>
          </cell>
          <cell r="AA58" t="str">
            <v>‚</v>
          </cell>
          <cell r="AC58" t="str">
            <v>‚</v>
          </cell>
          <cell r="AE58" t="str">
            <v>‚</v>
          </cell>
          <cell r="AG58" t="str">
            <v>‚</v>
          </cell>
          <cell r="AI58" t="str">
            <v>‚</v>
          </cell>
          <cell r="AK58" t="str">
            <v>‚</v>
          </cell>
          <cell r="AM58" t="str">
            <v>‚</v>
          </cell>
          <cell r="CX58" t="str">
            <v>‚</v>
          </cell>
          <cell r="CY58" t="str">
            <v>D)</v>
          </cell>
          <cell r="CZ58" t="str">
            <v>‚</v>
          </cell>
          <cell r="DA58" t="str">
            <v>F.C. - % OF SALES</v>
          </cell>
          <cell r="DB58" t="str">
            <v>‚</v>
          </cell>
          <cell r="DD58" t="str">
            <v>‚</v>
          </cell>
          <cell r="DF58" t="str">
            <v>‚</v>
          </cell>
          <cell r="DH58" t="str">
            <v>‚</v>
          </cell>
          <cell r="DJ58" t="str">
            <v>‚</v>
          </cell>
          <cell r="DL58" t="str">
            <v>‚</v>
          </cell>
        </row>
        <row r="59">
          <cell r="A59" t="str">
            <v>‚</v>
          </cell>
          <cell r="C59" t="str">
            <v>‚</v>
          </cell>
          <cell r="E59" t="str">
            <v>‚</v>
          </cell>
          <cell r="F59" t="str">
            <v>D.1</v>
          </cell>
          <cell r="G59" t="str">
            <v>‚</v>
          </cell>
          <cell r="H59" t="str">
            <v>PERSONNEL COST</v>
          </cell>
          <cell r="I59" t="str">
            <v>‚</v>
          </cell>
          <cell r="K59" t="str">
            <v>‚</v>
          </cell>
          <cell r="M59" t="str">
            <v>‚</v>
          </cell>
          <cell r="O59" t="str">
            <v>‚</v>
          </cell>
          <cell r="Q59" t="str">
            <v>‚</v>
          </cell>
          <cell r="S59" t="str">
            <v>‚</v>
          </cell>
          <cell r="U59" t="str">
            <v>‚</v>
          </cell>
          <cell r="W59" t="str">
            <v>‚</v>
          </cell>
          <cell r="Y59" t="str">
            <v>‚</v>
          </cell>
          <cell r="AA59" t="str">
            <v>‚</v>
          </cell>
          <cell r="AC59" t="str">
            <v>‚</v>
          </cell>
          <cell r="AE59" t="str">
            <v>‚</v>
          </cell>
          <cell r="AG59" t="str">
            <v>‚</v>
          </cell>
          <cell r="AI59" t="str">
            <v>‚</v>
          </cell>
          <cell r="AK59" t="str">
            <v>‚</v>
          </cell>
          <cell r="AM59" t="str">
            <v>‚</v>
          </cell>
          <cell r="CX59" t="str">
            <v>‚</v>
          </cell>
          <cell r="CZ59" t="str">
            <v>‚</v>
          </cell>
          <cell r="DA59" t="str">
            <v>-------------------</v>
          </cell>
          <cell r="DB59" t="str">
            <v>‚</v>
          </cell>
          <cell r="DD59" t="str">
            <v>‚</v>
          </cell>
          <cell r="DF59" t="str">
            <v>‚</v>
          </cell>
          <cell r="DH59" t="str">
            <v>‚</v>
          </cell>
          <cell r="DJ59" t="str">
            <v>‚</v>
          </cell>
          <cell r="DL59" t="str">
            <v>‚</v>
          </cell>
        </row>
        <row r="60">
          <cell r="A60" t="str">
            <v>‚</v>
          </cell>
          <cell r="C60" t="str">
            <v>‚</v>
          </cell>
          <cell r="E60" t="str">
            <v>‚</v>
          </cell>
          <cell r="F60" t="str">
            <v>D.2</v>
          </cell>
          <cell r="G60" t="str">
            <v>‚</v>
          </cell>
          <cell r="H60" t="str">
            <v>OVERHEADS</v>
          </cell>
          <cell r="I60" t="str">
            <v>‚</v>
          </cell>
          <cell r="K60" t="str">
            <v>‚</v>
          </cell>
          <cell r="M60" t="str">
            <v>‚</v>
          </cell>
          <cell r="O60" t="str">
            <v>‚</v>
          </cell>
          <cell r="Q60" t="str">
            <v>‚</v>
          </cell>
          <cell r="S60" t="str">
            <v>‚</v>
          </cell>
          <cell r="U60" t="str">
            <v>‚</v>
          </cell>
          <cell r="W60" t="str">
            <v>‚</v>
          </cell>
          <cell r="Y60" t="str">
            <v>‚</v>
          </cell>
          <cell r="AA60" t="str">
            <v>‚</v>
          </cell>
          <cell r="AC60" t="str">
            <v>‚</v>
          </cell>
          <cell r="AE60" t="str">
            <v>‚</v>
          </cell>
          <cell r="AG60" t="str">
            <v>‚</v>
          </cell>
          <cell r="AI60" t="str">
            <v>‚</v>
          </cell>
          <cell r="AK60" t="str">
            <v>‚</v>
          </cell>
          <cell r="AM60" t="str">
            <v>‚</v>
          </cell>
          <cell r="CX60" t="str">
            <v>‚</v>
          </cell>
          <cell r="CY60" t="str">
            <v>D.1</v>
          </cell>
          <cell r="CZ60" t="str">
            <v>‚</v>
          </cell>
          <cell r="DA60" t="str">
            <v>PERSONNEL COST</v>
          </cell>
          <cell r="DB60" t="str">
            <v>‚</v>
          </cell>
          <cell r="DD60" t="str">
            <v>‚</v>
          </cell>
          <cell r="DF60" t="str">
            <v>‚</v>
          </cell>
          <cell r="DH60" t="str">
            <v>‚</v>
          </cell>
          <cell r="DJ60" t="str">
            <v>‚</v>
          </cell>
          <cell r="DL60" t="str">
            <v>‚</v>
          </cell>
        </row>
        <row r="61">
          <cell r="A61" t="str">
            <v>‚</v>
          </cell>
          <cell r="C61" t="str">
            <v>‚</v>
          </cell>
          <cell r="E61" t="str">
            <v>‚</v>
          </cell>
          <cell r="F61" t="str">
            <v>D.3</v>
          </cell>
          <cell r="G61" t="str">
            <v>‚</v>
          </cell>
          <cell r="H61" t="str">
            <v>SALES PROMOTION</v>
          </cell>
          <cell r="I61" t="str">
            <v>‚</v>
          </cell>
          <cell r="K61" t="str">
            <v>‚</v>
          </cell>
          <cell r="M61" t="str">
            <v>‚</v>
          </cell>
          <cell r="O61" t="str">
            <v>‚</v>
          </cell>
          <cell r="Q61" t="str">
            <v>‚</v>
          </cell>
          <cell r="S61" t="str">
            <v>‚</v>
          </cell>
          <cell r="U61" t="str">
            <v>‚</v>
          </cell>
          <cell r="W61" t="str">
            <v>‚</v>
          </cell>
          <cell r="Y61" t="str">
            <v>‚</v>
          </cell>
          <cell r="AA61" t="str">
            <v>‚</v>
          </cell>
          <cell r="AC61" t="str">
            <v>‚</v>
          </cell>
          <cell r="AE61" t="str">
            <v>‚</v>
          </cell>
          <cell r="AG61" t="str">
            <v>‚</v>
          </cell>
          <cell r="AI61" t="str">
            <v>‚</v>
          </cell>
          <cell r="AK61" t="str">
            <v>‚</v>
          </cell>
          <cell r="AM61" t="str">
            <v>‚</v>
          </cell>
          <cell r="CX61" t="str">
            <v>‚</v>
          </cell>
          <cell r="CY61" t="str">
            <v>D.2</v>
          </cell>
          <cell r="CZ61" t="str">
            <v>‚</v>
          </cell>
          <cell r="DA61" t="str">
            <v>OVERHEADS</v>
          </cell>
          <cell r="DB61" t="str">
            <v>‚</v>
          </cell>
          <cell r="DD61" t="str">
            <v>‚</v>
          </cell>
          <cell r="DF61" t="str">
            <v>‚</v>
          </cell>
          <cell r="DH61" t="str">
            <v>‚</v>
          </cell>
          <cell r="DJ61" t="str">
            <v>‚</v>
          </cell>
          <cell r="DL61" t="str">
            <v>‚</v>
          </cell>
        </row>
        <row r="62">
          <cell r="A62" t="str">
            <v>‚</v>
          </cell>
          <cell r="C62" t="str">
            <v>‚</v>
          </cell>
          <cell r="E62" t="str">
            <v>‚</v>
          </cell>
          <cell r="F62" t="str">
            <v>D.4</v>
          </cell>
          <cell r="G62" t="str">
            <v>‚</v>
          </cell>
          <cell r="H62" t="str">
            <v>FINANCIAL COST</v>
          </cell>
          <cell r="I62" t="str">
            <v>‚</v>
          </cell>
          <cell r="K62" t="str">
            <v>‚</v>
          </cell>
          <cell r="M62" t="str">
            <v>‚</v>
          </cell>
          <cell r="O62" t="str">
            <v>‚</v>
          </cell>
          <cell r="Q62" t="str">
            <v>‚</v>
          </cell>
          <cell r="S62" t="str">
            <v>‚</v>
          </cell>
          <cell r="U62" t="str">
            <v>‚</v>
          </cell>
          <cell r="W62" t="str">
            <v>‚</v>
          </cell>
          <cell r="Y62" t="str">
            <v>‚</v>
          </cell>
          <cell r="AA62" t="str">
            <v>‚</v>
          </cell>
          <cell r="AC62" t="str">
            <v>‚</v>
          </cell>
          <cell r="AE62" t="str">
            <v>‚</v>
          </cell>
          <cell r="AG62" t="str">
            <v>‚</v>
          </cell>
          <cell r="AI62" t="str">
            <v>‚</v>
          </cell>
          <cell r="AK62" t="str">
            <v>‚</v>
          </cell>
          <cell r="AM62" t="str">
            <v>‚</v>
          </cell>
          <cell r="CX62" t="str">
            <v>‚</v>
          </cell>
          <cell r="CY62" t="str">
            <v>D.3</v>
          </cell>
          <cell r="CZ62" t="str">
            <v>‚</v>
          </cell>
          <cell r="DA62" t="str">
            <v>SALES PROMOTION</v>
          </cell>
          <cell r="DB62" t="str">
            <v>‚</v>
          </cell>
          <cell r="DD62" t="str">
            <v>‚</v>
          </cell>
          <cell r="DF62" t="str">
            <v>‚</v>
          </cell>
          <cell r="DH62" t="str">
            <v>‚</v>
          </cell>
          <cell r="DJ62" t="str">
            <v>‚</v>
          </cell>
          <cell r="DL62" t="str">
            <v>‚</v>
          </cell>
        </row>
        <row r="63">
          <cell r="A63" t="str">
            <v>‚</v>
          </cell>
          <cell r="C63" t="str">
            <v>‚</v>
          </cell>
          <cell r="E63" t="str">
            <v>‚</v>
          </cell>
          <cell r="G63" t="str">
            <v>‚</v>
          </cell>
          <cell r="I63" t="str">
            <v>‚</v>
          </cell>
          <cell r="K63" t="str">
            <v>‚</v>
          </cell>
          <cell r="M63" t="str">
            <v>‚</v>
          </cell>
          <cell r="O63" t="str">
            <v>‚</v>
          </cell>
          <cell r="Q63" t="str">
            <v>‚</v>
          </cell>
          <cell r="S63" t="str">
            <v>‚</v>
          </cell>
          <cell r="U63" t="str">
            <v>‚</v>
          </cell>
          <cell r="W63" t="str">
            <v>‚</v>
          </cell>
          <cell r="Y63" t="str">
            <v>‚</v>
          </cell>
          <cell r="AA63" t="str">
            <v>‚</v>
          </cell>
          <cell r="AC63" t="str">
            <v>‚</v>
          </cell>
          <cell r="AE63" t="str">
            <v>‚</v>
          </cell>
          <cell r="AG63" t="str">
            <v>‚</v>
          </cell>
          <cell r="AI63" t="str">
            <v>‚</v>
          </cell>
          <cell r="AK63" t="str">
            <v>‚</v>
          </cell>
          <cell r="AM63" t="str">
            <v>‚</v>
          </cell>
          <cell r="CX63" t="str">
            <v>‚</v>
          </cell>
          <cell r="CY63" t="str">
            <v>D.4</v>
          </cell>
          <cell r="CZ63" t="str">
            <v>‚</v>
          </cell>
          <cell r="DA63" t="str">
            <v>FINANCIAL COST</v>
          </cell>
          <cell r="DB63" t="str">
            <v>‚</v>
          </cell>
          <cell r="DD63" t="str">
            <v>‚</v>
          </cell>
          <cell r="DF63" t="str">
            <v>‚</v>
          </cell>
          <cell r="DH63" t="str">
            <v>‚</v>
          </cell>
          <cell r="DJ63" t="str">
            <v>‚</v>
          </cell>
          <cell r="DL63" t="str">
            <v>‚</v>
          </cell>
        </row>
        <row r="64">
          <cell r="A64" t="str">
            <v>‚</v>
          </cell>
          <cell r="C64" t="str">
            <v>‚</v>
          </cell>
          <cell r="E64" t="str">
            <v>‚</v>
          </cell>
          <cell r="G64" t="str">
            <v>‚</v>
          </cell>
          <cell r="H64" t="str">
            <v>PBDT - % OF SALES</v>
          </cell>
          <cell r="I64" t="str">
            <v>‚</v>
          </cell>
          <cell r="K64" t="str">
            <v>‚</v>
          </cell>
          <cell r="M64" t="str">
            <v>‚</v>
          </cell>
          <cell r="O64" t="str">
            <v>‚</v>
          </cell>
          <cell r="Q64" t="str">
            <v>‚</v>
          </cell>
          <cell r="S64" t="str">
            <v>‚</v>
          </cell>
          <cell r="U64" t="str">
            <v>‚</v>
          </cell>
          <cell r="W64" t="str">
            <v>‚</v>
          </cell>
          <cell r="Y64" t="str">
            <v>‚</v>
          </cell>
          <cell r="AA64" t="str">
            <v>‚</v>
          </cell>
          <cell r="AC64" t="str">
            <v>‚</v>
          </cell>
          <cell r="AE64" t="str">
            <v>‚</v>
          </cell>
          <cell r="AG64" t="str">
            <v>‚</v>
          </cell>
          <cell r="AI64" t="str">
            <v>‚</v>
          </cell>
          <cell r="AK64" t="str">
            <v>‚</v>
          </cell>
          <cell r="AM64" t="str">
            <v>‚</v>
          </cell>
          <cell r="CX64" t="str">
            <v>‚</v>
          </cell>
          <cell r="CZ64" t="str">
            <v>‚</v>
          </cell>
          <cell r="DB64" t="str">
            <v>‚</v>
          </cell>
          <cell r="DD64" t="str">
            <v>‚</v>
          </cell>
          <cell r="DF64" t="str">
            <v>‚</v>
          </cell>
          <cell r="DH64" t="str">
            <v>‚</v>
          </cell>
          <cell r="DJ64" t="str">
            <v>‚</v>
          </cell>
          <cell r="DL64" t="str">
            <v>‚</v>
          </cell>
        </row>
        <row r="65">
          <cell r="A65" t="str">
            <v>‚</v>
          </cell>
          <cell r="C65" t="str">
            <v>‚</v>
          </cell>
          <cell r="E65" t="str">
            <v>‚</v>
          </cell>
          <cell r="G65" t="str">
            <v>‚</v>
          </cell>
          <cell r="I65" t="str">
            <v>‚</v>
          </cell>
          <cell r="K65" t="str">
            <v>‚</v>
          </cell>
          <cell r="M65" t="str">
            <v>‚</v>
          </cell>
          <cell r="O65" t="str">
            <v>‚</v>
          </cell>
          <cell r="Q65" t="str">
            <v>‚</v>
          </cell>
          <cell r="S65" t="str">
            <v>‚</v>
          </cell>
          <cell r="U65" t="str">
            <v>‚</v>
          </cell>
          <cell r="W65" t="str">
            <v>‚</v>
          </cell>
          <cell r="Y65" t="str">
            <v>‚</v>
          </cell>
          <cell r="AA65" t="str">
            <v>‚</v>
          </cell>
          <cell r="AC65" t="str">
            <v>‚</v>
          </cell>
          <cell r="AE65" t="str">
            <v>‚</v>
          </cell>
          <cell r="AG65" t="str">
            <v>‚</v>
          </cell>
          <cell r="AI65" t="str">
            <v>‚</v>
          </cell>
          <cell r="AK65" t="str">
            <v>‚</v>
          </cell>
          <cell r="AM65" t="str">
            <v>‚</v>
          </cell>
          <cell r="CX65" t="str">
            <v>‚</v>
          </cell>
          <cell r="CZ65" t="str">
            <v>‚</v>
          </cell>
          <cell r="DA65" t="str">
            <v>PBDT - % OF SALES</v>
          </cell>
          <cell r="DB65" t="str">
            <v>‚</v>
          </cell>
          <cell r="DD65" t="str">
            <v>‚</v>
          </cell>
          <cell r="DF65" t="str">
            <v>‚</v>
          </cell>
          <cell r="DH65" t="str">
            <v>‚</v>
          </cell>
          <cell r="DJ65" t="str">
            <v>‚</v>
          </cell>
          <cell r="DL65" t="str">
            <v>‚</v>
          </cell>
        </row>
        <row r="66">
          <cell r="A66" t="str">
            <v>-</v>
          </cell>
          <cell r="B66" t="str">
            <v>-</v>
          </cell>
          <cell r="C66" t="str">
            <v>-</v>
          </cell>
          <cell r="D66" t="str">
            <v>-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 t="str">
            <v>-</v>
          </cell>
          <cell r="J66" t="str">
            <v>-</v>
          </cell>
          <cell r="K66" t="str">
            <v>-</v>
          </cell>
          <cell r="L66" t="str">
            <v>-</v>
          </cell>
          <cell r="M66" t="str">
            <v>-</v>
          </cell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  <cell r="AE66" t="str">
            <v>-</v>
          </cell>
          <cell r="AF66" t="str">
            <v>-</v>
          </cell>
          <cell r="AG66" t="str">
            <v>-</v>
          </cell>
          <cell r="AH66" t="str">
            <v>-</v>
          </cell>
          <cell r="AI66" t="str">
            <v>-</v>
          </cell>
          <cell r="AJ66" t="str">
            <v>-</v>
          </cell>
          <cell r="AK66" t="str">
            <v>-</v>
          </cell>
          <cell r="AL66" t="str">
            <v>-</v>
          </cell>
          <cell r="AM66" t="str">
            <v>-</v>
          </cell>
          <cell r="CX66" t="str">
            <v>‚</v>
          </cell>
          <cell r="CZ66" t="str">
            <v>‚</v>
          </cell>
          <cell r="DB66" t="str">
            <v>‚</v>
          </cell>
          <cell r="DD66" t="str">
            <v>‚</v>
          </cell>
          <cell r="DF66" t="str">
            <v>‚</v>
          </cell>
          <cell r="DH66" t="str">
            <v>‚</v>
          </cell>
          <cell r="DJ66" t="str">
            <v>‚</v>
          </cell>
          <cell r="DL66" t="str">
            <v>‚</v>
          </cell>
        </row>
        <row r="67">
          <cell r="CX67" t="str">
            <v>-</v>
          </cell>
          <cell r="CY67" t="str">
            <v>-</v>
          </cell>
          <cell r="CZ67" t="str">
            <v>-</v>
          </cell>
          <cell r="DA67" t="str">
            <v>-</v>
          </cell>
          <cell r="DB67" t="str">
            <v>-</v>
          </cell>
          <cell r="DC67" t="str">
            <v>-</v>
          </cell>
          <cell r="DD67" t="str">
            <v>-</v>
          </cell>
          <cell r="DE67" t="str">
            <v>-</v>
          </cell>
          <cell r="DF67" t="str">
            <v>-</v>
          </cell>
          <cell r="DG67" t="str">
            <v>-</v>
          </cell>
          <cell r="DH67" t="str">
            <v>-</v>
          </cell>
          <cell r="DI67" t="str">
            <v>-</v>
          </cell>
          <cell r="DJ67" t="str">
            <v>-</v>
          </cell>
          <cell r="DK67" t="str">
            <v>-</v>
          </cell>
          <cell r="DL67" t="str">
            <v>-</v>
          </cell>
        </row>
        <row r="69">
          <cell r="CY69" t="str">
            <v>NOTE : PROFITABILITY OF 01.01.98-31.03.98 TO BE ESTIMATED BASED ON ACTUAL SALES &amp; INDENT, AS THE CASE MAY BE</v>
          </cell>
        </row>
        <row r="71">
          <cell r="B71" t="str">
            <v>PREPARED BY :</v>
          </cell>
          <cell r="P71" t="str">
            <v>VERIFIED BY:</v>
          </cell>
          <cell r="AJ71" t="str">
            <v>APPROVED BY ;</v>
          </cell>
        </row>
        <row r="75">
          <cell r="DA75" t="str">
            <v>PREPARED BY :</v>
          </cell>
          <cell r="DE75" t="str">
            <v>VERIFIED BY :</v>
          </cell>
          <cell r="DI75" t="str">
            <v>APPROVED BY :</v>
          </cell>
        </row>
        <row r="99">
          <cell r="BC99" t="str">
            <v>CO. NAME : MIL/MRL</v>
          </cell>
        </row>
        <row r="100">
          <cell r="BC100" t="str">
            <v>SBU      : SW/HL/HORNS/HO</v>
          </cell>
        </row>
        <row r="101">
          <cell r="BC101" t="str">
            <v>UNIT     :</v>
          </cell>
        </row>
        <row r="102">
          <cell r="BC102" t="str">
            <v xml:space="preserve">BUDGET   : 1998-99 </v>
          </cell>
          <cell r="CE102" t="str">
            <v>ANNEXURE : V</v>
          </cell>
        </row>
        <row r="103">
          <cell r="CE103" t="str">
            <v>SCHDULE NO.  : 9</v>
          </cell>
        </row>
        <row r="104">
          <cell r="BC104" t="str">
            <v xml:space="preserve">PERSONNEL COST </v>
          </cell>
        </row>
        <row r="105">
          <cell r="BB105" t="str">
            <v>_</v>
          </cell>
          <cell r="BC105" t="str">
            <v>_</v>
          </cell>
          <cell r="BD105" t="str">
            <v>_</v>
          </cell>
          <cell r="BE105" t="str">
            <v>_</v>
          </cell>
          <cell r="BF105" t="str">
            <v>_</v>
          </cell>
          <cell r="BG105" t="str">
            <v>_</v>
          </cell>
          <cell r="BH105" t="str">
            <v>_</v>
          </cell>
          <cell r="BI105" t="str">
            <v>_</v>
          </cell>
          <cell r="BJ105" t="str">
            <v>_</v>
          </cell>
          <cell r="BK105" t="str">
            <v>_</v>
          </cell>
          <cell r="BL105" t="str">
            <v>_</v>
          </cell>
          <cell r="BM105" t="str">
            <v>_</v>
          </cell>
          <cell r="BN105" t="str">
            <v>_</v>
          </cell>
          <cell r="BO105" t="str">
            <v>_</v>
          </cell>
          <cell r="BP105" t="str">
            <v>_</v>
          </cell>
          <cell r="BQ105" t="str">
            <v>_</v>
          </cell>
          <cell r="BR105" t="str">
            <v>_</v>
          </cell>
          <cell r="BS105" t="str">
            <v>_</v>
          </cell>
          <cell r="BT105" t="str">
            <v>_</v>
          </cell>
          <cell r="BU105" t="str">
            <v>_</v>
          </cell>
          <cell r="BV105" t="str">
            <v>_</v>
          </cell>
          <cell r="BW105" t="str">
            <v>_</v>
          </cell>
          <cell r="BX105" t="str">
            <v>_</v>
          </cell>
          <cell r="BY105" t="str">
            <v>_</v>
          </cell>
          <cell r="BZ105" t="str">
            <v>_</v>
          </cell>
          <cell r="CA105" t="str">
            <v>_</v>
          </cell>
          <cell r="CB105" t="str">
            <v>_</v>
          </cell>
          <cell r="CC105" t="str">
            <v>_</v>
          </cell>
          <cell r="CD105" t="str">
            <v>_</v>
          </cell>
          <cell r="CE105" t="str">
            <v>_</v>
          </cell>
          <cell r="CF105" t="str">
            <v>_</v>
          </cell>
          <cell r="CG105" t="str">
            <v>_</v>
          </cell>
          <cell r="CH105" t="str">
            <v>_</v>
          </cell>
          <cell r="CI105" t="str">
            <v>_</v>
          </cell>
          <cell r="CJ105" t="str">
            <v>_</v>
          </cell>
        </row>
        <row r="106">
          <cell r="BB106" t="str">
            <v>‚</v>
          </cell>
          <cell r="BC106" t="str">
            <v xml:space="preserve">    1997-98</v>
          </cell>
          <cell r="BF106" t="str">
            <v>‚</v>
          </cell>
          <cell r="BH106" t="str">
            <v>‚</v>
          </cell>
          <cell r="BJ106" t="str">
            <v>‚</v>
          </cell>
          <cell r="BL106" t="str">
            <v>‚</v>
          </cell>
          <cell r="BN106" t="str">
            <v>‚</v>
          </cell>
          <cell r="BP106" t="str">
            <v>‚</v>
          </cell>
          <cell r="BR106" t="str">
            <v>‚</v>
          </cell>
          <cell r="BT106" t="str">
            <v>‚</v>
          </cell>
          <cell r="BV106" t="str">
            <v>‚</v>
          </cell>
          <cell r="BX106" t="str">
            <v>‚</v>
          </cell>
          <cell r="BZ106" t="str">
            <v>‚</v>
          </cell>
          <cell r="CB106" t="str">
            <v>‚</v>
          </cell>
          <cell r="CD106" t="str">
            <v>‚</v>
          </cell>
          <cell r="CF106" t="str">
            <v>‚</v>
          </cell>
          <cell r="CH106" t="str">
            <v>‚</v>
          </cell>
          <cell r="CJ106" t="str">
            <v>‚</v>
          </cell>
        </row>
        <row r="107">
          <cell r="BB107" t="str">
            <v>‚</v>
          </cell>
          <cell r="BC107" t="str">
            <v>-</v>
          </cell>
          <cell r="BD107" t="str">
            <v>-</v>
          </cell>
          <cell r="BE107" t="str">
            <v>-</v>
          </cell>
          <cell r="BF107" t="str">
            <v>‚</v>
          </cell>
          <cell r="BG107" t="str">
            <v>PARTICULARS</v>
          </cell>
          <cell r="BH107" t="str">
            <v>‚</v>
          </cell>
          <cell r="BI107" t="str">
            <v>APR</v>
          </cell>
          <cell r="BJ107" t="str">
            <v>‚</v>
          </cell>
          <cell r="BK107" t="str">
            <v>MAY</v>
          </cell>
          <cell r="BL107" t="str">
            <v>‚</v>
          </cell>
          <cell r="BM107" t="str">
            <v>JUN</v>
          </cell>
          <cell r="BN107" t="str">
            <v>‚</v>
          </cell>
          <cell r="BO107" t="str">
            <v>JUL</v>
          </cell>
          <cell r="BP107" t="str">
            <v>‚</v>
          </cell>
          <cell r="BQ107" t="str">
            <v>AUG</v>
          </cell>
          <cell r="BR107" t="str">
            <v>‚</v>
          </cell>
          <cell r="BS107" t="str">
            <v>SEP</v>
          </cell>
          <cell r="BT107" t="str">
            <v>‚</v>
          </cell>
          <cell r="BU107" t="str">
            <v>OCT</v>
          </cell>
          <cell r="BV107" t="str">
            <v>‚</v>
          </cell>
          <cell r="BW107" t="str">
            <v>NOV</v>
          </cell>
          <cell r="BX107" t="str">
            <v>‚</v>
          </cell>
          <cell r="BY107" t="str">
            <v>DEC</v>
          </cell>
          <cell r="BZ107" t="str">
            <v>‚</v>
          </cell>
          <cell r="CA107" t="str">
            <v>JAN</v>
          </cell>
          <cell r="CB107" t="str">
            <v>‚</v>
          </cell>
          <cell r="CC107" t="str">
            <v>FEB</v>
          </cell>
          <cell r="CD107" t="str">
            <v>‚</v>
          </cell>
          <cell r="CE107" t="str">
            <v>MAR</v>
          </cell>
          <cell r="CF107" t="str">
            <v>‚</v>
          </cell>
          <cell r="CG107" t="str">
            <v>TOTAL</v>
          </cell>
          <cell r="CH107" t="str">
            <v>‚</v>
          </cell>
          <cell r="CI107" t="str">
            <v>MRP</v>
          </cell>
          <cell r="CJ107" t="str">
            <v>‚</v>
          </cell>
        </row>
        <row r="108">
          <cell r="BB108" t="str">
            <v>‚</v>
          </cell>
          <cell r="BC108" t="str">
            <v>BUDGET</v>
          </cell>
          <cell r="BD108" t="str">
            <v>‚</v>
          </cell>
          <cell r="BE108" t="str">
            <v>ACTUAL</v>
          </cell>
          <cell r="BF108" t="str">
            <v>‚</v>
          </cell>
          <cell r="BH108" t="str">
            <v>‚</v>
          </cell>
          <cell r="BJ108" t="str">
            <v>‚</v>
          </cell>
          <cell r="BL108" t="str">
            <v>‚</v>
          </cell>
          <cell r="BN108" t="str">
            <v>‚</v>
          </cell>
          <cell r="BP108" t="str">
            <v>‚</v>
          </cell>
          <cell r="BR108" t="str">
            <v>‚</v>
          </cell>
          <cell r="BT108" t="str">
            <v>‚</v>
          </cell>
          <cell r="BV108" t="str">
            <v>‚</v>
          </cell>
          <cell r="BX108" t="str">
            <v>‚</v>
          </cell>
          <cell r="BZ108" t="str">
            <v>‚</v>
          </cell>
          <cell r="CB108" t="str">
            <v>‚</v>
          </cell>
          <cell r="CD108" t="str">
            <v>‚</v>
          </cell>
          <cell r="CF108" t="str">
            <v>‚</v>
          </cell>
          <cell r="CG108" t="str">
            <v>98-99</v>
          </cell>
          <cell r="CH108" t="str">
            <v>‚</v>
          </cell>
          <cell r="CI108" t="str">
            <v>98-99</v>
          </cell>
          <cell r="CJ108" t="str">
            <v>‚</v>
          </cell>
        </row>
        <row r="109">
          <cell r="BB109" t="str">
            <v>‚</v>
          </cell>
          <cell r="BC109" t="str">
            <v>_</v>
          </cell>
          <cell r="BD109" t="str">
            <v>‚</v>
          </cell>
          <cell r="BE109" t="str">
            <v>_</v>
          </cell>
          <cell r="BF109" t="str">
            <v>_</v>
          </cell>
          <cell r="BG109" t="str">
            <v>_</v>
          </cell>
          <cell r="BH109" t="str">
            <v>_</v>
          </cell>
          <cell r="BI109" t="str">
            <v>_</v>
          </cell>
          <cell r="BJ109" t="str">
            <v>_</v>
          </cell>
          <cell r="BK109" t="str">
            <v>_</v>
          </cell>
          <cell r="BL109" t="str">
            <v>_</v>
          </cell>
          <cell r="BM109" t="str">
            <v>_</v>
          </cell>
          <cell r="BN109" t="str">
            <v>_</v>
          </cell>
          <cell r="BO109" t="str">
            <v>_</v>
          </cell>
          <cell r="BP109" t="str">
            <v>_</v>
          </cell>
          <cell r="BQ109" t="str">
            <v>_</v>
          </cell>
          <cell r="BR109" t="str">
            <v>_</v>
          </cell>
          <cell r="BS109" t="str">
            <v>_</v>
          </cell>
          <cell r="BT109" t="str">
            <v>_</v>
          </cell>
          <cell r="BU109" t="str">
            <v>_</v>
          </cell>
          <cell r="BV109" t="str">
            <v>_</v>
          </cell>
          <cell r="BW109" t="str">
            <v>_</v>
          </cell>
          <cell r="BX109" t="str">
            <v>_</v>
          </cell>
          <cell r="BY109" t="str">
            <v>_</v>
          </cell>
          <cell r="BZ109" t="str">
            <v>_</v>
          </cell>
          <cell r="CA109" t="str">
            <v>_</v>
          </cell>
          <cell r="CB109" t="str">
            <v>_</v>
          </cell>
          <cell r="CC109" t="str">
            <v>_</v>
          </cell>
          <cell r="CD109" t="str">
            <v>_</v>
          </cell>
          <cell r="CE109" t="str">
            <v>_</v>
          </cell>
          <cell r="CF109" t="str">
            <v>_</v>
          </cell>
          <cell r="CG109" t="str">
            <v>_</v>
          </cell>
          <cell r="CH109" t="str">
            <v>_</v>
          </cell>
          <cell r="CI109" t="str">
            <v>_</v>
          </cell>
          <cell r="CJ109" t="str">
            <v>_</v>
          </cell>
        </row>
        <row r="110">
          <cell r="BB110" t="str">
            <v>‚</v>
          </cell>
          <cell r="BD110" t="str">
            <v>‚</v>
          </cell>
          <cell r="BF110" t="str">
            <v>‚</v>
          </cell>
          <cell r="BG110" t="str">
            <v>STAFF :--</v>
          </cell>
          <cell r="BH110" t="str">
            <v>‚</v>
          </cell>
          <cell r="BJ110" t="str">
            <v>‚</v>
          </cell>
          <cell r="BL110" t="str">
            <v>‚</v>
          </cell>
          <cell r="BN110" t="str">
            <v>‚</v>
          </cell>
          <cell r="BP110" t="str">
            <v>‚</v>
          </cell>
          <cell r="BR110" t="str">
            <v>‚</v>
          </cell>
          <cell r="BT110" t="str">
            <v>‚</v>
          </cell>
          <cell r="BV110" t="str">
            <v>‚</v>
          </cell>
          <cell r="BX110" t="str">
            <v>‚</v>
          </cell>
          <cell r="BZ110" t="str">
            <v>‚</v>
          </cell>
          <cell r="CB110" t="str">
            <v>‚</v>
          </cell>
          <cell r="CD110" t="str">
            <v>‚</v>
          </cell>
          <cell r="CF110" t="str">
            <v>‚</v>
          </cell>
          <cell r="CH110" t="str">
            <v>‚</v>
          </cell>
          <cell r="CJ110" t="str">
            <v>‚</v>
          </cell>
        </row>
        <row r="111">
          <cell r="BB111" t="str">
            <v>‚</v>
          </cell>
          <cell r="BD111" t="str">
            <v>‚</v>
          </cell>
          <cell r="BF111" t="str">
            <v>‚</v>
          </cell>
          <cell r="BG111" t="str">
            <v>--------</v>
          </cell>
          <cell r="BH111" t="str">
            <v>‚</v>
          </cell>
          <cell r="BJ111" t="str">
            <v>‚</v>
          </cell>
          <cell r="BL111" t="str">
            <v>‚</v>
          </cell>
          <cell r="BN111" t="str">
            <v>‚</v>
          </cell>
          <cell r="BP111" t="str">
            <v>‚</v>
          </cell>
          <cell r="BR111" t="str">
            <v>‚</v>
          </cell>
          <cell r="BT111" t="str">
            <v>‚</v>
          </cell>
          <cell r="BV111" t="str">
            <v>‚</v>
          </cell>
          <cell r="BX111" t="str">
            <v>‚</v>
          </cell>
          <cell r="BZ111" t="str">
            <v>‚</v>
          </cell>
          <cell r="CB111" t="str">
            <v>‚</v>
          </cell>
          <cell r="CD111" t="str">
            <v>‚</v>
          </cell>
          <cell r="CF111" t="str">
            <v>‚</v>
          </cell>
          <cell r="CH111" t="str">
            <v>‚</v>
          </cell>
          <cell r="CJ111" t="str">
            <v>‚</v>
          </cell>
        </row>
        <row r="112">
          <cell r="BB112" t="str">
            <v>‚</v>
          </cell>
          <cell r="BD112" t="str">
            <v>‚</v>
          </cell>
          <cell r="BF112" t="str">
            <v>‚</v>
          </cell>
          <cell r="BG112" t="str">
            <v>FIXED EXP. :</v>
          </cell>
          <cell r="BH112" t="str">
            <v>‚</v>
          </cell>
          <cell r="BJ112" t="str">
            <v>‚</v>
          </cell>
          <cell r="BL112" t="str">
            <v>‚</v>
          </cell>
          <cell r="BN112" t="str">
            <v>‚</v>
          </cell>
          <cell r="BP112" t="str">
            <v>‚</v>
          </cell>
          <cell r="BR112" t="str">
            <v>‚</v>
          </cell>
          <cell r="BT112" t="str">
            <v>‚</v>
          </cell>
          <cell r="BV112" t="str">
            <v>‚</v>
          </cell>
          <cell r="BX112" t="str">
            <v>‚</v>
          </cell>
          <cell r="BZ112" t="str">
            <v>‚</v>
          </cell>
          <cell r="CB112" t="str">
            <v>‚</v>
          </cell>
          <cell r="CD112" t="str">
            <v>‚</v>
          </cell>
          <cell r="CF112" t="str">
            <v>‚</v>
          </cell>
          <cell r="CH112" t="str">
            <v>‚</v>
          </cell>
          <cell r="CJ112" t="str">
            <v>‚</v>
          </cell>
        </row>
        <row r="113">
          <cell r="BB113" t="str">
            <v>‚</v>
          </cell>
          <cell r="BD113" t="str">
            <v>‚</v>
          </cell>
          <cell r="BF113" t="str">
            <v>‚</v>
          </cell>
          <cell r="BG113" t="str">
            <v>--------------</v>
          </cell>
          <cell r="BH113" t="str">
            <v>‚</v>
          </cell>
          <cell r="BJ113" t="str">
            <v>‚</v>
          </cell>
          <cell r="BL113" t="str">
            <v>‚</v>
          </cell>
          <cell r="BN113" t="str">
            <v>‚</v>
          </cell>
          <cell r="BP113" t="str">
            <v>‚</v>
          </cell>
          <cell r="BR113" t="str">
            <v>‚</v>
          </cell>
          <cell r="BT113" t="str">
            <v>‚</v>
          </cell>
          <cell r="BV113" t="str">
            <v>‚</v>
          </cell>
          <cell r="BX113" t="str">
            <v>‚</v>
          </cell>
          <cell r="BZ113" t="str">
            <v>‚</v>
          </cell>
          <cell r="CB113" t="str">
            <v>‚</v>
          </cell>
          <cell r="CD113" t="str">
            <v>‚</v>
          </cell>
          <cell r="CF113" t="str">
            <v>‚</v>
          </cell>
          <cell r="CH113" t="str">
            <v>‚</v>
          </cell>
          <cell r="CJ113" t="str">
            <v>‚</v>
          </cell>
        </row>
        <row r="114">
          <cell r="BB114" t="str">
            <v>‚</v>
          </cell>
          <cell r="BD114" t="str">
            <v>‚</v>
          </cell>
          <cell r="BF114" t="str">
            <v>‚</v>
          </cell>
          <cell r="BG114" t="str">
            <v>ADMIN. CHARGES</v>
          </cell>
          <cell r="BH114" t="str">
            <v>‚</v>
          </cell>
          <cell r="BJ114" t="str">
            <v>‚</v>
          </cell>
          <cell r="BL114" t="str">
            <v>‚</v>
          </cell>
          <cell r="BN114" t="str">
            <v>‚</v>
          </cell>
          <cell r="BP114" t="str">
            <v>‚</v>
          </cell>
          <cell r="BR114" t="str">
            <v>‚</v>
          </cell>
          <cell r="BT114" t="str">
            <v>‚</v>
          </cell>
          <cell r="BV114" t="str">
            <v>‚</v>
          </cell>
          <cell r="BX114" t="str">
            <v>‚</v>
          </cell>
          <cell r="BZ114" t="str">
            <v>‚</v>
          </cell>
          <cell r="CB114" t="str">
            <v>‚</v>
          </cell>
          <cell r="CD114" t="str">
            <v>‚</v>
          </cell>
          <cell r="CF114" t="str">
            <v>‚</v>
          </cell>
          <cell r="CH114" t="str">
            <v>‚</v>
          </cell>
          <cell r="CJ114" t="str">
            <v>‚</v>
          </cell>
        </row>
        <row r="115">
          <cell r="BB115" t="str">
            <v>‚</v>
          </cell>
          <cell r="BD115" t="str">
            <v>‚</v>
          </cell>
          <cell r="BF115" t="str">
            <v>‚</v>
          </cell>
          <cell r="BG115" t="str">
            <v>BONUS</v>
          </cell>
          <cell r="BH115" t="str">
            <v>‚</v>
          </cell>
          <cell r="BJ115" t="str">
            <v>‚</v>
          </cell>
          <cell r="BL115" t="str">
            <v>‚</v>
          </cell>
          <cell r="BN115" t="str">
            <v>‚</v>
          </cell>
          <cell r="BP115" t="str">
            <v>‚</v>
          </cell>
          <cell r="BR115" t="str">
            <v>‚</v>
          </cell>
          <cell r="BT115" t="str">
            <v>‚</v>
          </cell>
          <cell r="BV115" t="str">
            <v>‚</v>
          </cell>
          <cell r="BX115" t="str">
            <v>‚</v>
          </cell>
          <cell r="BZ115" t="str">
            <v>‚</v>
          </cell>
          <cell r="CB115" t="str">
            <v>‚</v>
          </cell>
          <cell r="CD115" t="str">
            <v>‚</v>
          </cell>
          <cell r="CF115" t="str">
            <v>‚</v>
          </cell>
          <cell r="CH115" t="str">
            <v>‚</v>
          </cell>
          <cell r="CJ115" t="str">
            <v>‚</v>
          </cell>
        </row>
        <row r="116">
          <cell r="BB116" t="str">
            <v>‚</v>
          </cell>
          <cell r="BD116" t="str">
            <v>‚</v>
          </cell>
          <cell r="BF116" t="str">
            <v>‚</v>
          </cell>
          <cell r="BG116" t="str">
            <v>CONT.TO GRATUITY FUND</v>
          </cell>
          <cell r="BH116" t="str">
            <v>‚</v>
          </cell>
          <cell r="BJ116" t="str">
            <v>‚</v>
          </cell>
          <cell r="BL116" t="str">
            <v>‚</v>
          </cell>
          <cell r="BN116" t="str">
            <v>‚</v>
          </cell>
          <cell r="BP116" t="str">
            <v>‚</v>
          </cell>
          <cell r="BR116" t="str">
            <v>‚</v>
          </cell>
          <cell r="BT116" t="str">
            <v>‚</v>
          </cell>
          <cell r="BV116" t="str">
            <v>‚</v>
          </cell>
          <cell r="BX116" t="str">
            <v>‚</v>
          </cell>
          <cell r="BZ116" t="str">
            <v>‚</v>
          </cell>
          <cell r="CB116" t="str">
            <v>‚</v>
          </cell>
          <cell r="CD116" t="str">
            <v>‚</v>
          </cell>
          <cell r="CF116" t="str">
            <v>‚</v>
          </cell>
          <cell r="CH116" t="str">
            <v>‚</v>
          </cell>
          <cell r="CJ116" t="str">
            <v>‚</v>
          </cell>
        </row>
        <row r="117">
          <cell r="BB117" t="str">
            <v>‚</v>
          </cell>
          <cell r="BD117" t="str">
            <v>‚</v>
          </cell>
          <cell r="BF117" t="str">
            <v>‚</v>
          </cell>
          <cell r="BG117" t="str">
            <v>CONT.TO PENSION FUND</v>
          </cell>
          <cell r="BH117" t="str">
            <v>‚</v>
          </cell>
          <cell r="BJ117" t="str">
            <v>‚</v>
          </cell>
          <cell r="BL117" t="str">
            <v>‚</v>
          </cell>
          <cell r="BN117" t="str">
            <v>‚</v>
          </cell>
          <cell r="BP117" t="str">
            <v>‚</v>
          </cell>
          <cell r="BR117" t="str">
            <v>‚</v>
          </cell>
          <cell r="BT117" t="str">
            <v>‚</v>
          </cell>
          <cell r="BV117" t="str">
            <v>‚</v>
          </cell>
          <cell r="BX117" t="str">
            <v>‚</v>
          </cell>
          <cell r="BZ117" t="str">
            <v>‚</v>
          </cell>
          <cell r="CB117" t="str">
            <v>‚</v>
          </cell>
          <cell r="CD117" t="str">
            <v>‚</v>
          </cell>
          <cell r="CF117" t="str">
            <v>‚</v>
          </cell>
          <cell r="CH117" t="str">
            <v>‚</v>
          </cell>
          <cell r="CJ117" t="str">
            <v>‚</v>
          </cell>
        </row>
        <row r="118">
          <cell r="BB118" t="str">
            <v>‚</v>
          </cell>
          <cell r="BD118" t="str">
            <v>‚</v>
          </cell>
          <cell r="BF118" t="str">
            <v>‚</v>
          </cell>
          <cell r="BG118" t="str">
            <v>DIRECTOR'S REMUNERATION</v>
          </cell>
          <cell r="BH118" t="str">
            <v>‚</v>
          </cell>
          <cell r="BJ118" t="str">
            <v>‚</v>
          </cell>
          <cell r="BL118" t="str">
            <v>‚</v>
          </cell>
          <cell r="BN118" t="str">
            <v>‚</v>
          </cell>
          <cell r="BP118" t="str">
            <v>‚</v>
          </cell>
          <cell r="BR118" t="str">
            <v>‚</v>
          </cell>
          <cell r="BT118" t="str">
            <v>‚</v>
          </cell>
          <cell r="BV118" t="str">
            <v>‚</v>
          </cell>
          <cell r="BX118" t="str">
            <v>‚</v>
          </cell>
          <cell r="BZ118" t="str">
            <v>‚</v>
          </cell>
          <cell r="CB118" t="str">
            <v>‚</v>
          </cell>
          <cell r="CD118" t="str">
            <v>‚</v>
          </cell>
          <cell r="CF118" t="str">
            <v>‚</v>
          </cell>
          <cell r="CH118" t="str">
            <v>‚</v>
          </cell>
          <cell r="CJ118" t="str">
            <v>‚</v>
          </cell>
        </row>
        <row r="119">
          <cell r="BB119" t="str">
            <v>‚</v>
          </cell>
          <cell r="BD119" t="str">
            <v>‚</v>
          </cell>
          <cell r="BF119" t="str">
            <v>‚</v>
          </cell>
          <cell r="BG119" t="str">
            <v>EDUCATION ALLOWANCE</v>
          </cell>
          <cell r="BH119" t="str">
            <v>‚</v>
          </cell>
          <cell r="BJ119" t="str">
            <v>‚</v>
          </cell>
          <cell r="BL119" t="str">
            <v>‚</v>
          </cell>
          <cell r="BN119" t="str">
            <v>‚</v>
          </cell>
          <cell r="BP119" t="str">
            <v>‚</v>
          </cell>
          <cell r="BR119" t="str">
            <v>‚</v>
          </cell>
          <cell r="BT119" t="str">
            <v>‚</v>
          </cell>
          <cell r="BV119" t="str">
            <v>‚</v>
          </cell>
          <cell r="BX119" t="str">
            <v>‚</v>
          </cell>
          <cell r="BZ119" t="str">
            <v>‚</v>
          </cell>
          <cell r="CB119" t="str">
            <v>‚</v>
          </cell>
          <cell r="CD119" t="str">
            <v>‚</v>
          </cell>
          <cell r="CF119" t="str">
            <v>‚</v>
          </cell>
          <cell r="CH119" t="str">
            <v>‚</v>
          </cell>
          <cell r="CJ119" t="str">
            <v>‚</v>
          </cell>
        </row>
        <row r="120">
          <cell r="BB120" t="str">
            <v>‚</v>
          </cell>
          <cell r="BD120" t="str">
            <v>‚</v>
          </cell>
          <cell r="BF120" t="str">
            <v>‚</v>
          </cell>
          <cell r="BG120" t="str">
            <v>EMPLOYEE'S WELFARE</v>
          </cell>
          <cell r="BH120" t="str">
            <v>‚</v>
          </cell>
          <cell r="BJ120" t="str">
            <v>‚</v>
          </cell>
          <cell r="BL120" t="str">
            <v>‚</v>
          </cell>
          <cell r="BN120" t="str">
            <v>‚</v>
          </cell>
          <cell r="BP120" t="str">
            <v>‚</v>
          </cell>
          <cell r="BR120" t="str">
            <v>‚</v>
          </cell>
          <cell r="BT120" t="str">
            <v>‚</v>
          </cell>
          <cell r="BV120" t="str">
            <v>‚</v>
          </cell>
          <cell r="BX120" t="str">
            <v>‚</v>
          </cell>
          <cell r="BZ120" t="str">
            <v>‚</v>
          </cell>
          <cell r="CB120" t="str">
            <v>‚</v>
          </cell>
          <cell r="CD120" t="str">
            <v>‚</v>
          </cell>
          <cell r="CF120" t="str">
            <v>‚</v>
          </cell>
          <cell r="CH120" t="str">
            <v>‚</v>
          </cell>
          <cell r="CJ120" t="str">
            <v>‚</v>
          </cell>
        </row>
        <row r="121">
          <cell r="BB121" t="str">
            <v>‚</v>
          </cell>
          <cell r="BD121" t="str">
            <v>‚</v>
          </cell>
          <cell r="BF121" t="str">
            <v>‚</v>
          </cell>
          <cell r="BG121" t="str">
            <v>EX GRATIA</v>
          </cell>
          <cell r="BH121" t="str">
            <v>‚</v>
          </cell>
          <cell r="BJ121" t="str">
            <v>‚</v>
          </cell>
          <cell r="BL121" t="str">
            <v>‚</v>
          </cell>
          <cell r="BN121" t="str">
            <v>‚</v>
          </cell>
          <cell r="BP121" t="str">
            <v>‚</v>
          </cell>
          <cell r="BR121" t="str">
            <v>‚</v>
          </cell>
          <cell r="BT121" t="str">
            <v>‚</v>
          </cell>
          <cell r="BV121" t="str">
            <v>‚</v>
          </cell>
          <cell r="BX121" t="str">
            <v>‚</v>
          </cell>
          <cell r="BZ121" t="str">
            <v>‚</v>
          </cell>
          <cell r="CB121" t="str">
            <v>‚</v>
          </cell>
          <cell r="CD121" t="str">
            <v>‚</v>
          </cell>
          <cell r="CF121" t="str">
            <v>‚</v>
          </cell>
          <cell r="CH121" t="str">
            <v>‚</v>
          </cell>
          <cell r="CJ121" t="str">
            <v>‚</v>
          </cell>
        </row>
        <row r="122">
          <cell r="BB122" t="str">
            <v>‚</v>
          </cell>
          <cell r="BD122" t="str">
            <v>‚</v>
          </cell>
          <cell r="BF122" t="str">
            <v>‚</v>
          </cell>
          <cell r="BG122" t="str">
            <v>GRATUITY PAID</v>
          </cell>
          <cell r="BH122" t="str">
            <v>‚</v>
          </cell>
          <cell r="BJ122" t="str">
            <v>‚</v>
          </cell>
          <cell r="BL122" t="str">
            <v>‚</v>
          </cell>
          <cell r="BN122" t="str">
            <v>‚</v>
          </cell>
          <cell r="BP122" t="str">
            <v>‚</v>
          </cell>
          <cell r="BR122" t="str">
            <v>‚</v>
          </cell>
          <cell r="BT122" t="str">
            <v>‚</v>
          </cell>
          <cell r="BV122" t="str">
            <v>‚</v>
          </cell>
          <cell r="BX122" t="str">
            <v>‚</v>
          </cell>
          <cell r="BZ122" t="str">
            <v>‚</v>
          </cell>
          <cell r="CB122" t="str">
            <v>‚</v>
          </cell>
          <cell r="CD122" t="str">
            <v>‚</v>
          </cell>
          <cell r="CF122" t="str">
            <v>‚</v>
          </cell>
          <cell r="CH122" t="str">
            <v>‚</v>
          </cell>
          <cell r="CJ122" t="str">
            <v>‚</v>
          </cell>
        </row>
        <row r="123">
          <cell r="BB123" t="str">
            <v>‚</v>
          </cell>
          <cell r="BD123" t="str">
            <v>‚</v>
          </cell>
          <cell r="BF123" t="str">
            <v>‚</v>
          </cell>
          <cell r="BG123" t="str">
            <v>HRA</v>
          </cell>
          <cell r="BH123" t="str">
            <v>‚</v>
          </cell>
          <cell r="BJ123" t="str">
            <v>‚</v>
          </cell>
          <cell r="BL123" t="str">
            <v>‚</v>
          </cell>
          <cell r="BN123" t="str">
            <v>‚</v>
          </cell>
          <cell r="BP123" t="str">
            <v>‚</v>
          </cell>
          <cell r="BR123" t="str">
            <v>‚</v>
          </cell>
          <cell r="BT123" t="str">
            <v>‚</v>
          </cell>
          <cell r="BV123" t="str">
            <v>‚</v>
          </cell>
          <cell r="BX123" t="str">
            <v>‚</v>
          </cell>
          <cell r="BZ123" t="str">
            <v>‚</v>
          </cell>
          <cell r="CB123" t="str">
            <v>‚</v>
          </cell>
          <cell r="CD123" t="str">
            <v>‚</v>
          </cell>
          <cell r="CF123" t="str">
            <v>‚</v>
          </cell>
          <cell r="CH123" t="str">
            <v>‚</v>
          </cell>
          <cell r="CJ123" t="str">
            <v>‚</v>
          </cell>
        </row>
        <row r="124">
          <cell r="BB124" t="str">
            <v>‚</v>
          </cell>
          <cell r="BD124" t="str">
            <v>‚</v>
          </cell>
          <cell r="BF124" t="str">
            <v>‚</v>
          </cell>
          <cell r="BG124" t="str">
            <v>LEAVE ENCASHMENT</v>
          </cell>
          <cell r="BH124" t="str">
            <v>‚</v>
          </cell>
          <cell r="BJ124" t="str">
            <v>‚</v>
          </cell>
          <cell r="BL124" t="str">
            <v>‚</v>
          </cell>
          <cell r="BN124" t="str">
            <v>‚</v>
          </cell>
          <cell r="BP124" t="str">
            <v>‚</v>
          </cell>
          <cell r="BR124" t="str">
            <v>‚</v>
          </cell>
          <cell r="BT124" t="str">
            <v>‚</v>
          </cell>
          <cell r="BV124" t="str">
            <v>‚</v>
          </cell>
          <cell r="BX124" t="str">
            <v>‚</v>
          </cell>
          <cell r="BZ124" t="str">
            <v>‚</v>
          </cell>
          <cell r="CB124" t="str">
            <v>‚</v>
          </cell>
          <cell r="CD124" t="str">
            <v>‚</v>
          </cell>
          <cell r="CF124" t="str">
            <v>‚</v>
          </cell>
          <cell r="CH124" t="str">
            <v>‚</v>
          </cell>
          <cell r="CJ124" t="str">
            <v>‚</v>
          </cell>
        </row>
        <row r="125">
          <cell r="BB125" t="str">
            <v>‚</v>
          </cell>
          <cell r="BD125" t="str">
            <v>‚</v>
          </cell>
          <cell r="BF125" t="str">
            <v>‚</v>
          </cell>
          <cell r="BG125" t="str">
            <v>LIC GROUP INSURANCE</v>
          </cell>
          <cell r="BH125" t="str">
            <v>‚</v>
          </cell>
          <cell r="BJ125" t="str">
            <v>‚</v>
          </cell>
          <cell r="BL125" t="str">
            <v>‚</v>
          </cell>
          <cell r="BN125" t="str">
            <v>‚</v>
          </cell>
          <cell r="BP125" t="str">
            <v>‚</v>
          </cell>
          <cell r="BR125" t="str">
            <v>‚</v>
          </cell>
          <cell r="BT125" t="str">
            <v>‚</v>
          </cell>
          <cell r="BV125" t="str">
            <v>‚</v>
          </cell>
          <cell r="BX125" t="str">
            <v>‚</v>
          </cell>
          <cell r="BZ125" t="str">
            <v>‚</v>
          </cell>
          <cell r="CB125" t="str">
            <v>‚</v>
          </cell>
          <cell r="CD125" t="str">
            <v>‚</v>
          </cell>
          <cell r="CF125" t="str">
            <v>‚</v>
          </cell>
          <cell r="CH125" t="str">
            <v>‚</v>
          </cell>
          <cell r="CJ125" t="str">
            <v>‚</v>
          </cell>
        </row>
        <row r="126">
          <cell r="BB126" t="str">
            <v>‚</v>
          </cell>
          <cell r="BD126" t="str">
            <v>‚</v>
          </cell>
          <cell r="BF126" t="str">
            <v>‚</v>
          </cell>
          <cell r="BG126" t="str">
            <v>LTA</v>
          </cell>
          <cell r="BH126" t="str">
            <v>‚</v>
          </cell>
          <cell r="BJ126" t="str">
            <v>‚</v>
          </cell>
          <cell r="BL126" t="str">
            <v>‚</v>
          </cell>
          <cell r="BN126" t="str">
            <v>‚</v>
          </cell>
          <cell r="BP126" t="str">
            <v>‚</v>
          </cell>
          <cell r="BR126" t="str">
            <v>‚</v>
          </cell>
          <cell r="BT126" t="str">
            <v>‚</v>
          </cell>
          <cell r="BV126" t="str">
            <v>‚</v>
          </cell>
          <cell r="BX126" t="str">
            <v>‚</v>
          </cell>
          <cell r="BZ126" t="str">
            <v>‚</v>
          </cell>
          <cell r="CB126" t="str">
            <v>‚</v>
          </cell>
          <cell r="CD126" t="str">
            <v>‚</v>
          </cell>
          <cell r="CF126" t="str">
            <v>‚</v>
          </cell>
          <cell r="CH126" t="str">
            <v>‚</v>
          </cell>
          <cell r="CJ126" t="str">
            <v>‚</v>
          </cell>
        </row>
        <row r="127">
          <cell r="BB127" t="str">
            <v>‚</v>
          </cell>
          <cell r="BD127" t="str">
            <v>‚</v>
          </cell>
          <cell r="BF127" t="str">
            <v>‚</v>
          </cell>
          <cell r="BG127" t="str">
            <v>MEDICAL EXP.</v>
          </cell>
          <cell r="BH127" t="str">
            <v>‚</v>
          </cell>
          <cell r="BJ127" t="str">
            <v>‚</v>
          </cell>
          <cell r="BL127" t="str">
            <v>‚</v>
          </cell>
          <cell r="BN127" t="str">
            <v>‚</v>
          </cell>
          <cell r="BP127" t="str">
            <v>‚</v>
          </cell>
          <cell r="BR127" t="str">
            <v>‚</v>
          </cell>
          <cell r="BT127" t="str">
            <v>‚</v>
          </cell>
          <cell r="BV127" t="str">
            <v>‚</v>
          </cell>
          <cell r="BX127" t="str">
            <v>‚</v>
          </cell>
          <cell r="BZ127" t="str">
            <v>‚</v>
          </cell>
          <cell r="CB127" t="str">
            <v>‚</v>
          </cell>
          <cell r="CD127" t="str">
            <v>‚</v>
          </cell>
          <cell r="CF127" t="str">
            <v>‚</v>
          </cell>
          <cell r="CH127" t="str">
            <v>‚</v>
          </cell>
          <cell r="CJ127" t="str">
            <v>‚</v>
          </cell>
        </row>
        <row r="128">
          <cell r="BB128" t="str">
            <v>‚</v>
          </cell>
          <cell r="BD128" t="str">
            <v>‚</v>
          </cell>
          <cell r="BF128" t="str">
            <v>‚</v>
          </cell>
          <cell r="BG128" t="str">
            <v>NOTICE PAY</v>
          </cell>
          <cell r="BH128" t="str">
            <v>‚</v>
          </cell>
          <cell r="BJ128" t="str">
            <v>‚</v>
          </cell>
          <cell r="BL128" t="str">
            <v>‚</v>
          </cell>
          <cell r="BN128" t="str">
            <v>‚</v>
          </cell>
          <cell r="BP128" t="str">
            <v>‚</v>
          </cell>
          <cell r="BR128" t="str">
            <v>‚</v>
          </cell>
          <cell r="BT128" t="str">
            <v>‚</v>
          </cell>
          <cell r="BV128" t="str">
            <v>‚</v>
          </cell>
          <cell r="BX128" t="str">
            <v>‚</v>
          </cell>
          <cell r="BZ128" t="str">
            <v>‚</v>
          </cell>
          <cell r="CB128" t="str">
            <v>‚</v>
          </cell>
          <cell r="CD128" t="str">
            <v>‚</v>
          </cell>
          <cell r="CF128" t="str">
            <v>‚</v>
          </cell>
          <cell r="CH128" t="str">
            <v>‚</v>
          </cell>
          <cell r="CJ128" t="str">
            <v>‚</v>
          </cell>
        </row>
        <row r="129">
          <cell r="BB129" t="str">
            <v>‚</v>
          </cell>
          <cell r="BD129" t="str">
            <v>‚</v>
          </cell>
          <cell r="BF129" t="str">
            <v>‚</v>
          </cell>
          <cell r="BG129" t="str">
            <v>PROVIDENT FUND (ON SAL.)</v>
          </cell>
          <cell r="BH129" t="str">
            <v>‚</v>
          </cell>
          <cell r="BJ129" t="str">
            <v>‚</v>
          </cell>
          <cell r="BL129" t="str">
            <v>‚</v>
          </cell>
          <cell r="BN129" t="str">
            <v>‚</v>
          </cell>
          <cell r="BP129" t="str">
            <v>‚</v>
          </cell>
          <cell r="BR129" t="str">
            <v>‚</v>
          </cell>
          <cell r="BT129" t="str">
            <v>‚</v>
          </cell>
          <cell r="BV129" t="str">
            <v>‚</v>
          </cell>
          <cell r="BX129" t="str">
            <v>‚</v>
          </cell>
          <cell r="BZ129" t="str">
            <v>‚</v>
          </cell>
          <cell r="CB129" t="str">
            <v>‚</v>
          </cell>
          <cell r="CD129" t="str">
            <v>‚</v>
          </cell>
          <cell r="CF129" t="str">
            <v>‚</v>
          </cell>
          <cell r="CH129" t="str">
            <v>‚</v>
          </cell>
          <cell r="CJ129" t="str">
            <v>‚</v>
          </cell>
        </row>
        <row r="130">
          <cell r="BB130" t="str">
            <v>‚</v>
          </cell>
          <cell r="BD130" t="str">
            <v>‚</v>
          </cell>
          <cell r="BF130" t="str">
            <v>‚</v>
          </cell>
          <cell r="BG130" t="str">
            <v>RECRUITMENT EXP.</v>
          </cell>
          <cell r="BH130" t="str">
            <v>‚</v>
          </cell>
          <cell r="BJ130" t="str">
            <v>‚</v>
          </cell>
          <cell r="BL130" t="str">
            <v>‚</v>
          </cell>
          <cell r="BN130" t="str">
            <v>‚</v>
          </cell>
          <cell r="BP130" t="str">
            <v>‚</v>
          </cell>
          <cell r="BR130" t="str">
            <v>‚</v>
          </cell>
          <cell r="BT130" t="str">
            <v>‚</v>
          </cell>
          <cell r="BV130" t="str">
            <v>‚</v>
          </cell>
          <cell r="BX130" t="str">
            <v>‚</v>
          </cell>
          <cell r="BZ130" t="str">
            <v>‚</v>
          </cell>
          <cell r="CB130" t="str">
            <v>‚</v>
          </cell>
          <cell r="CD130" t="str">
            <v>‚</v>
          </cell>
          <cell r="CF130" t="str">
            <v>‚</v>
          </cell>
          <cell r="CH130" t="str">
            <v>‚</v>
          </cell>
          <cell r="CJ130" t="str">
            <v>‚</v>
          </cell>
        </row>
        <row r="131">
          <cell r="BB131" t="str">
            <v>‚</v>
          </cell>
          <cell r="BD131" t="str">
            <v>‚</v>
          </cell>
          <cell r="BF131" t="str">
            <v>‚</v>
          </cell>
          <cell r="BG131" t="str">
            <v>SALARIES (BASIC)</v>
          </cell>
          <cell r="BH131" t="str">
            <v>‚</v>
          </cell>
          <cell r="BJ131" t="str">
            <v>‚</v>
          </cell>
          <cell r="BL131" t="str">
            <v>‚</v>
          </cell>
          <cell r="BN131" t="str">
            <v>‚</v>
          </cell>
          <cell r="BP131" t="str">
            <v>‚</v>
          </cell>
          <cell r="BR131" t="str">
            <v>‚</v>
          </cell>
          <cell r="BT131" t="str">
            <v>‚</v>
          </cell>
          <cell r="BV131" t="str">
            <v>‚</v>
          </cell>
          <cell r="BX131" t="str">
            <v>‚</v>
          </cell>
          <cell r="BZ131" t="str">
            <v>‚</v>
          </cell>
          <cell r="CB131" t="str">
            <v>‚</v>
          </cell>
          <cell r="CD131" t="str">
            <v>‚</v>
          </cell>
          <cell r="CF131" t="str">
            <v>‚</v>
          </cell>
          <cell r="CH131" t="str">
            <v>‚</v>
          </cell>
          <cell r="CJ131" t="str">
            <v>‚</v>
          </cell>
        </row>
        <row r="132">
          <cell r="BB132" t="str">
            <v>‚</v>
          </cell>
          <cell r="BD132" t="str">
            <v>‚</v>
          </cell>
          <cell r="BF132" t="str">
            <v>‚</v>
          </cell>
          <cell r="BG132" t="str">
            <v>SECRETARY EXP.</v>
          </cell>
          <cell r="BH132" t="str">
            <v>‚</v>
          </cell>
          <cell r="BJ132" t="str">
            <v>‚</v>
          </cell>
          <cell r="BL132" t="str">
            <v>‚</v>
          </cell>
          <cell r="BN132" t="str">
            <v>‚</v>
          </cell>
          <cell r="BP132" t="str">
            <v>‚</v>
          </cell>
          <cell r="BR132" t="str">
            <v>‚</v>
          </cell>
          <cell r="BT132" t="str">
            <v>‚</v>
          </cell>
          <cell r="BV132" t="str">
            <v>‚</v>
          </cell>
          <cell r="BX132" t="str">
            <v>‚</v>
          </cell>
          <cell r="BZ132" t="str">
            <v>‚</v>
          </cell>
          <cell r="CB132" t="str">
            <v>‚</v>
          </cell>
          <cell r="CD132" t="str">
            <v>‚</v>
          </cell>
          <cell r="CF132" t="str">
            <v>‚</v>
          </cell>
          <cell r="CH132" t="str">
            <v>‚</v>
          </cell>
          <cell r="CJ132" t="str">
            <v>‚</v>
          </cell>
        </row>
        <row r="133">
          <cell r="BB133" t="str">
            <v>‚</v>
          </cell>
          <cell r="BD133" t="str">
            <v>‚</v>
          </cell>
          <cell r="BF133" t="str">
            <v>‚</v>
          </cell>
          <cell r="BG133" t="str">
            <v>TRAINING EXP.</v>
          </cell>
          <cell r="BH133" t="str">
            <v>‚</v>
          </cell>
          <cell r="BJ133" t="str">
            <v>‚</v>
          </cell>
          <cell r="BL133" t="str">
            <v>‚</v>
          </cell>
          <cell r="BN133" t="str">
            <v>‚</v>
          </cell>
          <cell r="BP133" t="str">
            <v>‚</v>
          </cell>
          <cell r="BR133" t="str">
            <v>‚</v>
          </cell>
          <cell r="BT133" t="str">
            <v>‚</v>
          </cell>
          <cell r="BV133" t="str">
            <v>‚</v>
          </cell>
          <cell r="BX133" t="str">
            <v>‚</v>
          </cell>
          <cell r="BZ133" t="str">
            <v>‚</v>
          </cell>
          <cell r="CB133" t="str">
            <v>‚</v>
          </cell>
          <cell r="CD133" t="str">
            <v>‚</v>
          </cell>
          <cell r="CF133" t="str">
            <v>‚</v>
          </cell>
          <cell r="CH133" t="str">
            <v>‚</v>
          </cell>
          <cell r="CJ133" t="str">
            <v>‚</v>
          </cell>
        </row>
        <row r="134">
          <cell r="BB134" t="str">
            <v>‚</v>
          </cell>
          <cell r="BD134" t="str">
            <v>‚</v>
          </cell>
          <cell r="BF134" t="str">
            <v>‚</v>
          </cell>
          <cell r="BH134" t="str">
            <v>‚</v>
          </cell>
          <cell r="BJ134" t="str">
            <v>‚</v>
          </cell>
          <cell r="BL134" t="str">
            <v>‚</v>
          </cell>
          <cell r="BN134" t="str">
            <v>‚</v>
          </cell>
          <cell r="BP134" t="str">
            <v>‚</v>
          </cell>
          <cell r="BR134" t="str">
            <v>‚</v>
          </cell>
          <cell r="BT134" t="str">
            <v>‚</v>
          </cell>
          <cell r="BV134" t="str">
            <v>‚</v>
          </cell>
          <cell r="BX134" t="str">
            <v>‚</v>
          </cell>
          <cell r="BZ134" t="str">
            <v>‚</v>
          </cell>
          <cell r="CB134" t="str">
            <v>‚</v>
          </cell>
          <cell r="CD134" t="str">
            <v>‚</v>
          </cell>
          <cell r="CF134" t="str">
            <v>‚</v>
          </cell>
          <cell r="CH134" t="str">
            <v>‚</v>
          </cell>
          <cell r="CJ134" t="str">
            <v>‚</v>
          </cell>
        </row>
        <row r="135">
          <cell r="BB135" t="str">
            <v>‚</v>
          </cell>
          <cell r="BD135" t="str">
            <v>‚</v>
          </cell>
          <cell r="BF135" t="str">
            <v>‚</v>
          </cell>
          <cell r="BG135" t="str">
            <v>SUB-TOTAL (A)</v>
          </cell>
          <cell r="BH135" t="str">
            <v>‚</v>
          </cell>
          <cell r="BJ135" t="str">
            <v>‚</v>
          </cell>
          <cell r="BL135" t="str">
            <v>‚</v>
          </cell>
          <cell r="BN135" t="str">
            <v>‚</v>
          </cell>
          <cell r="BP135" t="str">
            <v>‚</v>
          </cell>
          <cell r="BR135" t="str">
            <v>‚</v>
          </cell>
          <cell r="BT135" t="str">
            <v>‚</v>
          </cell>
          <cell r="BV135" t="str">
            <v>‚</v>
          </cell>
          <cell r="BX135" t="str">
            <v>‚</v>
          </cell>
          <cell r="BZ135" t="str">
            <v>‚</v>
          </cell>
          <cell r="CB135" t="str">
            <v>‚</v>
          </cell>
          <cell r="CD135" t="str">
            <v>‚</v>
          </cell>
          <cell r="CF135" t="str">
            <v>‚</v>
          </cell>
          <cell r="CH135" t="str">
            <v>‚</v>
          </cell>
          <cell r="CJ135" t="str">
            <v>‚</v>
          </cell>
        </row>
        <row r="136">
          <cell r="BB136" t="str">
            <v>‚</v>
          </cell>
          <cell r="BD136" t="str">
            <v>‚</v>
          </cell>
          <cell r="BF136" t="str">
            <v>‚</v>
          </cell>
          <cell r="BH136" t="str">
            <v>‚</v>
          </cell>
          <cell r="BJ136" t="str">
            <v>‚</v>
          </cell>
          <cell r="BL136" t="str">
            <v>‚</v>
          </cell>
          <cell r="BN136" t="str">
            <v>‚</v>
          </cell>
          <cell r="BP136" t="str">
            <v>‚</v>
          </cell>
          <cell r="BR136" t="str">
            <v>‚</v>
          </cell>
          <cell r="BT136" t="str">
            <v>‚</v>
          </cell>
          <cell r="BV136" t="str">
            <v>‚</v>
          </cell>
          <cell r="BX136" t="str">
            <v>‚</v>
          </cell>
          <cell r="BZ136" t="str">
            <v>‚</v>
          </cell>
          <cell r="CB136" t="str">
            <v>‚</v>
          </cell>
          <cell r="CD136" t="str">
            <v>‚</v>
          </cell>
          <cell r="CF136" t="str">
            <v>‚</v>
          </cell>
          <cell r="CH136" t="str">
            <v>‚</v>
          </cell>
          <cell r="CJ136" t="str">
            <v>‚</v>
          </cell>
        </row>
        <row r="137">
          <cell r="BB137" t="str">
            <v>‚</v>
          </cell>
          <cell r="BD137" t="str">
            <v>‚</v>
          </cell>
          <cell r="BF137" t="str">
            <v>‚</v>
          </cell>
          <cell r="BG137" t="str">
            <v>WORKERS : --</v>
          </cell>
          <cell r="BH137" t="str">
            <v>‚</v>
          </cell>
          <cell r="BJ137" t="str">
            <v>‚</v>
          </cell>
          <cell r="BL137" t="str">
            <v>‚</v>
          </cell>
          <cell r="BN137" t="str">
            <v>‚</v>
          </cell>
          <cell r="BP137" t="str">
            <v>‚</v>
          </cell>
          <cell r="BR137" t="str">
            <v>‚</v>
          </cell>
          <cell r="BT137" t="str">
            <v>‚</v>
          </cell>
          <cell r="BV137" t="str">
            <v>‚</v>
          </cell>
          <cell r="BX137" t="str">
            <v>‚</v>
          </cell>
          <cell r="BZ137" t="str">
            <v>‚</v>
          </cell>
          <cell r="CB137" t="str">
            <v>‚</v>
          </cell>
          <cell r="CD137" t="str">
            <v>‚</v>
          </cell>
          <cell r="CF137" t="str">
            <v>‚</v>
          </cell>
          <cell r="CH137" t="str">
            <v>‚</v>
          </cell>
          <cell r="CJ137" t="str">
            <v>‚</v>
          </cell>
        </row>
        <row r="138">
          <cell r="BB138" t="str">
            <v>‚</v>
          </cell>
          <cell r="BD138" t="str">
            <v>‚</v>
          </cell>
          <cell r="BF138" t="str">
            <v>‚</v>
          </cell>
          <cell r="BG138" t="str">
            <v>----------</v>
          </cell>
          <cell r="BH138" t="str">
            <v>‚</v>
          </cell>
          <cell r="BJ138" t="str">
            <v>‚</v>
          </cell>
          <cell r="BL138" t="str">
            <v>‚</v>
          </cell>
          <cell r="BN138" t="str">
            <v>‚</v>
          </cell>
          <cell r="BP138" t="str">
            <v>‚</v>
          </cell>
          <cell r="BR138" t="str">
            <v>‚</v>
          </cell>
          <cell r="BT138" t="str">
            <v>‚</v>
          </cell>
          <cell r="BV138" t="str">
            <v>‚</v>
          </cell>
          <cell r="BX138" t="str">
            <v>‚</v>
          </cell>
          <cell r="BZ138" t="str">
            <v>‚</v>
          </cell>
          <cell r="CB138" t="str">
            <v>‚</v>
          </cell>
          <cell r="CD138" t="str">
            <v>‚</v>
          </cell>
          <cell r="CF138" t="str">
            <v>‚</v>
          </cell>
          <cell r="CH138" t="str">
            <v>‚</v>
          </cell>
          <cell r="CJ138" t="str">
            <v>‚</v>
          </cell>
        </row>
        <row r="139">
          <cell r="BB139" t="str">
            <v>‚</v>
          </cell>
          <cell r="BD139" t="str">
            <v>‚</v>
          </cell>
          <cell r="BF139" t="str">
            <v>‚</v>
          </cell>
          <cell r="BG139" t="str">
            <v>VARIABLE EXP. :</v>
          </cell>
          <cell r="BH139" t="str">
            <v>‚</v>
          </cell>
          <cell r="BJ139" t="str">
            <v>‚</v>
          </cell>
          <cell r="BL139" t="str">
            <v>‚</v>
          </cell>
          <cell r="BN139" t="str">
            <v>‚</v>
          </cell>
          <cell r="BP139" t="str">
            <v>‚</v>
          </cell>
          <cell r="BR139" t="str">
            <v>‚</v>
          </cell>
          <cell r="BT139" t="str">
            <v>‚</v>
          </cell>
          <cell r="BV139" t="str">
            <v>‚</v>
          </cell>
          <cell r="BX139" t="str">
            <v>‚</v>
          </cell>
          <cell r="BZ139" t="str">
            <v>‚</v>
          </cell>
          <cell r="CB139" t="str">
            <v>‚</v>
          </cell>
          <cell r="CD139" t="str">
            <v>‚</v>
          </cell>
          <cell r="CF139" t="str">
            <v>‚</v>
          </cell>
          <cell r="CH139" t="str">
            <v>‚</v>
          </cell>
          <cell r="CJ139" t="str">
            <v>‚</v>
          </cell>
        </row>
        <row r="140">
          <cell r="BB140" t="str">
            <v>‚</v>
          </cell>
          <cell r="BD140" t="str">
            <v>‚</v>
          </cell>
          <cell r="BF140" t="str">
            <v>‚</v>
          </cell>
          <cell r="BG140" t="str">
            <v>--------------</v>
          </cell>
          <cell r="BH140" t="str">
            <v>‚</v>
          </cell>
          <cell r="BJ140" t="str">
            <v>‚</v>
          </cell>
          <cell r="BL140" t="str">
            <v>‚</v>
          </cell>
          <cell r="BN140" t="str">
            <v>‚</v>
          </cell>
          <cell r="BP140" t="str">
            <v>‚</v>
          </cell>
          <cell r="BR140" t="str">
            <v>‚</v>
          </cell>
          <cell r="BT140" t="str">
            <v>‚</v>
          </cell>
          <cell r="BV140" t="str">
            <v>‚</v>
          </cell>
          <cell r="BX140" t="str">
            <v>‚</v>
          </cell>
          <cell r="BZ140" t="str">
            <v>‚</v>
          </cell>
          <cell r="CB140" t="str">
            <v>‚</v>
          </cell>
          <cell r="CD140" t="str">
            <v>‚</v>
          </cell>
          <cell r="CF140" t="str">
            <v>‚</v>
          </cell>
          <cell r="CH140" t="str">
            <v>‚</v>
          </cell>
          <cell r="CJ140" t="str">
            <v>‚</v>
          </cell>
        </row>
        <row r="141">
          <cell r="BB141" t="str">
            <v>‚</v>
          </cell>
          <cell r="BD141" t="str">
            <v>‚</v>
          </cell>
          <cell r="BF141" t="str">
            <v>‚</v>
          </cell>
          <cell r="BG141" t="str">
            <v>ADMIN. CHARGES</v>
          </cell>
          <cell r="BH141" t="str">
            <v>‚</v>
          </cell>
          <cell r="BJ141" t="str">
            <v>‚</v>
          </cell>
          <cell r="BL141" t="str">
            <v>‚</v>
          </cell>
          <cell r="BN141" t="str">
            <v>‚</v>
          </cell>
          <cell r="BP141" t="str">
            <v>‚</v>
          </cell>
          <cell r="BR141" t="str">
            <v>‚</v>
          </cell>
          <cell r="BT141" t="str">
            <v>‚</v>
          </cell>
          <cell r="BV141" t="str">
            <v>‚</v>
          </cell>
          <cell r="BX141" t="str">
            <v>‚</v>
          </cell>
          <cell r="BZ141" t="str">
            <v>‚</v>
          </cell>
          <cell r="CB141" t="str">
            <v>‚</v>
          </cell>
          <cell r="CD141" t="str">
            <v>‚</v>
          </cell>
          <cell r="CF141" t="str">
            <v>‚</v>
          </cell>
          <cell r="CH141" t="str">
            <v>‚</v>
          </cell>
          <cell r="CJ141" t="str">
            <v>‚</v>
          </cell>
        </row>
        <row r="142">
          <cell r="BB142" t="str">
            <v>‚</v>
          </cell>
          <cell r="BD142" t="str">
            <v>‚</v>
          </cell>
          <cell r="BF142" t="str">
            <v>‚</v>
          </cell>
          <cell r="BG142" t="str">
            <v>APPERETICE/WAGES/STIPEND</v>
          </cell>
          <cell r="BH142" t="str">
            <v>‚</v>
          </cell>
          <cell r="BJ142" t="str">
            <v>‚</v>
          </cell>
          <cell r="BL142" t="str">
            <v>‚</v>
          </cell>
          <cell r="BN142" t="str">
            <v>‚</v>
          </cell>
          <cell r="BP142" t="str">
            <v>‚</v>
          </cell>
          <cell r="BR142" t="str">
            <v>‚</v>
          </cell>
          <cell r="BT142" t="str">
            <v>‚</v>
          </cell>
          <cell r="BV142" t="str">
            <v>‚</v>
          </cell>
          <cell r="BX142" t="str">
            <v>‚</v>
          </cell>
          <cell r="BZ142" t="str">
            <v>‚</v>
          </cell>
          <cell r="CB142" t="str">
            <v>‚</v>
          </cell>
          <cell r="CD142" t="str">
            <v>‚</v>
          </cell>
          <cell r="CF142" t="str">
            <v>‚</v>
          </cell>
          <cell r="CH142" t="str">
            <v>‚</v>
          </cell>
          <cell r="CJ142" t="str">
            <v>‚</v>
          </cell>
        </row>
        <row r="143">
          <cell r="BB143" t="str">
            <v>‚</v>
          </cell>
          <cell r="BD143" t="str">
            <v>‚</v>
          </cell>
          <cell r="BF143" t="str">
            <v>‚</v>
          </cell>
          <cell r="BG143" t="str">
            <v>BONUS</v>
          </cell>
          <cell r="BH143" t="str">
            <v>‚</v>
          </cell>
          <cell r="BJ143" t="str">
            <v>‚</v>
          </cell>
          <cell r="BL143" t="str">
            <v>‚</v>
          </cell>
          <cell r="BN143" t="str">
            <v>‚</v>
          </cell>
          <cell r="BP143" t="str">
            <v>‚</v>
          </cell>
          <cell r="BR143" t="str">
            <v>‚</v>
          </cell>
          <cell r="BT143" t="str">
            <v>‚</v>
          </cell>
          <cell r="BV143" t="str">
            <v>‚</v>
          </cell>
          <cell r="BX143" t="str">
            <v>‚</v>
          </cell>
          <cell r="BZ143" t="str">
            <v>‚</v>
          </cell>
          <cell r="CB143" t="str">
            <v>‚</v>
          </cell>
          <cell r="CD143" t="str">
            <v>‚</v>
          </cell>
          <cell r="CF143" t="str">
            <v>‚</v>
          </cell>
          <cell r="CH143" t="str">
            <v>‚</v>
          </cell>
          <cell r="CJ143" t="str">
            <v>‚</v>
          </cell>
        </row>
        <row r="144">
          <cell r="BB144" t="str">
            <v>‚</v>
          </cell>
          <cell r="BD144" t="str">
            <v>‚</v>
          </cell>
          <cell r="BF144" t="str">
            <v>‚</v>
          </cell>
          <cell r="BG144" t="str">
            <v>EMPLOYEES STATE INSURANCE FUND</v>
          </cell>
          <cell r="BH144" t="str">
            <v>‚</v>
          </cell>
          <cell r="BJ144" t="str">
            <v>‚</v>
          </cell>
          <cell r="BL144" t="str">
            <v>‚</v>
          </cell>
          <cell r="BN144" t="str">
            <v>‚</v>
          </cell>
          <cell r="BP144" t="str">
            <v>‚</v>
          </cell>
          <cell r="BR144" t="str">
            <v>‚</v>
          </cell>
          <cell r="BT144" t="str">
            <v>‚</v>
          </cell>
          <cell r="BV144" t="str">
            <v>‚</v>
          </cell>
          <cell r="BX144" t="str">
            <v>‚</v>
          </cell>
          <cell r="BZ144" t="str">
            <v>‚</v>
          </cell>
          <cell r="CB144" t="str">
            <v>‚</v>
          </cell>
          <cell r="CD144" t="str">
            <v>‚</v>
          </cell>
          <cell r="CF144" t="str">
            <v>‚</v>
          </cell>
          <cell r="CH144" t="str">
            <v>‚</v>
          </cell>
          <cell r="CJ144" t="str">
            <v>‚</v>
          </cell>
        </row>
        <row r="145">
          <cell r="BB145" t="str">
            <v>‚</v>
          </cell>
          <cell r="BD145" t="str">
            <v>‚</v>
          </cell>
          <cell r="BF145" t="str">
            <v>‚</v>
          </cell>
          <cell r="BG145" t="str">
            <v>GOOD WORK REWARDS</v>
          </cell>
          <cell r="BH145" t="str">
            <v>‚</v>
          </cell>
          <cell r="BJ145" t="str">
            <v>‚</v>
          </cell>
          <cell r="BL145" t="str">
            <v>‚</v>
          </cell>
          <cell r="BN145" t="str">
            <v>‚</v>
          </cell>
          <cell r="BP145" t="str">
            <v>‚</v>
          </cell>
          <cell r="BR145" t="str">
            <v>‚</v>
          </cell>
          <cell r="BT145" t="str">
            <v>‚</v>
          </cell>
          <cell r="BV145" t="str">
            <v>‚</v>
          </cell>
          <cell r="BX145" t="str">
            <v>‚</v>
          </cell>
          <cell r="BZ145" t="str">
            <v>‚</v>
          </cell>
          <cell r="CB145" t="str">
            <v>‚</v>
          </cell>
          <cell r="CD145" t="str">
            <v>‚</v>
          </cell>
          <cell r="CF145" t="str">
            <v>‚</v>
          </cell>
          <cell r="CH145" t="str">
            <v>‚</v>
          </cell>
          <cell r="CJ145" t="str">
            <v>‚</v>
          </cell>
        </row>
        <row r="146">
          <cell r="BB146" t="str">
            <v>‚</v>
          </cell>
          <cell r="BD146" t="str">
            <v>‚</v>
          </cell>
          <cell r="BF146" t="str">
            <v>‚</v>
          </cell>
          <cell r="BG146" t="str">
            <v>GRATUITY</v>
          </cell>
          <cell r="BH146" t="str">
            <v>‚</v>
          </cell>
          <cell r="BJ146" t="str">
            <v>‚</v>
          </cell>
          <cell r="BL146" t="str">
            <v>‚</v>
          </cell>
          <cell r="BN146" t="str">
            <v>‚</v>
          </cell>
          <cell r="BP146" t="str">
            <v>‚</v>
          </cell>
          <cell r="BR146" t="str">
            <v>‚</v>
          </cell>
          <cell r="BT146" t="str">
            <v>‚</v>
          </cell>
          <cell r="BV146" t="str">
            <v>‚</v>
          </cell>
          <cell r="BX146" t="str">
            <v>‚</v>
          </cell>
          <cell r="BZ146" t="str">
            <v>‚</v>
          </cell>
          <cell r="CB146" t="str">
            <v>‚</v>
          </cell>
          <cell r="CD146" t="str">
            <v>‚</v>
          </cell>
          <cell r="CF146" t="str">
            <v>‚</v>
          </cell>
          <cell r="CH146" t="str">
            <v>‚</v>
          </cell>
          <cell r="CJ146" t="str">
            <v>‚</v>
          </cell>
        </row>
        <row r="147">
          <cell r="BB147" t="str">
            <v>‚</v>
          </cell>
          <cell r="BD147" t="str">
            <v>‚</v>
          </cell>
          <cell r="BF147" t="str">
            <v>‚</v>
          </cell>
          <cell r="BG147" t="str">
            <v>LEAVE WITH WAGES</v>
          </cell>
          <cell r="BH147" t="str">
            <v>‚</v>
          </cell>
          <cell r="BJ147" t="str">
            <v>‚</v>
          </cell>
          <cell r="BL147" t="str">
            <v>‚</v>
          </cell>
          <cell r="BN147" t="str">
            <v>‚</v>
          </cell>
          <cell r="BP147" t="str">
            <v>‚</v>
          </cell>
          <cell r="BR147" t="str">
            <v>‚</v>
          </cell>
          <cell r="BT147" t="str">
            <v>‚</v>
          </cell>
          <cell r="BV147" t="str">
            <v>‚</v>
          </cell>
          <cell r="BX147" t="str">
            <v>‚</v>
          </cell>
          <cell r="BZ147" t="str">
            <v>‚</v>
          </cell>
          <cell r="CB147" t="str">
            <v>‚</v>
          </cell>
          <cell r="CD147" t="str">
            <v>‚</v>
          </cell>
          <cell r="CF147" t="str">
            <v>‚</v>
          </cell>
          <cell r="CH147" t="str">
            <v>‚</v>
          </cell>
          <cell r="CJ147" t="str">
            <v>‚</v>
          </cell>
        </row>
        <row r="148">
          <cell r="BB148" t="str">
            <v>‚</v>
          </cell>
          <cell r="BD148" t="str">
            <v>‚</v>
          </cell>
          <cell r="BF148" t="str">
            <v>‚</v>
          </cell>
          <cell r="BG148" t="str">
            <v>PROVIDENT FUND</v>
          </cell>
          <cell r="BH148" t="str">
            <v>‚</v>
          </cell>
          <cell r="BJ148" t="str">
            <v>‚</v>
          </cell>
          <cell r="BL148" t="str">
            <v>‚</v>
          </cell>
          <cell r="BN148" t="str">
            <v>‚</v>
          </cell>
          <cell r="BP148" t="str">
            <v>‚</v>
          </cell>
          <cell r="BR148" t="str">
            <v>‚</v>
          </cell>
          <cell r="BT148" t="str">
            <v>‚</v>
          </cell>
          <cell r="BV148" t="str">
            <v>‚</v>
          </cell>
          <cell r="BX148" t="str">
            <v>‚</v>
          </cell>
          <cell r="BZ148" t="str">
            <v>‚</v>
          </cell>
          <cell r="CB148" t="str">
            <v>‚</v>
          </cell>
          <cell r="CD148" t="str">
            <v>‚</v>
          </cell>
          <cell r="CF148" t="str">
            <v>‚</v>
          </cell>
          <cell r="CH148" t="str">
            <v>‚</v>
          </cell>
          <cell r="CJ148" t="str">
            <v>‚</v>
          </cell>
        </row>
        <row r="149">
          <cell r="BB149" t="str">
            <v>‚</v>
          </cell>
          <cell r="BD149" t="str">
            <v>‚</v>
          </cell>
          <cell r="BF149" t="str">
            <v>‚</v>
          </cell>
          <cell r="BG149" t="str">
            <v>UNIFORM EXP.</v>
          </cell>
          <cell r="BH149" t="str">
            <v>‚</v>
          </cell>
          <cell r="BJ149" t="str">
            <v>‚</v>
          </cell>
          <cell r="BL149" t="str">
            <v>‚</v>
          </cell>
          <cell r="BN149" t="str">
            <v>‚</v>
          </cell>
          <cell r="BP149" t="str">
            <v>‚</v>
          </cell>
          <cell r="BR149" t="str">
            <v>‚</v>
          </cell>
          <cell r="BT149" t="str">
            <v>‚</v>
          </cell>
          <cell r="BV149" t="str">
            <v>‚</v>
          </cell>
          <cell r="BX149" t="str">
            <v>‚</v>
          </cell>
          <cell r="BZ149" t="str">
            <v>‚</v>
          </cell>
          <cell r="CB149" t="str">
            <v>‚</v>
          </cell>
          <cell r="CD149" t="str">
            <v>‚</v>
          </cell>
          <cell r="CF149" t="str">
            <v>‚</v>
          </cell>
          <cell r="CH149" t="str">
            <v>‚</v>
          </cell>
          <cell r="CJ149" t="str">
            <v>‚</v>
          </cell>
        </row>
        <row r="150">
          <cell r="BB150" t="str">
            <v>‚</v>
          </cell>
          <cell r="BD150" t="str">
            <v>‚</v>
          </cell>
          <cell r="BF150" t="str">
            <v>‚</v>
          </cell>
          <cell r="BG150" t="str">
            <v>WAGES</v>
          </cell>
          <cell r="BH150" t="str">
            <v>‚</v>
          </cell>
          <cell r="BJ150" t="str">
            <v>‚</v>
          </cell>
          <cell r="BL150" t="str">
            <v>‚</v>
          </cell>
          <cell r="BN150" t="str">
            <v>‚</v>
          </cell>
          <cell r="BP150" t="str">
            <v>‚</v>
          </cell>
          <cell r="BR150" t="str">
            <v>‚</v>
          </cell>
          <cell r="BT150" t="str">
            <v>‚</v>
          </cell>
          <cell r="BV150" t="str">
            <v>‚</v>
          </cell>
          <cell r="BX150" t="str">
            <v>‚</v>
          </cell>
          <cell r="BZ150" t="str">
            <v>‚</v>
          </cell>
          <cell r="CB150" t="str">
            <v>‚</v>
          </cell>
          <cell r="CD150" t="str">
            <v>‚</v>
          </cell>
          <cell r="CF150" t="str">
            <v>‚</v>
          </cell>
          <cell r="CH150" t="str">
            <v>‚</v>
          </cell>
          <cell r="CJ150" t="str">
            <v>‚</v>
          </cell>
        </row>
        <row r="151">
          <cell r="BB151" t="str">
            <v>‚</v>
          </cell>
          <cell r="BD151" t="str">
            <v>‚</v>
          </cell>
          <cell r="BF151" t="str">
            <v>‚</v>
          </cell>
          <cell r="BH151" t="str">
            <v>‚</v>
          </cell>
          <cell r="BJ151" t="str">
            <v>‚</v>
          </cell>
          <cell r="BL151" t="str">
            <v>‚</v>
          </cell>
          <cell r="BN151" t="str">
            <v>‚</v>
          </cell>
          <cell r="BP151" t="str">
            <v>‚</v>
          </cell>
          <cell r="BR151" t="str">
            <v>‚</v>
          </cell>
          <cell r="BT151" t="str">
            <v>‚</v>
          </cell>
          <cell r="BV151" t="str">
            <v>‚</v>
          </cell>
          <cell r="BX151" t="str">
            <v>‚</v>
          </cell>
          <cell r="BZ151" t="str">
            <v>‚</v>
          </cell>
          <cell r="CB151" t="str">
            <v>‚</v>
          </cell>
          <cell r="CD151" t="str">
            <v>‚</v>
          </cell>
          <cell r="CF151" t="str">
            <v>‚</v>
          </cell>
          <cell r="CH151" t="str">
            <v>‚</v>
          </cell>
          <cell r="CJ151" t="str">
            <v>‚</v>
          </cell>
        </row>
        <row r="152">
          <cell r="BB152" t="str">
            <v>‚</v>
          </cell>
          <cell r="BD152" t="str">
            <v>‚</v>
          </cell>
          <cell r="BF152" t="str">
            <v>‚</v>
          </cell>
          <cell r="BG152" t="str">
            <v>SUB-TOTAL (B)</v>
          </cell>
          <cell r="BH152" t="str">
            <v>‚</v>
          </cell>
          <cell r="BJ152" t="str">
            <v>‚</v>
          </cell>
          <cell r="BL152" t="str">
            <v>‚</v>
          </cell>
          <cell r="BN152" t="str">
            <v>‚</v>
          </cell>
          <cell r="BP152" t="str">
            <v>‚</v>
          </cell>
          <cell r="BR152" t="str">
            <v>‚</v>
          </cell>
          <cell r="BT152" t="str">
            <v>‚</v>
          </cell>
          <cell r="BV152" t="str">
            <v>‚</v>
          </cell>
          <cell r="BX152" t="str">
            <v>‚</v>
          </cell>
          <cell r="BZ152" t="str">
            <v>‚</v>
          </cell>
          <cell r="CB152" t="str">
            <v>‚</v>
          </cell>
          <cell r="CD152" t="str">
            <v>‚</v>
          </cell>
          <cell r="CF152" t="str">
            <v>‚</v>
          </cell>
          <cell r="CH152" t="str">
            <v>‚</v>
          </cell>
          <cell r="CJ152" t="str">
            <v>‚</v>
          </cell>
        </row>
        <row r="153">
          <cell r="BB153" t="str">
            <v>‚</v>
          </cell>
          <cell r="BD153" t="str">
            <v>‚</v>
          </cell>
          <cell r="BF153" t="str">
            <v>‚</v>
          </cell>
          <cell r="BH153" t="str">
            <v>‚</v>
          </cell>
          <cell r="BJ153" t="str">
            <v>‚</v>
          </cell>
          <cell r="BL153" t="str">
            <v>‚</v>
          </cell>
          <cell r="BN153" t="str">
            <v>‚</v>
          </cell>
          <cell r="BP153" t="str">
            <v>‚</v>
          </cell>
          <cell r="BR153" t="str">
            <v>‚</v>
          </cell>
          <cell r="BT153" t="str">
            <v>‚</v>
          </cell>
          <cell r="BV153" t="str">
            <v>‚</v>
          </cell>
          <cell r="BX153" t="str">
            <v>‚</v>
          </cell>
          <cell r="BZ153" t="str">
            <v>‚</v>
          </cell>
          <cell r="CB153" t="str">
            <v>‚</v>
          </cell>
          <cell r="CD153" t="str">
            <v>‚</v>
          </cell>
          <cell r="CF153" t="str">
            <v>‚</v>
          </cell>
          <cell r="CH153" t="str">
            <v>‚</v>
          </cell>
          <cell r="CJ153" t="str">
            <v>‚</v>
          </cell>
        </row>
        <row r="154">
          <cell r="BB154" t="str">
            <v>‚</v>
          </cell>
          <cell r="BD154" t="str">
            <v>‚</v>
          </cell>
          <cell r="BF154" t="str">
            <v>‚</v>
          </cell>
          <cell r="BH154" t="str">
            <v>‚</v>
          </cell>
          <cell r="BJ154" t="str">
            <v>‚</v>
          </cell>
          <cell r="BL154" t="str">
            <v>‚</v>
          </cell>
          <cell r="BN154" t="str">
            <v>‚</v>
          </cell>
          <cell r="BP154" t="str">
            <v>‚</v>
          </cell>
          <cell r="BR154" t="str">
            <v>‚</v>
          </cell>
          <cell r="BT154" t="str">
            <v>‚</v>
          </cell>
          <cell r="BV154" t="str">
            <v>‚</v>
          </cell>
          <cell r="BX154" t="str">
            <v>‚</v>
          </cell>
          <cell r="BZ154" t="str">
            <v>‚</v>
          </cell>
          <cell r="CB154" t="str">
            <v>‚</v>
          </cell>
          <cell r="CD154" t="str">
            <v>‚</v>
          </cell>
          <cell r="CF154" t="str">
            <v>‚</v>
          </cell>
          <cell r="CH154" t="str">
            <v>‚</v>
          </cell>
          <cell r="CJ154" t="str">
            <v>‚</v>
          </cell>
        </row>
        <row r="155">
          <cell r="BB155" t="str">
            <v>‚</v>
          </cell>
          <cell r="BC155" t="str">
            <v>-</v>
          </cell>
          <cell r="BD155" t="str">
            <v>‚</v>
          </cell>
          <cell r="BE155" t="str">
            <v>-</v>
          </cell>
          <cell r="BF155" t="str">
            <v>-------------</v>
          </cell>
          <cell r="BG155" t="str">
            <v>-------------</v>
          </cell>
          <cell r="BH155" t="str">
            <v>-------------</v>
          </cell>
          <cell r="BI155" t="str">
            <v>-------------</v>
          </cell>
          <cell r="BJ155" t="str">
            <v>-------------</v>
          </cell>
          <cell r="BK155" t="str">
            <v>-------------</v>
          </cell>
          <cell r="BL155" t="str">
            <v>-------------</v>
          </cell>
          <cell r="BM155" t="str">
            <v>-------------</v>
          </cell>
          <cell r="BN155" t="str">
            <v>-------------</v>
          </cell>
          <cell r="BO155" t="str">
            <v>-------------</v>
          </cell>
          <cell r="BP155" t="str">
            <v>-------------</v>
          </cell>
          <cell r="BQ155" t="str">
            <v>-------------</v>
          </cell>
          <cell r="BR155" t="str">
            <v>-------------</v>
          </cell>
          <cell r="BS155" t="str">
            <v>-------------</v>
          </cell>
          <cell r="BT155" t="str">
            <v>-------------</v>
          </cell>
          <cell r="BU155" t="str">
            <v>-------------</v>
          </cell>
          <cell r="BV155" t="str">
            <v>-------------</v>
          </cell>
          <cell r="BW155" t="str">
            <v>-------------</v>
          </cell>
          <cell r="BX155" t="str">
            <v>-------------</v>
          </cell>
          <cell r="BY155" t="str">
            <v>-------------</v>
          </cell>
          <cell r="BZ155" t="str">
            <v>-------------</v>
          </cell>
          <cell r="CA155" t="str">
            <v>-------------</v>
          </cell>
          <cell r="CB155" t="str">
            <v>-------------</v>
          </cell>
          <cell r="CC155" t="str">
            <v>-------------</v>
          </cell>
          <cell r="CD155" t="str">
            <v>-------------</v>
          </cell>
          <cell r="CE155" t="str">
            <v>-------------</v>
          </cell>
          <cell r="CF155" t="str">
            <v>-------------</v>
          </cell>
          <cell r="CG155" t="str">
            <v>-------------</v>
          </cell>
          <cell r="CH155" t="str">
            <v>-------------</v>
          </cell>
          <cell r="CI155" t="str">
            <v>-------------</v>
          </cell>
          <cell r="CJ155" t="str">
            <v>‚</v>
          </cell>
        </row>
        <row r="156">
          <cell r="BB156" t="str">
            <v>‚</v>
          </cell>
          <cell r="BD156" t="str">
            <v>‚</v>
          </cell>
          <cell r="BF156" t="str">
            <v>‚</v>
          </cell>
          <cell r="BG156" t="str">
            <v>TOTAL (A+B)</v>
          </cell>
          <cell r="BH156" t="str">
            <v>‚</v>
          </cell>
          <cell r="BJ156" t="str">
            <v>‚</v>
          </cell>
          <cell r="BL156" t="str">
            <v>‚</v>
          </cell>
          <cell r="BN156" t="str">
            <v>‚</v>
          </cell>
          <cell r="BP156" t="str">
            <v>‚</v>
          </cell>
          <cell r="BR156" t="str">
            <v>‚</v>
          </cell>
          <cell r="BT156" t="str">
            <v>‚</v>
          </cell>
          <cell r="BV156" t="str">
            <v>‚</v>
          </cell>
          <cell r="BX156" t="str">
            <v>‚</v>
          </cell>
          <cell r="BZ156" t="str">
            <v>‚</v>
          </cell>
          <cell r="CB156" t="str">
            <v>‚</v>
          </cell>
          <cell r="CD156" t="str">
            <v>‚</v>
          </cell>
          <cell r="CF156" t="str">
            <v>‚</v>
          </cell>
          <cell r="CH156" t="str">
            <v>‚</v>
          </cell>
          <cell r="CJ156" t="str">
            <v>‚</v>
          </cell>
        </row>
        <row r="157">
          <cell r="BB157" t="str">
            <v>‚</v>
          </cell>
          <cell r="BC157" t="str">
            <v>-</v>
          </cell>
          <cell r="BD157" t="str">
            <v>‚</v>
          </cell>
          <cell r="BE157" t="str">
            <v>-</v>
          </cell>
          <cell r="BF157" t="str">
            <v>-------------</v>
          </cell>
          <cell r="BG157" t="str">
            <v>-------------</v>
          </cell>
          <cell r="BH157" t="str">
            <v>-------------</v>
          </cell>
          <cell r="BI157" t="str">
            <v>-------------</v>
          </cell>
          <cell r="BJ157" t="str">
            <v>-------------</v>
          </cell>
          <cell r="BK157" t="str">
            <v>-------------</v>
          </cell>
          <cell r="BL157" t="str">
            <v>-------------</v>
          </cell>
          <cell r="BM157" t="str">
            <v>-------------</v>
          </cell>
          <cell r="BN157" t="str">
            <v>-------------</v>
          </cell>
          <cell r="BO157" t="str">
            <v>-------------</v>
          </cell>
          <cell r="BP157" t="str">
            <v>-------------</v>
          </cell>
          <cell r="BQ157" t="str">
            <v>-------------</v>
          </cell>
          <cell r="BR157" t="str">
            <v>-------------</v>
          </cell>
          <cell r="BS157" t="str">
            <v>-------------</v>
          </cell>
          <cell r="BT157" t="str">
            <v>-------------</v>
          </cell>
          <cell r="BU157" t="str">
            <v>-------------</v>
          </cell>
          <cell r="BV157" t="str">
            <v>-------------</v>
          </cell>
          <cell r="BW157" t="str">
            <v>-------------</v>
          </cell>
          <cell r="BX157" t="str">
            <v>-------------</v>
          </cell>
          <cell r="BY157" t="str">
            <v>-------------</v>
          </cell>
          <cell r="BZ157" t="str">
            <v>-------------</v>
          </cell>
          <cell r="CA157" t="str">
            <v>-------------</v>
          </cell>
          <cell r="CB157" t="str">
            <v>-------------</v>
          </cell>
          <cell r="CC157" t="str">
            <v>-------------</v>
          </cell>
          <cell r="CD157" t="str">
            <v>-------------</v>
          </cell>
          <cell r="CE157" t="str">
            <v>-------------</v>
          </cell>
          <cell r="CF157" t="str">
            <v>-------------</v>
          </cell>
          <cell r="CG157" t="str">
            <v>-------------</v>
          </cell>
          <cell r="CH157" t="str">
            <v>-------------</v>
          </cell>
          <cell r="CI157" t="str">
            <v>-------------</v>
          </cell>
        </row>
        <row r="162">
          <cell r="BC162" t="str">
            <v>PREPARED BY :</v>
          </cell>
          <cell r="BS162" t="str">
            <v>VERIFIED BY:</v>
          </cell>
          <cell r="CE162" t="str">
            <v>APPROVED BY :</v>
          </cell>
        </row>
        <row r="167">
          <cell r="BC167" t="str">
            <v>CO. NAME : MIL/MRL</v>
          </cell>
        </row>
        <row r="168">
          <cell r="BC168" t="str">
            <v>SBU      : SW/HL/HORNS/HO</v>
          </cell>
        </row>
        <row r="169">
          <cell r="BC169" t="str">
            <v>UNIT     :</v>
          </cell>
        </row>
        <row r="170">
          <cell r="BC170" t="str">
            <v xml:space="preserve">BUDGET   : 1998-99 </v>
          </cell>
          <cell r="CE170" t="str">
            <v>ANNEXURE : IV</v>
          </cell>
        </row>
        <row r="171">
          <cell r="CE171" t="str">
            <v>SCHDULE NO.  : 8</v>
          </cell>
        </row>
        <row r="172">
          <cell r="BC172" t="str">
            <v>MANUFACTURING VARIABLE COST SCHDULE</v>
          </cell>
        </row>
        <row r="173">
          <cell r="BB173" t="str">
            <v>_</v>
          </cell>
          <cell r="BC173" t="str">
            <v>_</v>
          </cell>
          <cell r="BD173" t="str">
            <v>_</v>
          </cell>
          <cell r="BE173" t="str">
            <v>_</v>
          </cell>
          <cell r="BF173" t="str">
            <v>_</v>
          </cell>
          <cell r="BG173" t="str">
            <v>_</v>
          </cell>
          <cell r="BH173" t="str">
            <v>_</v>
          </cell>
          <cell r="BI173" t="str">
            <v>_</v>
          </cell>
          <cell r="BJ173" t="str">
            <v>_</v>
          </cell>
          <cell r="BK173" t="str">
            <v>_</v>
          </cell>
          <cell r="BL173" t="str">
            <v>_</v>
          </cell>
          <cell r="BM173" t="str">
            <v>_</v>
          </cell>
          <cell r="BN173" t="str">
            <v>_</v>
          </cell>
          <cell r="BO173" t="str">
            <v>_</v>
          </cell>
          <cell r="BP173" t="str">
            <v>_</v>
          </cell>
          <cell r="BQ173" t="str">
            <v>_</v>
          </cell>
          <cell r="BR173" t="str">
            <v>_</v>
          </cell>
          <cell r="BS173" t="str">
            <v>_</v>
          </cell>
          <cell r="BT173" t="str">
            <v>_</v>
          </cell>
          <cell r="BU173" t="str">
            <v>_</v>
          </cell>
          <cell r="BV173" t="str">
            <v>_</v>
          </cell>
          <cell r="BW173" t="str">
            <v>_</v>
          </cell>
          <cell r="BX173" t="str">
            <v>_</v>
          </cell>
          <cell r="BY173" t="str">
            <v>_</v>
          </cell>
          <cell r="BZ173" t="str">
            <v>_</v>
          </cell>
          <cell r="CA173" t="str">
            <v>_</v>
          </cell>
          <cell r="CB173" t="str">
            <v>_</v>
          </cell>
          <cell r="CC173" t="str">
            <v>_</v>
          </cell>
          <cell r="CD173" t="str">
            <v>_</v>
          </cell>
          <cell r="CE173" t="str">
            <v>_</v>
          </cell>
          <cell r="CF173" t="str">
            <v>_</v>
          </cell>
          <cell r="CG173" t="str">
            <v>_</v>
          </cell>
          <cell r="CH173" t="str">
            <v>_</v>
          </cell>
          <cell r="CI173" t="str">
            <v>_</v>
          </cell>
          <cell r="CJ173" t="str">
            <v>_</v>
          </cell>
        </row>
        <row r="174">
          <cell r="BB174" t="str">
            <v>‚</v>
          </cell>
          <cell r="BC174" t="str">
            <v xml:space="preserve">    1997-98</v>
          </cell>
          <cell r="BF174" t="str">
            <v>‚</v>
          </cell>
          <cell r="BH174" t="str">
            <v>‚</v>
          </cell>
          <cell r="BJ174" t="str">
            <v>‚</v>
          </cell>
          <cell r="BL174" t="str">
            <v>‚</v>
          </cell>
          <cell r="BN174" t="str">
            <v>‚</v>
          </cell>
          <cell r="BP174" t="str">
            <v>‚</v>
          </cell>
          <cell r="BR174" t="str">
            <v>‚</v>
          </cell>
          <cell r="BT174" t="str">
            <v>‚</v>
          </cell>
          <cell r="BV174" t="str">
            <v>‚</v>
          </cell>
          <cell r="BX174" t="str">
            <v>‚</v>
          </cell>
          <cell r="BZ174" t="str">
            <v>‚</v>
          </cell>
          <cell r="CB174" t="str">
            <v>‚</v>
          </cell>
          <cell r="CD174" t="str">
            <v>‚</v>
          </cell>
          <cell r="CF174" t="str">
            <v>‚</v>
          </cell>
          <cell r="CH174" t="str">
            <v>‚</v>
          </cell>
          <cell r="CJ174" t="str">
            <v>‚</v>
          </cell>
        </row>
        <row r="175">
          <cell r="BB175" t="str">
            <v>‚</v>
          </cell>
          <cell r="BC175" t="str">
            <v>-</v>
          </cell>
          <cell r="BD175" t="str">
            <v>-</v>
          </cell>
          <cell r="BE175" t="str">
            <v>-</v>
          </cell>
          <cell r="BF175" t="str">
            <v>‚</v>
          </cell>
          <cell r="BG175" t="str">
            <v>PARTICULARS</v>
          </cell>
          <cell r="BH175" t="str">
            <v>‚</v>
          </cell>
          <cell r="BI175" t="str">
            <v>APR</v>
          </cell>
          <cell r="BJ175" t="str">
            <v>‚</v>
          </cell>
          <cell r="BK175" t="str">
            <v>MAY</v>
          </cell>
          <cell r="BL175" t="str">
            <v>‚</v>
          </cell>
          <cell r="BM175" t="str">
            <v>JUN</v>
          </cell>
          <cell r="BN175" t="str">
            <v>‚</v>
          </cell>
          <cell r="BO175" t="str">
            <v>JUL</v>
          </cell>
          <cell r="BP175" t="str">
            <v>‚</v>
          </cell>
          <cell r="BQ175" t="str">
            <v>AUG</v>
          </cell>
          <cell r="BR175" t="str">
            <v>‚</v>
          </cell>
          <cell r="BS175" t="str">
            <v>SEP</v>
          </cell>
          <cell r="BT175" t="str">
            <v>‚</v>
          </cell>
          <cell r="BU175" t="str">
            <v>OCT</v>
          </cell>
          <cell r="BV175" t="str">
            <v>‚</v>
          </cell>
          <cell r="BW175" t="str">
            <v>NOV</v>
          </cell>
          <cell r="BX175" t="str">
            <v>‚</v>
          </cell>
          <cell r="BY175" t="str">
            <v>DEC</v>
          </cell>
          <cell r="BZ175" t="str">
            <v>‚</v>
          </cell>
          <cell r="CA175" t="str">
            <v>JAN</v>
          </cell>
          <cell r="CB175" t="str">
            <v>‚</v>
          </cell>
          <cell r="CC175" t="str">
            <v>FEB</v>
          </cell>
          <cell r="CD175" t="str">
            <v>‚</v>
          </cell>
          <cell r="CE175" t="str">
            <v>MAR</v>
          </cell>
          <cell r="CF175" t="str">
            <v>‚</v>
          </cell>
          <cell r="CG175" t="str">
            <v>TOTAL</v>
          </cell>
          <cell r="CH175" t="str">
            <v>‚</v>
          </cell>
          <cell r="CI175" t="str">
            <v>MRP</v>
          </cell>
          <cell r="CJ175" t="str">
            <v>‚</v>
          </cell>
        </row>
        <row r="176">
          <cell r="BB176" t="str">
            <v>‚</v>
          </cell>
          <cell r="BC176" t="str">
            <v>BUDGET</v>
          </cell>
          <cell r="BD176" t="str">
            <v>‚</v>
          </cell>
          <cell r="BE176" t="str">
            <v>ACTUAL</v>
          </cell>
          <cell r="BF176" t="str">
            <v>‚</v>
          </cell>
          <cell r="BH176" t="str">
            <v>‚</v>
          </cell>
          <cell r="BJ176" t="str">
            <v>‚</v>
          </cell>
          <cell r="BL176" t="str">
            <v>‚</v>
          </cell>
          <cell r="BN176" t="str">
            <v>‚</v>
          </cell>
          <cell r="BP176" t="str">
            <v>‚</v>
          </cell>
          <cell r="BR176" t="str">
            <v>‚</v>
          </cell>
          <cell r="BT176" t="str">
            <v>‚</v>
          </cell>
          <cell r="BV176" t="str">
            <v>‚</v>
          </cell>
          <cell r="BX176" t="str">
            <v>‚</v>
          </cell>
          <cell r="BZ176" t="str">
            <v>‚</v>
          </cell>
          <cell r="CB176" t="str">
            <v>‚</v>
          </cell>
          <cell r="CD176" t="str">
            <v>‚</v>
          </cell>
          <cell r="CF176" t="str">
            <v>‚</v>
          </cell>
          <cell r="CG176" t="str">
            <v>98-99</v>
          </cell>
          <cell r="CH176" t="str">
            <v>‚</v>
          </cell>
          <cell r="CI176" t="str">
            <v>98-99</v>
          </cell>
          <cell r="CJ176" t="str">
            <v>‚</v>
          </cell>
        </row>
        <row r="177">
          <cell r="BB177" t="str">
            <v>‚</v>
          </cell>
          <cell r="BC177" t="str">
            <v>_</v>
          </cell>
          <cell r="BD177" t="str">
            <v>‚</v>
          </cell>
          <cell r="BE177" t="str">
            <v>_</v>
          </cell>
          <cell r="BF177" t="str">
            <v>_</v>
          </cell>
          <cell r="BG177" t="str">
            <v>_</v>
          </cell>
          <cell r="BH177" t="str">
            <v>_</v>
          </cell>
          <cell r="BI177" t="str">
            <v>_</v>
          </cell>
          <cell r="BJ177" t="str">
            <v>_</v>
          </cell>
          <cell r="BK177" t="str">
            <v>_</v>
          </cell>
          <cell r="BL177" t="str">
            <v>_</v>
          </cell>
          <cell r="BM177" t="str">
            <v>_</v>
          </cell>
          <cell r="BN177" t="str">
            <v>_</v>
          </cell>
          <cell r="BO177" t="str">
            <v>_</v>
          </cell>
          <cell r="BP177" t="str">
            <v>_</v>
          </cell>
          <cell r="BQ177" t="str">
            <v>_</v>
          </cell>
          <cell r="BR177" t="str">
            <v>_</v>
          </cell>
          <cell r="BS177" t="str">
            <v>_</v>
          </cell>
          <cell r="BT177" t="str">
            <v>_</v>
          </cell>
          <cell r="BU177" t="str">
            <v>_</v>
          </cell>
          <cell r="BV177" t="str">
            <v>_</v>
          </cell>
          <cell r="BW177" t="str">
            <v>_</v>
          </cell>
          <cell r="BX177" t="str">
            <v>_</v>
          </cell>
          <cell r="BY177" t="str">
            <v>_</v>
          </cell>
          <cell r="BZ177" t="str">
            <v>_</v>
          </cell>
          <cell r="CA177" t="str">
            <v>_</v>
          </cell>
          <cell r="CB177" t="str">
            <v>_</v>
          </cell>
          <cell r="CC177" t="str">
            <v>_</v>
          </cell>
          <cell r="CD177" t="str">
            <v>_</v>
          </cell>
          <cell r="CE177" t="str">
            <v>_</v>
          </cell>
          <cell r="CF177" t="str">
            <v>_</v>
          </cell>
          <cell r="CG177" t="str">
            <v>_</v>
          </cell>
          <cell r="CH177" t="str">
            <v>_</v>
          </cell>
          <cell r="CI177" t="str">
            <v>_</v>
          </cell>
          <cell r="CJ177" t="str">
            <v>_</v>
          </cell>
        </row>
        <row r="178">
          <cell r="BB178" t="str">
            <v>‚</v>
          </cell>
          <cell r="BD178" t="str">
            <v>‚</v>
          </cell>
          <cell r="BF178" t="str">
            <v>‚</v>
          </cell>
          <cell r="BH178" t="str">
            <v>‚</v>
          </cell>
          <cell r="BJ178" t="str">
            <v>‚</v>
          </cell>
          <cell r="BL178" t="str">
            <v>‚</v>
          </cell>
          <cell r="BN178" t="str">
            <v>‚</v>
          </cell>
          <cell r="BP178" t="str">
            <v>‚</v>
          </cell>
          <cell r="BR178" t="str">
            <v>‚</v>
          </cell>
          <cell r="BT178" t="str">
            <v>‚</v>
          </cell>
          <cell r="BV178" t="str">
            <v>‚</v>
          </cell>
          <cell r="BX178" t="str">
            <v>‚</v>
          </cell>
          <cell r="BZ178" t="str">
            <v>‚</v>
          </cell>
          <cell r="CB178" t="str">
            <v>‚</v>
          </cell>
          <cell r="CD178" t="str">
            <v>‚</v>
          </cell>
          <cell r="CF178" t="str">
            <v>‚</v>
          </cell>
          <cell r="CH178" t="str">
            <v>‚</v>
          </cell>
          <cell r="CJ178" t="str">
            <v>‚</v>
          </cell>
        </row>
        <row r="179">
          <cell r="BB179" t="str">
            <v>‚</v>
          </cell>
          <cell r="BD179" t="str">
            <v>‚</v>
          </cell>
          <cell r="BF179" t="str">
            <v>‚</v>
          </cell>
          <cell r="BG179" t="str">
            <v>VARIABLE EXP. :</v>
          </cell>
          <cell r="BH179" t="str">
            <v>‚</v>
          </cell>
          <cell r="BJ179" t="str">
            <v>‚</v>
          </cell>
          <cell r="BL179" t="str">
            <v>‚</v>
          </cell>
          <cell r="BN179" t="str">
            <v>‚</v>
          </cell>
          <cell r="BP179" t="str">
            <v>‚</v>
          </cell>
          <cell r="BR179" t="str">
            <v>‚</v>
          </cell>
          <cell r="BT179" t="str">
            <v>‚</v>
          </cell>
          <cell r="BV179" t="str">
            <v>‚</v>
          </cell>
          <cell r="BX179" t="str">
            <v>‚</v>
          </cell>
          <cell r="BZ179" t="str">
            <v>‚</v>
          </cell>
          <cell r="CB179" t="str">
            <v>‚</v>
          </cell>
          <cell r="CD179" t="str">
            <v>‚</v>
          </cell>
          <cell r="CF179" t="str">
            <v>‚</v>
          </cell>
          <cell r="CH179" t="str">
            <v>‚</v>
          </cell>
          <cell r="CJ179" t="str">
            <v>‚</v>
          </cell>
        </row>
        <row r="180">
          <cell r="BB180" t="str">
            <v>‚</v>
          </cell>
          <cell r="BD180" t="str">
            <v>‚</v>
          </cell>
          <cell r="BF180" t="str">
            <v>‚</v>
          </cell>
          <cell r="BG180" t="str">
            <v>-----------</v>
          </cell>
          <cell r="BH180" t="str">
            <v>‚</v>
          </cell>
          <cell r="BJ180" t="str">
            <v>‚</v>
          </cell>
          <cell r="BL180" t="str">
            <v>‚</v>
          </cell>
          <cell r="BN180" t="str">
            <v>‚</v>
          </cell>
          <cell r="BP180" t="str">
            <v>‚</v>
          </cell>
          <cell r="BR180" t="str">
            <v>‚</v>
          </cell>
          <cell r="BT180" t="str">
            <v>‚</v>
          </cell>
          <cell r="BV180" t="str">
            <v>‚</v>
          </cell>
          <cell r="BX180" t="str">
            <v>‚</v>
          </cell>
          <cell r="BZ180" t="str">
            <v>‚</v>
          </cell>
          <cell r="CB180" t="str">
            <v>‚</v>
          </cell>
          <cell r="CD180" t="str">
            <v>‚</v>
          </cell>
          <cell r="CF180" t="str">
            <v>‚</v>
          </cell>
          <cell r="CH180" t="str">
            <v>‚</v>
          </cell>
          <cell r="CJ180" t="str">
            <v>‚</v>
          </cell>
        </row>
        <row r="181">
          <cell r="BB181" t="str">
            <v>‚</v>
          </cell>
          <cell r="BD181" t="str">
            <v>‚</v>
          </cell>
          <cell r="BF181" t="str">
            <v>‚</v>
          </cell>
          <cell r="BH181" t="str">
            <v>‚</v>
          </cell>
          <cell r="BJ181" t="str">
            <v>‚</v>
          </cell>
          <cell r="BL181" t="str">
            <v>‚</v>
          </cell>
          <cell r="BN181" t="str">
            <v>‚</v>
          </cell>
          <cell r="BP181" t="str">
            <v>‚</v>
          </cell>
          <cell r="BR181" t="str">
            <v>‚</v>
          </cell>
          <cell r="BT181" t="str">
            <v>‚</v>
          </cell>
          <cell r="BV181" t="str">
            <v>‚</v>
          </cell>
          <cell r="BX181" t="str">
            <v>‚</v>
          </cell>
          <cell r="BZ181" t="str">
            <v>‚</v>
          </cell>
          <cell r="CB181" t="str">
            <v>‚</v>
          </cell>
          <cell r="CD181" t="str">
            <v>‚</v>
          </cell>
          <cell r="CF181" t="str">
            <v>‚</v>
          </cell>
          <cell r="CH181" t="str">
            <v>‚</v>
          </cell>
          <cell r="CJ181" t="str">
            <v>‚</v>
          </cell>
        </row>
        <row r="182">
          <cell r="BB182" t="str">
            <v>‚</v>
          </cell>
          <cell r="BD182" t="str">
            <v>‚</v>
          </cell>
          <cell r="BF182" t="str">
            <v>‚</v>
          </cell>
          <cell r="BG182" t="str">
            <v>CONSUMABLES</v>
          </cell>
          <cell r="BH182" t="str">
            <v>‚</v>
          </cell>
          <cell r="BJ182" t="str">
            <v>‚</v>
          </cell>
          <cell r="BL182" t="str">
            <v>‚</v>
          </cell>
          <cell r="BN182" t="str">
            <v>‚</v>
          </cell>
          <cell r="BP182" t="str">
            <v>‚</v>
          </cell>
          <cell r="BR182" t="str">
            <v>‚</v>
          </cell>
          <cell r="BT182" t="str">
            <v>‚</v>
          </cell>
          <cell r="BV182" t="str">
            <v>‚</v>
          </cell>
          <cell r="BX182" t="str">
            <v>‚</v>
          </cell>
          <cell r="BZ182" t="str">
            <v>‚</v>
          </cell>
          <cell r="CB182" t="str">
            <v>‚</v>
          </cell>
          <cell r="CD182" t="str">
            <v>‚</v>
          </cell>
          <cell r="CF182" t="str">
            <v>‚</v>
          </cell>
          <cell r="CH182" t="str">
            <v>‚</v>
          </cell>
          <cell r="CJ182" t="str">
            <v>‚</v>
          </cell>
        </row>
        <row r="183">
          <cell r="BB183" t="str">
            <v>‚</v>
          </cell>
          <cell r="BD183" t="str">
            <v>‚</v>
          </cell>
          <cell r="BF183" t="str">
            <v>‚</v>
          </cell>
          <cell r="BG183" t="str">
            <v>DIES &amp; TOOLS CONSUMED *</v>
          </cell>
          <cell r="BH183" t="str">
            <v>‚</v>
          </cell>
          <cell r="BJ183" t="str">
            <v>‚</v>
          </cell>
          <cell r="BL183" t="str">
            <v>‚</v>
          </cell>
          <cell r="BN183" t="str">
            <v>‚</v>
          </cell>
          <cell r="BP183" t="str">
            <v>‚</v>
          </cell>
          <cell r="BR183" t="str">
            <v>‚</v>
          </cell>
          <cell r="BT183" t="str">
            <v>‚</v>
          </cell>
          <cell r="BV183" t="str">
            <v>‚</v>
          </cell>
          <cell r="BX183" t="str">
            <v>‚</v>
          </cell>
          <cell r="BZ183" t="str">
            <v>‚</v>
          </cell>
          <cell r="CB183" t="str">
            <v>‚</v>
          </cell>
          <cell r="CD183" t="str">
            <v>‚</v>
          </cell>
          <cell r="CF183" t="str">
            <v>‚</v>
          </cell>
          <cell r="CH183" t="str">
            <v>‚</v>
          </cell>
          <cell r="CJ183" t="str">
            <v>‚</v>
          </cell>
        </row>
        <row r="184">
          <cell r="BB184" t="str">
            <v>‚</v>
          </cell>
          <cell r="BD184" t="str">
            <v>‚</v>
          </cell>
          <cell r="BF184" t="str">
            <v>‚</v>
          </cell>
          <cell r="BG184" t="str">
            <v>ELECTRICITY EXP.</v>
          </cell>
          <cell r="BH184" t="str">
            <v>‚</v>
          </cell>
          <cell r="BJ184" t="str">
            <v>‚</v>
          </cell>
          <cell r="BL184" t="str">
            <v>‚</v>
          </cell>
          <cell r="BN184" t="str">
            <v>‚</v>
          </cell>
          <cell r="BP184" t="str">
            <v>‚</v>
          </cell>
          <cell r="BR184" t="str">
            <v>‚</v>
          </cell>
          <cell r="BT184" t="str">
            <v>‚</v>
          </cell>
          <cell r="BV184" t="str">
            <v>‚</v>
          </cell>
          <cell r="BX184" t="str">
            <v>‚</v>
          </cell>
          <cell r="BZ184" t="str">
            <v>‚</v>
          </cell>
          <cell r="CB184" t="str">
            <v>‚</v>
          </cell>
          <cell r="CD184" t="str">
            <v>‚</v>
          </cell>
          <cell r="CF184" t="str">
            <v>‚</v>
          </cell>
          <cell r="CH184" t="str">
            <v>‚</v>
          </cell>
          <cell r="CJ184" t="str">
            <v>‚</v>
          </cell>
        </row>
        <row r="185">
          <cell r="BB185" t="str">
            <v>‚</v>
          </cell>
          <cell r="BD185" t="str">
            <v>‚</v>
          </cell>
          <cell r="BF185" t="str">
            <v>‚</v>
          </cell>
          <cell r="BG185" t="str">
            <v>GENERATOR DIESAL EXP.</v>
          </cell>
          <cell r="BH185" t="str">
            <v>‚</v>
          </cell>
          <cell r="BJ185" t="str">
            <v>‚</v>
          </cell>
          <cell r="BL185" t="str">
            <v>‚</v>
          </cell>
          <cell r="BN185" t="str">
            <v>‚</v>
          </cell>
          <cell r="BP185" t="str">
            <v>‚</v>
          </cell>
          <cell r="BR185" t="str">
            <v>‚</v>
          </cell>
          <cell r="BT185" t="str">
            <v>‚</v>
          </cell>
          <cell r="BV185" t="str">
            <v>‚</v>
          </cell>
          <cell r="BX185" t="str">
            <v>‚</v>
          </cell>
          <cell r="BZ185" t="str">
            <v>‚</v>
          </cell>
          <cell r="CB185" t="str">
            <v>‚</v>
          </cell>
          <cell r="CD185" t="str">
            <v>‚</v>
          </cell>
          <cell r="CF185" t="str">
            <v>‚</v>
          </cell>
          <cell r="CH185" t="str">
            <v>‚</v>
          </cell>
          <cell r="CJ185" t="str">
            <v>‚</v>
          </cell>
        </row>
        <row r="186">
          <cell r="BB186" t="str">
            <v>‚</v>
          </cell>
          <cell r="BD186" t="str">
            <v>‚</v>
          </cell>
          <cell r="BF186" t="str">
            <v>‚</v>
          </cell>
          <cell r="BH186" t="str">
            <v>‚</v>
          </cell>
          <cell r="BJ186" t="str">
            <v>‚</v>
          </cell>
          <cell r="BL186" t="str">
            <v>‚</v>
          </cell>
          <cell r="BN186" t="str">
            <v>‚</v>
          </cell>
          <cell r="BP186" t="str">
            <v>‚</v>
          </cell>
          <cell r="BR186" t="str">
            <v>‚</v>
          </cell>
          <cell r="BT186" t="str">
            <v>‚</v>
          </cell>
          <cell r="BV186" t="str">
            <v>‚</v>
          </cell>
          <cell r="BX186" t="str">
            <v>‚</v>
          </cell>
          <cell r="BZ186" t="str">
            <v>‚</v>
          </cell>
          <cell r="CB186" t="str">
            <v>‚</v>
          </cell>
          <cell r="CD186" t="str">
            <v>‚</v>
          </cell>
          <cell r="CF186" t="str">
            <v>‚</v>
          </cell>
          <cell r="CH186" t="str">
            <v>‚</v>
          </cell>
          <cell r="CJ186" t="str">
            <v>‚</v>
          </cell>
        </row>
        <row r="187">
          <cell r="BB187" t="str">
            <v>‚</v>
          </cell>
          <cell r="BD187" t="str">
            <v>‚</v>
          </cell>
          <cell r="BF187" t="str">
            <v>‚</v>
          </cell>
          <cell r="BH187" t="str">
            <v>‚</v>
          </cell>
          <cell r="BJ187" t="str">
            <v>‚</v>
          </cell>
          <cell r="BL187" t="str">
            <v>‚</v>
          </cell>
          <cell r="BN187" t="str">
            <v>‚</v>
          </cell>
          <cell r="BP187" t="str">
            <v>‚</v>
          </cell>
          <cell r="BR187" t="str">
            <v>‚</v>
          </cell>
          <cell r="BT187" t="str">
            <v>‚</v>
          </cell>
          <cell r="BV187" t="str">
            <v>‚</v>
          </cell>
          <cell r="BX187" t="str">
            <v>‚</v>
          </cell>
          <cell r="BZ187" t="str">
            <v>‚</v>
          </cell>
          <cell r="CB187" t="str">
            <v>‚</v>
          </cell>
          <cell r="CD187" t="str">
            <v>‚</v>
          </cell>
          <cell r="CF187" t="str">
            <v>‚</v>
          </cell>
          <cell r="CH187" t="str">
            <v>‚</v>
          </cell>
          <cell r="CJ187" t="str">
            <v>‚</v>
          </cell>
        </row>
        <row r="188">
          <cell r="BB188" t="str">
            <v>‚</v>
          </cell>
          <cell r="BC188" t="str">
            <v>-</v>
          </cell>
          <cell r="BD188" t="str">
            <v>‚</v>
          </cell>
          <cell r="BE188" t="str">
            <v>-</v>
          </cell>
          <cell r="BF188" t="str">
            <v>‚</v>
          </cell>
          <cell r="BG188" t="str">
            <v>-</v>
          </cell>
          <cell r="BH188" t="str">
            <v>‚</v>
          </cell>
          <cell r="BI188" t="str">
            <v>-</v>
          </cell>
          <cell r="BJ188" t="str">
            <v>‚</v>
          </cell>
          <cell r="BK188" t="str">
            <v>-</v>
          </cell>
          <cell r="BL188" t="str">
            <v>‚</v>
          </cell>
          <cell r="BM188" t="str">
            <v>-</v>
          </cell>
          <cell r="BN188" t="str">
            <v>‚</v>
          </cell>
          <cell r="BO188" t="str">
            <v>-</v>
          </cell>
          <cell r="BP188" t="str">
            <v>‚</v>
          </cell>
          <cell r="BQ188" t="str">
            <v>-</v>
          </cell>
          <cell r="BR188" t="str">
            <v>‚</v>
          </cell>
          <cell r="BS188" t="str">
            <v>-</v>
          </cell>
          <cell r="BT188" t="str">
            <v>‚</v>
          </cell>
          <cell r="BU188" t="str">
            <v>-</v>
          </cell>
          <cell r="BV188" t="str">
            <v>‚</v>
          </cell>
          <cell r="BW188" t="str">
            <v>-</v>
          </cell>
          <cell r="BX188" t="str">
            <v>‚</v>
          </cell>
          <cell r="BY188" t="str">
            <v>-</v>
          </cell>
          <cell r="BZ188" t="str">
            <v>‚</v>
          </cell>
          <cell r="CA188" t="str">
            <v>-</v>
          </cell>
          <cell r="CB188" t="str">
            <v>‚</v>
          </cell>
          <cell r="CC188" t="str">
            <v>-</v>
          </cell>
          <cell r="CD188" t="str">
            <v>‚</v>
          </cell>
          <cell r="CE188" t="str">
            <v>-</v>
          </cell>
          <cell r="CF188" t="str">
            <v>‚</v>
          </cell>
          <cell r="CG188" t="str">
            <v>-</v>
          </cell>
          <cell r="CH188" t="str">
            <v>‚</v>
          </cell>
          <cell r="CI188" t="str">
            <v>-</v>
          </cell>
          <cell r="CJ188" t="str">
            <v>‚</v>
          </cell>
        </row>
        <row r="189">
          <cell r="BB189" t="str">
            <v>‚</v>
          </cell>
          <cell r="BD189" t="str">
            <v>‚</v>
          </cell>
          <cell r="BF189" t="str">
            <v>‚</v>
          </cell>
          <cell r="BG189" t="str">
            <v>TOTAL</v>
          </cell>
          <cell r="BH189" t="str">
            <v>‚</v>
          </cell>
          <cell r="BJ189" t="str">
            <v>‚</v>
          </cell>
          <cell r="BL189" t="str">
            <v>‚</v>
          </cell>
          <cell r="BN189" t="str">
            <v>‚</v>
          </cell>
          <cell r="BP189" t="str">
            <v>‚</v>
          </cell>
          <cell r="BR189" t="str">
            <v>‚</v>
          </cell>
          <cell r="BT189" t="str">
            <v>‚</v>
          </cell>
          <cell r="BV189" t="str">
            <v>‚</v>
          </cell>
          <cell r="BX189" t="str">
            <v>‚</v>
          </cell>
          <cell r="BZ189" t="str">
            <v>‚</v>
          </cell>
          <cell r="CB189" t="str">
            <v>‚</v>
          </cell>
          <cell r="CD189" t="str">
            <v>‚</v>
          </cell>
          <cell r="CF189" t="str">
            <v>‚</v>
          </cell>
          <cell r="CH189" t="str">
            <v>‚</v>
          </cell>
          <cell r="CJ189" t="str">
            <v>‚</v>
          </cell>
        </row>
        <row r="190">
          <cell r="BB190" t="str">
            <v>‚</v>
          </cell>
          <cell r="BC190" t="str">
            <v>-</v>
          </cell>
          <cell r="BD190" t="str">
            <v>‚</v>
          </cell>
          <cell r="BE190" t="str">
            <v>-</v>
          </cell>
          <cell r="BF190" t="str">
            <v>‚</v>
          </cell>
          <cell r="BG190" t="str">
            <v>-</v>
          </cell>
          <cell r="BH190" t="str">
            <v>‚</v>
          </cell>
          <cell r="BI190" t="str">
            <v>-</v>
          </cell>
          <cell r="BJ190" t="str">
            <v>‚</v>
          </cell>
          <cell r="BK190" t="str">
            <v>-</v>
          </cell>
          <cell r="BL190" t="str">
            <v>‚</v>
          </cell>
          <cell r="BM190" t="str">
            <v>-</v>
          </cell>
          <cell r="BN190" t="str">
            <v>‚</v>
          </cell>
          <cell r="BO190" t="str">
            <v>-</v>
          </cell>
          <cell r="BP190" t="str">
            <v>‚</v>
          </cell>
          <cell r="BQ190" t="str">
            <v>-</v>
          </cell>
          <cell r="BR190" t="str">
            <v>‚</v>
          </cell>
          <cell r="BS190" t="str">
            <v>-</v>
          </cell>
          <cell r="BT190" t="str">
            <v>‚</v>
          </cell>
          <cell r="BU190" t="str">
            <v>-</v>
          </cell>
          <cell r="BV190" t="str">
            <v>‚</v>
          </cell>
          <cell r="BW190" t="str">
            <v>-</v>
          </cell>
          <cell r="BX190" t="str">
            <v>‚</v>
          </cell>
          <cell r="BY190" t="str">
            <v>-</v>
          </cell>
          <cell r="BZ190" t="str">
            <v>‚</v>
          </cell>
          <cell r="CA190" t="str">
            <v>-</v>
          </cell>
          <cell r="CB190" t="str">
            <v>‚</v>
          </cell>
          <cell r="CC190" t="str">
            <v>-</v>
          </cell>
          <cell r="CD190" t="str">
            <v>‚</v>
          </cell>
          <cell r="CE190" t="str">
            <v>-</v>
          </cell>
          <cell r="CF190" t="str">
            <v>‚</v>
          </cell>
          <cell r="CG190" t="str">
            <v>-</v>
          </cell>
          <cell r="CH190" t="str">
            <v>‚</v>
          </cell>
          <cell r="CI190" t="str">
            <v>-</v>
          </cell>
          <cell r="CJ190" t="str">
            <v>‚</v>
          </cell>
        </row>
        <row r="192">
          <cell r="BB192" t="str">
            <v>NOTE--&gt; * TO TALLY WITH I/H TOOLS BUDGET</v>
          </cell>
        </row>
        <row r="198">
          <cell r="BC198" t="str">
            <v>PREPARED BY :</v>
          </cell>
          <cell r="BM198" t="str">
            <v>VERIFIED BY:</v>
          </cell>
          <cell r="CE198" t="str">
            <v>APPROVED BY :</v>
          </cell>
        </row>
        <row r="202">
          <cell r="BC202" t="str">
            <v>CO. NAME : MIL/MRL</v>
          </cell>
        </row>
        <row r="203">
          <cell r="BC203" t="str">
            <v>SBU      : SW/HL/HORNS/HO</v>
          </cell>
        </row>
        <row r="204">
          <cell r="BC204" t="str">
            <v>UNIT     :</v>
          </cell>
        </row>
        <row r="205">
          <cell r="BC205" t="str">
            <v xml:space="preserve">BUDGET   : 1998-99 </v>
          </cell>
          <cell r="CE205" t="str">
            <v>ANNEXURE : VIII</v>
          </cell>
        </row>
        <row r="206">
          <cell r="CE206" t="str">
            <v>SCHDULE NO.  : 10</v>
          </cell>
        </row>
        <row r="207">
          <cell r="BC207" t="str">
            <v>OVER HEAD COST SCHDULE</v>
          </cell>
        </row>
        <row r="208">
          <cell r="BB208" t="str">
            <v>_</v>
          </cell>
          <cell r="BC208" t="str">
            <v>_</v>
          </cell>
          <cell r="BD208" t="str">
            <v>_</v>
          </cell>
          <cell r="BE208" t="str">
            <v>_</v>
          </cell>
          <cell r="BF208" t="str">
            <v>_</v>
          </cell>
          <cell r="BG208" t="str">
            <v>_</v>
          </cell>
          <cell r="BH208" t="str">
            <v>_</v>
          </cell>
          <cell r="BI208" t="str">
            <v>_</v>
          </cell>
          <cell r="BJ208" t="str">
            <v>_</v>
          </cell>
          <cell r="BK208" t="str">
            <v>_</v>
          </cell>
          <cell r="BL208" t="str">
            <v>_</v>
          </cell>
          <cell r="BM208" t="str">
            <v>_</v>
          </cell>
          <cell r="BN208" t="str">
            <v>_</v>
          </cell>
          <cell r="BO208" t="str">
            <v>_</v>
          </cell>
          <cell r="BP208" t="str">
            <v>_</v>
          </cell>
          <cell r="BQ208" t="str">
            <v>_</v>
          </cell>
          <cell r="BR208" t="str">
            <v>_</v>
          </cell>
          <cell r="BS208" t="str">
            <v>_</v>
          </cell>
          <cell r="BT208" t="str">
            <v>_</v>
          </cell>
          <cell r="BU208" t="str">
            <v>_</v>
          </cell>
          <cell r="BV208" t="str">
            <v>_</v>
          </cell>
          <cell r="BW208" t="str">
            <v>_</v>
          </cell>
          <cell r="BX208" t="str">
            <v>_</v>
          </cell>
          <cell r="BY208" t="str">
            <v>_</v>
          </cell>
          <cell r="BZ208" t="str">
            <v>_</v>
          </cell>
          <cell r="CA208" t="str">
            <v>_</v>
          </cell>
          <cell r="CB208" t="str">
            <v>_</v>
          </cell>
          <cell r="CC208" t="str">
            <v>_</v>
          </cell>
          <cell r="CD208" t="str">
            <v>_</v>
          </cell>
          <cell r="CE208" t="str">
            <v>_</v>
          </cell>
          <cell r="CF208" t="str">
            <v>_</v>
          </cell>
          <cell r="CG208" t="str">
            <v>_</v>
          </cell>
          <cell r="CH208" t="str">
            <v>_</v>
          </cell>
          <cell r="CI208" t="str">
            <v>_</v>
          </cell>
        </row>
        <row r="209">
          <cell r="BB209" t="str">
            <v>‚</v>
          </cell>
          <cell r="BC209" t="str">
            <v xml:space="preserve">    1997-98</v>
          </cell>
          <cell r="BF209" t="str">
            <v>‚</v>
          </cell>
          <cell r="BH209" t="str">
            <v>‚</v>
          </cell>
          <cell r="BJ209" t="str">
            <v>‚</v>
          </cell>
          <cell r="BL209" t="str">
            <v>‚</v>
          </cell>
          <cell r="BN209" t="str">
            <v>‚</v>
          </cell>
          <cell r="BP209" t="str">
            <v>‚</v>
          </cell>
          <cell r="BR209" t="str">
            <v>‚</v>
          </cell>
          <cell r="BT209" t="str">
            <v>‚</v>
          </cell>
          <cell r="BV209" t="str">
            <v>‚</v>
          </cell>
          <cell r="BX209" t="str">
            <v>‚</v>
          </cell>
          <cell r="BZ209" t="str">
            <v>‚</v>
          </cell>
          <cell r="CB209" t="str">
            <v>‚</v>
          </cell>
          <cell r="CD209" t="str">
            <v>‚</v>
          </cell>
          <cell r="CF209" t="str">
            <v>‚</v>
          </cell>
          <cell r="CH209" t="str">
            <v>‚</v>
          </cell>
          <cell r="CJ209" t="str">
            <v>‚</v>
          </cell>
        </row>
        <row r="210">
          <cell r="BB210" t="str">
            <v>‚</v>
          </cell>
          <cell r="BC210" t="str">
            <v>-</v>
          </cell>
          <cell r="BD210" t="str">
            <v>-</v>
          </cell>
          <cell r="BE210" t="str">
            <v>-</v>
          </cell>
          <cell r="BF210" t="str">
            <v>‚</v>
          </cell>
          <cell r="BG210" t="str">
            <v>PARTICULARS</v>
          </cell>
          <cell r="BH210" t="str">
            <v>‚</v>
          </cell>
          <cell r="BI210" t="str">
            <v>APR</v>
          </cell>
          <cell r="BJ210" t="str">
            <v>‚</v>
          </cell>
          <cell r="BK210" t="str">
            <v>MAY</v>
          </cell>
          <cell r="BL210" t="str">
            <v>‚</v>
          </cell>
          <cell r="BM210" t="str">
            <v>JUN</v>
          </cell>
          <cell r="BN210" t="str">
            <v>‚</v>
          </cell>
          <cell r="BO210" t="str">
            <v>JUL</v>
          </cell>
          <cell r="BP210" t="str">
            <v>‚</v>
          </cell>
          <cell r="BQ210" t="str">
            <v>AUG</v>
          </cell>
          <cell r="BR210" t="str">
            <v>‚</v>
          </cell>
          <cell r="BS210" t="str">
            <v>SEP</v>
          </cell>
          <cell r="BT210" t="str">
            <v>‚</v>
          </cell>
          <cell r="BU210" t="str">
            <v>OCT</v>
          </cell>
          <cell r="BV210" t="str">
            <v>‚</v>
          </cell>
          <cell r="BW210" t="str">
            <v>NOV</v>
          </cell>
          <cell r="BX210" t="str">
            <v>‚</v>
          </cell>
          <cell r="BY210" t="str">
            <v>DEC</v>
          </cell>
          <cell r="BZ210" t="str">
            <v>‚</v>
          </cell>
          <cell r="CA210" t="str">
            <v>JAN</v>
          </cell>
          <cell r="CB210" t="str">
            <v>‚</v>
          </cell>
          <cell r="CC210" t="str">
            <v>FEB</v>
          </cell>
          <cell r="CD210" t="str">
            <v>‚</v>
          </cell>
          <cell r="CE210" t="str">
            <v>MAR</v>
          </cell>
          <cell r="CF210" t="str">
            <v>‚</v>
          </cell>
          <cell r="CG210" t="str">
            <v>TOTAL</v>
          </cell>
          <cell r="CH210" t="str">
            <v>‚</v>
          </cell>
          <cell r="CI210" t="str">
            <v>MRP</v>
          </cell>
          <cell r="CJ210" t="str">
            <v>‚</v>
          </cell>
        </row>
        <row r="211">
          <cell r="BB211" t="str">
            <v>‚</v>
          </cell>
          <cell r="BC211" t="str">
            <v>BUDGET</v>
          </cell>
          <cell r="BD211" t="str">
            <v>‚</v>
          </cell>
          <cell r="BE211" t="str">
            <v>ACTUAL</v>
          </cell>
          <cell r="BF211" t="str">
            <v>‚</v>
          </cell>
          <cell r="BH211" t="str">
            <v>‚</v>
          </cell>
          <cell r="BJ211" t="str">
            <v>‚</v>
          </cell>
          <cell r="BL211" t="str">
            <v>‚</v>
          </cell>
          <cell r="BN211" t="str">
            <v>‚</v>
          </cell>
          <cell r="BP211" t="str">
            <v>‚</v>
          </cell>
          <cell r="BR211" t="str">
            <v>‚</v>
          </cell>
          <cell r="BT211" t="str">
            <v>‚</v>
          </cell>
          <cell r="BV211" t="str">
            <v>‚</v>
          </cell>
          <cell r="BX211" t="str">
            <v>‚</v>
          </cell>
          <cell r="BZ211" t="str">
            <v>‚</v>
          </cell>
          <cell r="CB211" t="str">
            <v>‚</v>
          </cell>
          <cell r="CD211" t="str">
            <v>‚</v>
          </cell>
          <cell r="CF211" t="str">
            <v>‚</v>
          </cell>
          <cell r="CG211" t="str">
            <v>98-99</v>
          </cell>
          <cell r="CH211" t="str">
            <v>‚</v>
          </cell>
          <cell r="CI211" t="str">
            <v>98-99</v>
          </cell>
          <cell r="CJ211" t="str">
            <v>‚</v>
          </cell>
        </row>
        <row r="212">
          <cell r="BB212" t="str">
            <v>‚</v>
          </cell>
          <cell r="BC212" t="str">
            <v>_</v>
          </cell>
          <cell r="BD212" t="str">
            <v>‚</v>
          </cell>
          <cell r="BE212" t="str">
            <v>_</v>
          </cell>
          <cell r="BF212" t="str">
            <v>_</v>
          </cell>
          <cell r="BG212" t="str">
            <v>_</v>
          </cell>
          <cell r="BH212" t="str">
            <v>_</v>
          </cell>
          <cell r="BI212" t="str">
            <v>_</v>
          </cell>
          <cell r="BJ212" t="str">
            <v>_</v>
          </cell>
          <cell r="BK212" t="str">
            <v>_</v>
          </cell>
          <cell r="BL212" t="str">
            <v>_</v>
          </cell>
          <cell r="BM212" t="str">
            <v>_</v>
          </cell>
          <cell r="BN212" t="str">
            <v>_</v>
          </cell>
          <cell r="BO212" t="str">
            <v>_</v>
          </cell>
          <cell r="BP212" t="str">
            <v>_</v>
          </cell>
          <cell r="BQ212" t="str">
            <v>_</v>
          </cell>
          <cell r="BR212" t="str">
            <v>_</v>
          </cell>
          <cell r="BS212" t="str">
            <v>_</v>
          </cell>
          <cell r="BT212" t="str">
            <v>_</v>
          </cell>
          <cell r="BU212" t="str">
            <v>_</v>
          </cell>
          <cell r="BV212" t="str">
            <v>_</v>
          </cell>
          <cell r="BW212" t="str">
            <v>_</v>
          </cell>
          <cell r="BX212" t="str">
            <v>_</v>
          </cell>
          <cell r="BY212" t="str">
            <v>_</v>
          </cell>
          <cell r="BZ212" t="str">
            <v>_</v>
          </cell>
          <cell r="CA212" t="str">
            <v>_</v>
          </cell>
          <cell r="CB212" t="str">
            <v>_</v>
          </cell>
          <cell r="CC212" t="str">
            <v>_</v>
          </cell>
          <cell r="CD212" t="str">
            <v>_</v>
          </cell>
          <cell r="CE212" t="str">
            <v>_</v>
          </cell>
          <cell r="CF212" t="str">
            <v>_</v>
          </cell>
          <cell r="CG212" t="str">
            <v>_</v>
          </cell>
          <cell r="CH212" t="str">
            <v>_</v>
          </cell>
          <cell r="CI212" t="str">
            <v>_</v>
          </cell>
          <cell r="CJ212" t="str">
            <v>_</v>
          </cell>
        </row>
        <row r="213">
          <cell r="BB213" t="str">
            <v>‚</v>
          </cell>
          <cell r="BD213" t="str">
            <v>‚</v>
          </cell>
          <cell r="BF213" t="str">
            <v>‚</v>
          </cell>
          <cell r="BH213" t="str">
            <v>‚</v>
          </cell>
          <cell r="BJ213" t="str">
            <v>‚</v>
          </cell>
          <cell r="BL213" t="str">
            <v>‚</v>
          </cell>
          <cell r="BN213" t="str">
            <v>‚</v>
          </cell>
          <cell r="BP213" t="str">
            <v>‚</v>
          </cell>
          <cell r="BR213" t="str">
            <v>‚</v>
          </cell>
          <cell r="BT213" t="str">
            <v>‚</v>
          </cell>
          <cell r="BV213" t="str">
            <v>‚</v>
          </cell>
          <cell r="BX213" t="str">
            <v>‚</v>
          </cell>
          <cell r="BZ213" t="str">
            <v>‚</v>
          </cell>
          <cell r="CB213" t="str">
            <v>‚</v>
          </cell>
          <cell r="CD213" t="str">
            <v>‚</v>
          </cell>
          <cell r="CF213" t="str">
            <v>‚</v>
          </cell>
          <cell r="CH213" t="str">
            <v>‚</v>
          </cell>
          <cell r="CJ213" t="str">
            <v>‚</v>
          </cell>
        </row>
        <row r="214">
          <cell r="BB214" t="str">
            <v>‚</v>
          </cell>
          <cell r="BD214" t="str">
            <v>‚</v>
          </cell>
          <cell r="BF214" t="str">
            <v>‚</v>
          </cell>
          <cell r="BG214" t="str">
            <v>AUDIT FEES</v>
          </cell>
          <cell r="BH214" t="str">
            <v>‚</v>
          </cell>
          <cell r="BJ214" t="str">
            <v>‚</v>
          </cell>
          <cell r="BL214" t="str">
            <v>‚</v>
          </cell>
          <cell r="BN214" t="str">
            <v>‚</v>
          </cell>
          <cell r="BP214" t="str">
            <v>‚</v>
          </cell>
          <cell r="BR214" t="str">
            <v>‚</v>
          </cell>
          <cell r="BT214" t="str">
            <v>‚</v>
          </cell>
          <cell r="BV214" t="str">
            <v>‚</v>
          </cell>
          <cell r="BX214" t="str">
            <v>‚</v>
          </cell>
          <cell r="BZ214" t="str">
            <v>‚</v>
          </cell>
          <cell r="CB214" t="str">
            <v>‚</v>
          </cell>
          <cell r="CD214" t="str">
            <v>‚</v>
          </cell>
          <cell r="CF214" t="str">
            <v>‚</v>
          </cell>
          <cell r="CH214" t="str">
            <v>‚</v>
          </cell>
          <cell r="CJ214" t="str">
            <v>‚</v>
          </cell>
        </row>
        <row r="215">
          <cell r="BB215" t="str">
            <v>‚</v>
          </cell>
          <cell r="BD215" t="str">
            <v>‚</v>
          </cell>
          <cell r="BF215" t="str">
            <v>‚</v>
          </cell>
          <cell r="BG215" t="str">
            <v>BOOKS &amp; PERIODICALS</v>
          </cell>
          <cell r="BH215" t="str">
            <v>‚</v>
          </cell>
          <cell r="BJ215" t="str">
            <v>‚</v>
          </cell>
          <cell r="BL215" t="str">
            <v>‚</v>
          </cell>
          <cell r="BN215" t="str">
            <v>‚</v>
          </cell>
          <cell r="BP215" t="str">
            <v>‚</v>
          </cell>
          <cell r="BR215" t="str">
            <v>‚</v>
          </cell>
          <cell r="BT215" t="str">
            <v>‚</v>
          </cell>
          <cell r="BV215" t="str">
            <v>‚</v>
          </cell>
          <cell r="BX215" t="str">
            <v>‚</v>
          </cell>
          <cell r="BZ215" t="str">
            <v>‚</v>
          </cell>
          <cell r="CB215" t="str">
            <v>‚</v>
          </cell>
          <cell r="CD215" t="str">
            <v>‚</v>
          </cell>
          <cell r="CF215" t="str">
            <v>‚</v>
          </cell>
          <cell r="CH215" t="str">
            <v>‚</v>
          </cell>
          <cell r="CJ215" t="str">
            <v>‚</v>
          </cell>
        </row>
        <row r="216">
          <cell r="BB216" t="str">
            <v>‚</v>
          </cell>
          <cell r="BD216" t="str">
            <v>‚</v>
          </cell>
          <cell r="BF216" t="str">
            <v>‚</v>
          </cell>
          <cell r="BG216" t="str">
            <v xml:space="preserve">BULDING REPAIR </v>
          </cell>
          <cell r="BH216" t="str">
            <v>‚</v>
          </cell>
          <cell r="BJ216" t="str">
            <v>‚</v>
          </cell>
          <cell r="BL216" t="str">
            <v>‚</v>
          </cell>
          <cell r="BN216" t="str">
            <v>‚</v>
          </cell>
          <cell r="BP216" t="str">
            <v>‚</v>
          </cell>
          <cell r="BR216" t="str">
            <v>‚</v>
          </cell>
          <cell r="BT216" t="str">
            <v>‚</v>
          </cell>
          <cell r="BV216" t="str">
            <v>‚</v>
          </cell>
          <cell r="BX216" t="str">
            <v>‚</v>
          </cell>
          <cell r="BZ216" t="str">
            <v>‚</v>
          </cell>
          <cell r="CB216" t="str">
            <v>‚</v>
          </cell>
          <cell r="CD216" t="str">
            <v>‚</v>
          </cell>
          <cell r="CF216" t="str">
            <v>‚</v>
          </cell>
          <cell r="CH216" t="str">
            <v>‚</v>
          </cell>
          <cell r="CJ216" t="str">
            <v>‚</v>
          </cell>
        </row>
        <row r="217">
          <cell r="BB217" t="str">
            <v>‚</v>
          </cell>
          <cell r="BD217" t="str">
            <v>‚</v>
          </cell>
          <cell r="BF217" t="str">
            <v>‚</v>
          </cell>
          <cell r="BG217" t="str">
            <v>CANTER EXP.</v>
          </cell>
          <cell r="BH217" t="str">
            <v>‚</v>
          </cell>
          <cell r="BJ217" t="str">
            <v>‚</v>
          </cell>
          <cell r="BL217" t="str">
            <v>‚</v>
          </cell>
          <cell r="BN217" t="str">
            <v>‚</v>
          </cell>
          <cell r="BP217" t="str">
            <v>‚</v>
          </cell>
          <cell r="BR217" t="str">
            <v>‚</v>
          </cell>
          <cell r="BT217" t="str">
            <v>‚</v>
          </cell>
          <cell r="BV217" t="str">
            <v>‚</v>
          </cell>
          <cell r="BX217" t="str">
            <v>‚</v>
          </cell>
          <cell r="BZ217" t="str">
            <v>‚</v>
          </cell>
          <cell r="CB217" t="str">
            <v>‚</v>
          </cell>
          <cell r="CD217" t="str">
            <v>‚</v>
          </cell>
          <cell r="CF217" t="str">
            <v>‚</v>
          </cell>
          <cell r="CH217" t="str">
            <v>‚</v>
          </cell>
          <cell r="CJ217" t="str">
            <v>‚</v>
          </cell>
        </row>
        <row r="218">
          <cell r="BB218" t="str">
            <v>‚</v>
          </cell>
          <cell r="BD218" t="str">
            <v>‚</v>
          </cell>
          <cell r="BF218" t="str">
            <v>‚</v>
          </cell>
          <cell r="BG218" t="str">
            <v>CAR EXP.</v>
          </cell>
          <cell r="BH218" t="str">
            <v>‚</v>
          </cell>
          <cell r="BJ218" t="str">
            <v>‚</v>
          </cell>
          <cell r="BL218" t="str">
            <v>‚</v>
          </cell>
          <cell r="BN218" t="str">
            <v>‚</v>
          </cell>
          <cell r="BP218" t="str">
            <v>‚</v>
          </cell>
          <cell r="BR218" t="str">
            <v>‚</v>
          </cell>
          <cell r="BT218" t="str">
            <v>‚</v>
          </cell>
          <cell r="BV218" t="str">
            <v>‚</v>
          </cell>
          <cell r="BX218" t="str">
            <v>‚</v>
          </cell>
          <cell r="BZ218" t="str">
            <v>‚</v>
          </cell>
          <cell r="CB218" t="str">
            <v>‚</v>
          </cell>
          <cell r="CD218" t="str">
            <v>‚</v>
          </cell>
          <cell r="CF218" t="str">
            <v>‚</v>
          </cell>
          <cell r="CH218" t="str">
            <v>‚</v>
          </cell>
          <cell r="CJ218" t="str">
            <v>‚</v>
          </cell>
        </row>
        <row r="219">
          <cell r="BB219" t="str">
            <v>‚</v>
          </cell>
          <cell r="BD219" t="str">
            <v>‚</v>
          </cell>
          <cell r="BF219" t="str">
            <v>‚</v>
          </cell>
          <cell r="BG219" t="str">
            <v>CHARITY &amp; DONATION</v>
          </cell>
          <cell r="BH219" t="str">
            <v>‚</v>
          </cell>
          <cell r="BJ219" t="str">
            <v>‚</v>
          </cell>
          <cell r="BL219" t="str">
            <v>‚</v>
          </cell>
          <cell r="BN219" t="str">
            <v>‚</v>
          </cell>
          <cell r="BP219" t="str">
            <v>‚</v>
          </cell>
          <cell r="BR219" t="str">
            <v>‚</v>
          </cell>
          <cell r="BT219" t="str">
            <v>‚</v>
          </cell>
          <cell r="BV219" t="str">
            <v>‚</v>
          </cell>
          <cell r="BX219" t="str">
            <v>‚</v>
          </cell>
          <cell r="BZ219" t="str">
            <v>‚</v>
          </cell>
          <cell r="CB219" t="str">
            <v>‚</v>
          </cell>
          <cell r="CD219" t="str">
            <v>‚</v>
          </cell>
          <cell r="CF219" t="str">
            <v>‚</v>
          </cell>
          <cell r="CH219" t="str">
            <v>‚</v>
          </cell>
          <cell r="CJ219" t="str">
            <v>‚</v>
          </cell>
        </row>
        <row r="220">
          <cell r="BB220" t="str">
            <v>‚</v>
          </cell>
          <cell r="BD220" t="str">
            <v>‚</v>
          </cell>
          <cell r="BF220" t="str">
            <v>‚</v>
          </cell>
          <cell r="BG220" t="str">
            <v>CONVEYANCE</v>
          </cell>
          <cell r="BH220" t="str">
            <v>‚</v>
          </cell>
          <cell r="BJ220" t="str">
            <v>‚</v>
          </cell>
          <cell r="BL220" t="str">
            <v>‚</v>
          </cell>
          <cell r="BN220" t="str">
            <v>‚</v>
          </cell>
          <cell r="BP220" t="str">
            <v>‚</v>
          </cell>
          <cell r="BR220" t="str">
            <v>‚</v>
          </cell>
          <cell r="BT220" t="str">
            <v>‚</v>
          </cell>
          <cell r="BV220" t="str">
            <v>‚</v>
          </cell>
          <cell r="BX220" t="str">
            <v>‚</v>
          </cell>
          <cell r="BZ220" t="str">
            <v>‚</v>
          </cell>
          <cell r="CB220" t="str">
            <v>‚</v>
          </cell>
          <cell r="CD220" t="str">
            <v>‚</v>
          </cell>
          <cell r="CF220" t="str">
            <v>‚</v>
          </cell>
          <cell r="CH220" t="str">
            <v>‚</v>
          </cell>
          <cell r="CJ220" t="str">
            <v>‚</v>
          </cell>
        </row>
        <row r="221">
          <cell r="BB221" t="str">
            <v>‚</v>
          </cell>
          <cell r="BD221" t="str">
            <v>‚</v>
          </cell>
          <cell r="BF221" t="str">
            <v>‚</v>
          </cell>
          <cell r="BG221" t="str">
            <v>FILING FEES</v>
          </cell>
          <cell r="BH221" t="str">
            <v>‚</v>
          </cell>
          <cell r="BJ221" t="str">
            <v>‚</v>
          </cell>
          <cell r="BL221" t="str">
            <v>‚</v>
          </cell>
          <cell r="BN221" t="str">
            <v>‚</v>
          </cell>
          <cell r="BP221" t="str">
            <v>‚</v>
          </cell>
          <cell r="BR221" t="str">
            <v>‚</v>
          </cell>
          <cell r="BT221" t="str">
            <v>‚</v>
          </cell>
          <cell r="BV221" t="str">
            <v>‚</v>
          </cell>
          <cell r="BX221" t="str">
            <v>‚</v>
          </cell>
          <cell r="BZ221" t="str">
            <v>‚</v>
          </cell>
          <cell r="CB221" t="str">
            <v>‚</v>
          </cell>
          <cell r="CD221" t="str">
            <v>‚</v>
          </cell>
          <cell r="CF221" t="str">
            <v>‚</v>
          </cell>
          <cell r="CH221" t="str">
            <v>‚</v>
          </cell>
          <cell r="CJ221" t="str">
            <v>‚</v>
          </cell>
        </row>
        <row r="222">
          <cell r="BB222" t="str">
            <v>‚</v>
          </cell>
          <cell r="BD222" t="str">
            <v>‚</v>
          </cell>
          <cell r="BF222" t="str">
            <v>‚</v>
          </cell>
          <cell r="BG222" t="str">
            <v>FOREIGN TRAVELLING</v>
          </cell>
          <cell r="BH222" t="str">
            <v>‚</v>
          </cell>
          <cell r="BJ222" t="str">
            <v>‚</v>
          </cell>
          <cell r="BL222" t="str">
            <v>‚</v>
          </cell>
          <cell r="BN222" t="str">
            <v>‚</v>
          </cell>
          <cell r="BP222" t="str">
            <v>‚</v>
          </cell>
          <cell r="BR222" t="str">
            <v>‚</v>
          </cell>
          <cell r="BT222" t="str">
            <v>‚</v>
          </cell>
          <cell r="BV222" t="str">
            <v>‚</v>
          </cell>
          <cell r="BX222" t="str">
            <v>‚</v>
          </cell>
          <cell r="BZ222" t="str">
            <v>‚</v>
          </cell>
          <cell r="CB222" t="str">
            <v>‚</v>
          </cell>
          <cell r="CD222" t="str">
            <v>‚</v>
          </cell>
          <cell r="CF222" t="str">
            <v>‚</v>
          </cell>
          <cell r="CH222" t="str">
            <v>‚</v>
          </cell>
          <cell r="CJ222" t="str">
            <v>‚</v>
          </cell>
        </row>
        <row r="223">
          <cell r="BB223" t="str">
            <v>‚</v>
          </cell>
          <cell r="BD223" t="str">
            <v>‚</v>
          </cell>
          <cell r="BF223" t="str">
            <v>‚</v>
          </cell>
          <cell r="BG223" t="str">
            <v>FURNITURE &amp; FIXTURE REPAIR</v>
          </cell>
          <cell r="BH223" t="str">
            <v>‚</v>
          </cell>
          <cell r="BJ223" t="str">
            <v>‚</v>
          </cell>
          <cell r="BL223" t="str">
            <v>‚</v>
          </cell>
          <cell r="BN223" t="str">
            <v>‚</v>
          </cell>
          <cell r="BP223" t="str">
            <v>‚</v>
          </cell>
          <cell r="BR223" t="str">
            <v>‚</v>
          </cell>
          <cell r="BT223" t="str">
            <v>‚</v>
          </cell>
          <cell r="BV223" t="str">
            <v>‚</v>
          </cell>
          <cell r="BX223" t="str">
            <v>‚</v>
          </cell>
          <cell r="BZ223" t="str">
            <v>‚</v>
          </cell>
          <cell r="CB223" t="str">
            <v>‚</v>
          </cell>
          <cell r="CD223" t="str">
            <v>‚</v>
          </cell>
          <cell r="CF223" t="str">
            <v>‚</v>
          </cell>
          <cell r="CH223" t="str">
            <v>‚</v>
          </cell>
          <cell r="CJ223" t="str">
            <v>‚</v>
          </cell>
        </row>
        <row r="224">
          <cell r="BB224" t="str">
            <v>‚</v>
          </cell>
          <cell r="BD224" t="str">
            <v>‚</v>
          </cell>
          <cell r="BF224" t="str">
            <v>‚</v>
          </cell>
          <cell r="BG224" t="str">
            <v>GENERAL EXP.</v>
          </cell>
          <cell r="BH224" t="str">
            <v>‚</v>
          </cell>
          <cell r="BJ224" t="str">
            <v>‚</v>
          </cell>
          <cell r="BL224" t="str">
            <v>‚</v>
          </cell>
          <cell r="BN224" t="str">
            <v>‚</v>
          </cell>
          <cell r="BP224" t="str">
            <v>‚</v>
          </cell>
          <cell r="BR224" t="str">
            <v>‚</v>
          </cell>
          <cell r="BT224" t="str">
            <v>‚</v>
          </cell>
          <cell r="BV224" t="str">
            <v>‚</v>
          </cell>
          <cell r="BX224" t="str">
            <v>‚</v>
          </cell>
          <cell r="BZ224" t="str">
            <v>‚</v>
          </cell>
          <cell r="CB224" t="str">
            <v>‚</v>
          </cell>
          <cell r="CD224" t="str">
            <v>‚</v>
          </cell>
          <cell r="CF224" t="str">
            <v>‚</v>
          </cell>
          <cell r="CH224" t="str">
            <v>‚</v>
          </cell>
          <cell r="CJ224" t="str">
            <v>‚</v>
          </cell>
        </row>
        <row r="225">
          <cell r="BB225" t="str">
            <v>‚</v>
          </cell>
          <cell r="BD225" t="str">
            <v>‚</v>
          </cell>
          <cell r="BF225" t="str">
            <v>‚</v>
          </cell>
          <cell r="BG225" t="str">
            <v>HIRE CHARGES</v>
          </cell>
          <cell r="BH225" t="str">
            <v>‚</v>
          </cell>
          <cell r="BJ225" t="str">
            <v>‚</v>
          </cell>
          <cell r="BL225" t="str">
            <v>‚</v>
          </cell>
          <cell r="BN225" t="str">
            <v>‚</v>
          </cell>
          <cell r="BP225" t="str">
            <v>‚</v>
          </cell>
          <cell r="BR225" t="str">
            <v>‚</v>
          </cell>
          <cell r="BT225" t="str">
            <v>‚</v>
          </cell>
          <cell r="BV225" t="str">
            <v>‚</v>
          </cell>
          <cell r="BX225" t="str">
            <v>‚</v>
          </cell>
          <cell r="BZ225" t="str">
            <v>‚</v>
          </cell>
          <cell r="CB225" t="str">
            <v>‚</v>
          </cell>
          <cell r="CD225" t="str">
            <v>‚</v>
          </cell>
          <cell r="CF225" t="str">
            <v>‚</v>
          </cell>
          <cell r="CH225" t="str">
            <v>‚</v>
          </cell>
          <cell r="CJ225" t="str">
            <v>‚</v>
          </cell>
        </row>
        <row r="226">
          <cell r="BB226" t="str">
            <v>‚</v>
          </cell>
          <cell r="BD226" t="str">
            <v>‚</v>
          </cell>
          <cell r="BF226" t="str">
            <v>‚</v>
          </cell>
          <cell r="BG226" t="str">
            <v>INLAND TRAVELLING</v>
          </cell>
          <cell r="BH226" t="str">
            <v>‚</v>
          </cell>
          <cell r="BJ226" t="str">
            <v>‚</v>
          </cell>
          <cell r="BL226" t="str">
            <v>‚</v>
          </cell>
          <cell r="BN226" t="str">
            <v>‚</v>
          </cell>
          <cell r="BP226" t="str">
            <v>‚</v>
          </cell>
          <cell r="BR226" t="str">
            <v>‚</v>
          </cell>
          <cell r="BT226" t="str">
            <v>‚</v>
          </cell>
          <cell r="BV226" t="str">
            <v>‚</v>
          </cell>
          <cell r="BX226" t="str">
            <v>‚</v>
          </cell>
          <cell r="BZ226" t="str">
            <v>‚</v>
          </cell>
          <cell r="CB226" t="str">
            <v>‚</v>
          </cell>
          <cell r="CD226" t="str">
            <v>‚</v>
          </cell>
          <cell r="CF226" t="str">
            <v>‚</v>
          </cell>
          <cell r="CH226" t="str">
            <v>‚</v>
          </cell>
          <cell r="CJ226" t="str">
            <v>‚</v>
          </cell>
        </row>
        <row r="227">
          <cell r="BB227" t="str">
            <v>‚</v>
          </cell>
          <cell r="BD227" t="str">
            <v>‚</v>
          </cell>
          <cell r="BF227" t="str">
            <v>‚</v>
          </cell>
          <cell r="BG227" t="str">
            <v>INSURANCE</v>
          </cell>
          <cell r="BH227" t="str">
            <v>‚</v>
          </cell>
          <cell r="BJ227" t="str">
            <v>‚</v>
          </cell>
          <cell r="BL227" t="str">
            <v>‚</v>
          </cell>
          <cell r="BN227" t="str">
            <v>‚</v>
          </cell>
          <cell r="BP227" t="str">
            <v>‚</v>
          </cell>
          <cell r="BR227" t="str">
            <v>‚</v>
          </cell>
          <cell r="BT227" t="str">
            <v>‚</v>
          </cell>
          <cell r="BV227" t="str">
            <v>‚</v>
          </cell>
          <cell r="BX227" t="str">
            <v>‚</v>
          </cell>
          <cell r="BZ227" t="str">
            <v>‚</v>
          </cell>
          <cell r="CB227" t="str">
            <v>‚</v>
          </cell>
          <cell r="CD227" t="str">
            <v>‚</v>
          </cell>
          <cell r="CF227" t="str">
            <v>‚</v>
          </cell>
          <cell r="CH227" t="str">
            <v>‚</v>
          </cell>
          <cell r="CJ227" t="str">
            <v>‚</v>
          </cell>
        </row>
        <row r="228">
          <cell r="BB228" t="str">
            <v>‚</v>
          </cell>
          <cell r="BD228" t="str">
            <v>‚</v>
          </cell>
          <cell r="BF228" t="str">
            <v>‚</v>
          </cell>
          <cell r="BG228" t="str">
            <v>LEASE RENT</v>
          </cell>
          <cell r="BH228" t="str">
            <v>‚</v>
          </cell>
          <cell r="BJ228" t="str">
            <v>‚</v>
          </cell>
          <cell r="BL228" t="str">
            <v>‚</v>
          </cell>
          <cell r="BN228" t="str">
            <v>‚</v>
          </cell>
          <cell r="BP228" t="str">
            <v>‚</v>
          </cell>
          <cell r="BR228" t="str">
            <v>‚</v>
          </cell>
          <cell r="BT228" t="str">
            <v>‚</v>
          </cell>
          <cell r="BV228" t="str">
            <v>‚</v>
          </cell>
          <cell r="BX228" t="str">
            <v>‚</v>
          </cell>
          <cell r="BZ228" t="str">
            <v>‚</v>
          </cell>
          <cell r="CB228" t="str">
            <v>‚</v>
          </cell>
          <cell r="CD228" t="str">
            <v>‚</v>
          </cell>
          <cell r="CF228" t="str">
            <v>‚</v>
          </cell>
          <cell r="CH228" t="str">
            <v>‚</v>
          </cell>
          <cell r="CJ228" t="str">
            <v>‚</v>
          </cell>
        </row>
        <row r="229">
          <cell r="BB229" t="str">
            <v>‚</v>
          </cell>
          <cell r="BD229" t="str">
            <v>‚</v>
          </cell>
          <cell r="BF229" t="str">
            <v>‚</v>
          </cell>
          <cell r="BG229" t="str">
            <v>LEGAL &amp; PROFF. CHARGES</v>
          </cell>
          <cell r="BH229" t="str">
            <v>‚</v>
          </cell>
          <cell r="BJ229" t="str">
            <v>‚</v>
          </cell>
          <cell r="BL229" t="str">
            <v>‚</v>
          </cell>
          <cell r="BN229" t="str">
            <v>‚</v>
          </cell>
          <cell r="BP229" t="str">
            <v>‚</v>
          </cell>
          <cell r="BR229" t="str">
            <v>‚</v>
          </cell>
          <cell r="BT229" t="str">
            <v>‚</v>
          </cell>
          <cell r="BV229" t="str">
            <v>‚</v>
          </cell>
          <cell r="BX229" t="str">
            <v>‚</v>
          </cell>
          <cell r="BZ229" t="str">
            <v>‚</v>
          </cell>
          <cell r="CB229" t="str">
            <v>‚</v>
          </cell>
          <cell r="CD229" t="str">
            <v>‚</v>
          </cell>
          <cell r="CF229" t="str">
            <v>‚</v>
          </cell>
          <cell r="CH229" t="str">
            <v>‚</v>
          </cell>
          <cell r="CJ229" t="str">
            <v>‚</v>
          </cell>
        </row>
        <row r="230">
          <cell r="BB230" t="str">
            <v>‚</v>
          </cell>
          <cell r="BD230" t="str">
            <v>‚</v>
          </cell>
          <cell r="BF230" t="str">
            <v>‚</v>
          </cell>
          <cell r="BG230" t="str">
            <v>LICENCE FEES</v>
          </cell>
          <cell r="BH230" t="str">
            <v>‚</v>
          </cell>
          <cell r="BJ230" t="str">
            <v>‚</v>
          </cell>
          <cell r="BL230" t="str">
            <v>‚</v>
          </cell>
          <cell r="BN230" t="str">
            <v>‚</v>
          </cell>
          <cell r="BP230" t="str">
            <v>‚</v>
          </cell>
          <cell r="BR230" t="str">
            <v>‚</v>
          </cell>
          <cell r="BT230" t="str">
            <v>‚</v>
          </cell>
          <cell r="BV230" t="str">
            <v>‚</v>
          </cell>
          <cell r="BX230" t="str">
            <v>‚</v>
          </cell>
          <cell r="BZ230" t="str">
            <v>‚</v>
          </cell>
          <cell r="CB230" t="str">
            <v>‚</v>
          </cell>
          <cell r="CD230" t="str">
            <v>‚</v>
          </cell>
          <cell r="CF230" t="str">
            <v>‚</v>
          </cell>
          <cell r="CH230" t="str">
            <v>‚</v>
          </cell>
          <cell r="CJ230" t="str">
            <v>‚</v>
          </cell>
        </row>
        <row r="231">
          <cell r="BB231" t="str">
            <v>‚</v>
          </cell>
          <cell r="BD231" t="str">
            <v>‚</v>
          </cell>
          <cell r="BF231" t="str">
            <v>‚</v>
          </cell>
          <cell r="BG231" t="str">
            <v>MEMBERSHIP FEES &amp; SUBSCRIPTION</v>
          </cell>
          <cell r="BH231" t="str">
            <v>‚</v>
          </cell>
          <cell r="BJ231" t="str">
            <v>‚</v>
          </cell>
          <cell r="BL231" t="str">
            <v>‚</v>
          </cell>
          <cell r="BN231" t="str">
            <v>‚</v>
          </cell>
          <cell r="BP231" t="str">
            <v>‚</v>
          </cell>
          <cell r="BR231" t="str">
            <v>‚</v>
          </cell>
          <cell r="BT231" t="str">
            <v>‚</v>
          </cell>
          <cell r="BV231" t="str">
            <v>‚</v>
          </cell>
          <cell r="BX231" t="str">
            <v>‚</v>
          </cell>
          <cell r="BZ231" t="str">
            <v>‚</v>
          </cell>
          <cell r="CB231" t="str">
            <v>‚</v>
          </cell>
          <cell r="CD231" t="str">
            <v>‚</v>
          </cell>
          <cell r="CF231" t="str">
            <v>‚</v>
          </cell>
          <cell r="CH231" t="str">
            <v>‚</v>
          </cell>
          <cell r="CJ231" t="str">
            <v>‚</v>
          </cell>
        </row>
        <row r="232">
          <cell r="BB232" t="str">
            <v>‚</v>
          </cell>
          <cell r="BD232" t="str">
            <v>‚</v>
          </cell>
          <cell r="BF232" t="str">
            <v>‚</v>
          </cell>
          <cell r="BG232" t="str">
            <v>OTHER REPAIRS</v>
          </cell>
          <cell r="BH232" t="str">
            <v>‚</v>
          </cell>
          <cell r="BJ232" t="str">
            <v>‚</v>
          </cell>
          <cell r="BL232" t="str">
            <v>‚</v>
          </cell>
          <cell r="BN232" t="str">
            <v>‚</v>
          </cell>
          <cell r="BP232" t="str">
            <v>‚</v>
          </cell>
          <cell r="BR232" t="str">
            <v>‚</v>
          </cell>
          <cell r="BT232" t="str">
            <v>‚</v>
          </cell>
          <cell r="BV232" t="str">
            <v>‚</v>
          </cell>
          <cell r="BX232" t="str">
            <v>‚</v>
          </cell>
          <cell r="BZ232" t="str">
            <v>‚</v>
          </cell>
          <cell r="CB232" t="str">
            <v>‚</v>
          </cell>
          <cell r="CD232" t="str">
            <v>‚</v>
          </cell>
          <cell r="CF232" t="str">
            <v>‚</v>
          </cell>
          <cell r="CH232" t="str">
            <v>‚</v>
          </cell>
          <cell r="CJ232" t="str">
            <v>‚</v>
          </cell>
        </row>
        <row r="233">
          <cell r="BB233" t="str">
            <v>‚</v>
          </cell>
          <cell r="BD233" t="str">
            <v>‚</v>
          </cell>
          <cell r="BF233" t="str">
            <v>‚</v>
          </cell>
          <cell r="BG233" t="str">
            <v>PENALTY &amp; FINE</v>
          </cell>
          <cell r="BH233" t="str">
            <v>‚</v>
          </cell>
          <cell r="BJ233" t="str">
            <v>‚</v>
          </cell>
          <cell r="BL233" t="str">
            <v>‚</v>
          </cell>
          <cell r="BN233" t="str">
            <v>‚</v>
          </cell>
          <cell r="BP233" t="str">
            <v>‚</v>
          </cell>
          <cell r="BR233" t="str">
            <v>‚</v>
          </cell>
          <cell r="BT233" t="str">
            <v>‚</v>
          </cell>
          <cell r="BV233" t="str">
            <v>‚</v>
          </cell>
          <cell r="BX233" t="str">
            <v>‚</v>
          </cell>
          <cell r="BZ233" t="str">
            <v>‚</v>
          </cell>
          <cell r="CB233" t="str">
            <v>‚</v>
          </cell>
          <cell r="CD233" t="str">
            <v>‚</v>
          </cell>
          <cell r="CF233" t="str">
            <v>‚</v>
          </cell>
          <cell r="CH233" t="str">
            <v>‚</v>
          </cell>
          <cell r="CJ233" t="str">
            <v>‚</v>
          </cell>
        </row>
        <row r="234">
          <cell r="BB234" t="str">
            <v>‚</v>
          </cell>
          <cell r="BD234" t="str">
            <v>‚</v>
          </cell>
          <cell r="BF234" t="str">
            <v>‚</v>
          </cell>
          <cell r="BG234" t="str">
            <v>P  &amp; M REPAIR</v>
          </cell>
          <cell r="BH234" t="str">
            <v>‚</v>
          </cell>
          <cell r="BJ234" t="str">
            <v>‚</v>
          </cell>
          <cell r="BL234" t="str">
            <v>‚</v>
          </cell>
          <cell r="BN234" t="str">
            <v>‚</v>
          </cell>
          <cell r="BP234" t="str">
            <v>‚</v>
          </cell>
          <cell r="BR234" t="str">
            <v>‚</v>
          </cell>
          <cell r="BT234" t="str">
            <v>‚</v>
          </cell>
          <cell r="BV234" t="str">
            <v>‚</v>
          </cell>
          <cell r="BX234" t="str">
            <v>‚</v>
          </cell>
          <cell r="BZ234" t="str">
            <v>‚</v>
          </cell>
          <cell r="CB234" t="str">
            <v>‚</v>
          </cell>
          <cell r="CD234" t="str">
            <v>‚</v>
          </cell>
          <cell r="CF234" t="str">
            <v>‚</v>
          </cell>
          <cell r="CH234" t="str">
            <v>‚</v>
          </cell>
          <cell r="CJ234" t="str">
            <v>‚</v>
          </cell>
        </row>
        <row r="235">
          <cell r="BB235" t="str">
            <v>‚</v>
          </cell>
          <cell r="BD235" t="str">
            <v>‚</v>
          </cell>
          <cell r="BF235" t="str">
            <v>‚</v>
          </cell>
          <cell r="BG235" t="str">
            <v>POLLUTION CONTROL EXP.</v>
          </cell>
          <cell r="BH235" t="str">
            <v>‚</v>
          </cell>
          <cell r="BJ235" t="str">
            <v>‚</v>
          </cell>
          <cell r="BL235" t="str">
            <v>‚</v>
          </cell>
          <cell r="BN235" t="str">
            <v>‚</v>
          </cell>
          <cell r="BP235" t="str">
            <v>‚</v>
          </cell>
          <cell r="BR235" t="str">
            <v>‚</v>
          </cell>
          <cell r="BT235" t="str">
            <v>‚</v>
          </cell>
          <cell r="BV235" t="str">
            <v>‚</v>
          </cell>
          <cell r="BX235" t="str">
            <v>‚</v>
          </cell>
          <cell r="BZ235" t="str">
            <v>‚</v>
          </cell>
          <cell r="CB235" t="str">
            <v>‚</v>
          </cell>
          <cell r="CD235" t="str">
            <v>‚</v>
          </cell>
          <cell r="CF235" t="str">
            <v>‚</v>
          </cell>
          <cell r="CH235" t="str">
            <v>‚</v>
          </cell>
          <cell r="CJ235" t="str">
            <v>‚</v>
          </cell>
        </row>
        <row r="236">
          <cell r="BB236" t="str">
            <v>‚</v>
          </cell>
          <cell r="BD236" t="str">
            <v>‚</v>
          </cell>
          <cell r="BF236" t="str">
            <v>‚</v>
          </cell>
          <cell r="BG236" t="str">
            <v>POSTAGE &amp; TELEGRAM</v>
          </cell>
          <cell r="BH236" t="str">
            <v>‚</v>
          </cell>
          <cell r="BJ236" t="str">
            <v>‚</v>
          </cell>
          <cell r="BL236" t="str">
            <v>‚</v>
          </cell>
          <cell r="BN236" t="str">
            <v>‚</v>
          </cell>
          <cell r="BP236" t="str">
            <v>‚</v>
          </cell>
          <cell r="BR236" t="str">
            <v>‚</v>
          </cell>
          <cell r="BT236" t="str">
            <v>‚</v>
          </cell>
          <cell r="BV236" t="str">
            <v>‚</v>
          </cell>
          <cell r="BX236" t="str">
            <v>‚</v>
          </cell>
          <cell r="BZ236" t="str">
            <v>‚</v>
          </cell>
          <cell r="CB236" t="str">
            <v>‚</v>
          </cell>
          <cell r="CD236" t="str">
            <v>‚</v>
          </cell>
          <cell r="CF236" t="str">
            <v>‚</v>
          </cell>
          <cell r="CH236" t="str">
            <v>‚</v>
          </cell>
          <cell r="CJ236" t="str">
            <v>‚</v>
          </cell>
        </row>
        <row r="237">
          <cell r="BB237" t="str">
            <v>‚</v>
          </cell>
          <cell r="BD237" t="str">
            <v>‚</v>
          </cell>
          <cell r="BF237" t="str">
            <v>‚</v>
          </cell>
          <cell r="BG237" t="str">
            <v>PRINTING &amp; STATIONARY</v>
          </cell>
          <cell r="BH237" t="str">
            <v>‚</v>
          </cell>
          <cell r="BJ237" t="str">
            <v>‚</v>
          </cell>
          <cell r="BL237" t="str">
            <v>‚</v>
          </cell>
          <cell r="BN237" t="str">
            <v>‚</v>
          </cell>
          <cell r="BP237" t="str">
            <v>‚</v>
          </cell>
          <cell r="BR237" t="str">
            <v>‚</v>
          </cell>
          <cell r="BT237" t="str">
            <v>‚</v>
          </cell>
          <cell r="BV237" t="str">
            <v>‚</v>
          </cell>
          <cell r="BX237" t="str">
            <v>‚</v>
          </cell>
          <cell r="BZ237" t="str">
            <v>‚</v>
          </cell>
          <cell r="CB237" t="str">
            <v>‚</v>
          </cell>
          <cell r="CD237" t="str">
            <v>‚</v>
          </cell>
          <cell r="CF237" t="str">
            <v>‚</v>
          </cell>
          <cell r="CH237" t="str">
            <v>‚</v>
          </cell>
          <cell r="CJ237" t="str">
            <v>‚</v>
          </cell>
        </row>
        <row r="238">
          <cell r="BB238" t="str">
            <v>‚</v>
          </cell>
          <cell r="BD238" t="str">
            <v>‚</v>
          </cell>
          <cell r="BF238" t="str">
            <v>‚</v>
          </cell>
          <cell r="BG238" t="str">
            <v>RATES AND TAXES</v>
          </cell>
          <cell r="BH238" t="str">
            <v>‚</v>
          </cell>
          <cell r="BJ238" t="str">
            <v>‚</v>
          </cell>
          <cell r="BL238" t="str">
            <v>‚</v>
          </cell>
          <cell r="BN238" t="str">
            <v>‚</v>
          </cell>
          <cell r="BP238" t="str">
            <v>‚</v>
          </cell>
          <cell r="BR238" t="str">
            <v>‚</v>
          </cell>
          <cell r="BT238" t="str">
            <v>‚</v>
          </cell>
          <cell r="BV238" t="str">
            <v>‚</v>
          </cell>
          <cell r="BX238" t="str">
            <v>‚</v>
          </cell>
          <cell r="BZ238" t="str">
            <v>‚</v>
          </cell>
          <cell r="CB238" t="str">
            <v>‚</v>
          </cell>
          <cell r="CD238" t="str">
            <v>‚</v>
          </cell>
          <cell r="CF238" t="str">
            <v>‚</v>
          </cell>
          <cell r="CH238" t="str">
            <v>‚</v>
          </cell>
          <cell r="CJ238" t="str">
            <v>‚</v>
          </cell>
        </row>
        <row r="239">
          <cell r="BB239" t="str">
            <v>‚</v>
          </cell>
          <cell r="BD239" t="str">
            <v>‚</v>
          </cell>
          <cell r="BF239" t="str">
            <v>‚</v>
          </cell>
          <cell r="BG239" t="str">
            <v>RENT</v>
          </cell>
          <cell r="BH239" t="str">
            <v>‚</v>
          </cell>
          <cell r="BJ239" t="str">
            <v>‚</v>
          </cell>
          <cell r="BL239" t="str">
            <v>‚</v>
          </cell>
          <cell r="BN239" t="str">
            <v>‚</v>
          </cell>
          <cell r="BP239" t="str">
            <v>‚</v>
          </cell>
          <cell r="BR239" t="str">
            <v>‚</v>
          </cell>
          <cell r="BT239" t="str">
            <v>‚</v>
          </cell>
          <cell r="BV239" t="str">
            <v>‚</v>
          </cell>
          <cell r="BX239" t="str">
            <v>‚</v>
          </cell>
          <cell r="BZ239" t="str">
            <v>‚</v>
          </cell>
          <cell r="CB239" t="str">
            <v>‚</v>
          </cell>
          <cell r="CD239" t="str">
            <v>‚</v>
          </cell>
          <cell r="CF239" t="str">
            <v>‚</v>
          </cell>
          <cell r="CH239" t="str">
            <v>‚</v>
          </cell>
          <cell r="CJ239" t="str">
            <v>‚</v>
          </cell>
        </row>
        <row r="240">
          <cell r="BB240" t="str">
            <v>‚</v>
          </cell>
          <cell r="BD240" t="str">
            <v>‚</v>
          </cell>
          <cell r="BF240" t="str">
            <v>‚</v>
          </cell>
          <cell r="BG240" t="str">
            <v>SALES TAX ADDITIONAL DEMEND</v>
          </cell>
          <cell r="BH240" t="str">
            <v>‚</v>
          </cell>
          <cell r="BJ240" t="str">
            <v>‚</v>
          </cell>
          <cell r="BL240" t="str">
            <v>‚</v>
          </cell>
          <cell r="BN240" t="str">
            <v>‚</v>
          </cell>
          <cell r="BP240" t="str">
            <v>‚</v>
          </cell>
          <cell r="BR240" t="str">
            <v>‚</v>
          </cell>
          <cell r="BT240" t="str">
            <v>‚</v>
          </cell>
          <cell r="BV240" t="str">
            <v>‚</v>
          </cell>
          <cell r="BX240" t="str">
            <v>‚</v>
          </cell>
          <cell r="BZ240" t="str">
            <v>‚</v>
          </cell>
          <cell r="CB240" t="str">
            <v>‚</v>
          </cell>
          <cell r="CD240" t="str">
            <v>‚</v>
          </cell>
          <cell r="CF240" t="str">
            <v>‚</v>
          </cell>
          <cell r="CH240" t="str">
            <v>‚</v>
          </cell>
          <cell r="CJ240" t="str">
            <v>‚</v>
          </cell>
        </row>
        <row r="241">
          <cell r="BB241" t="str">
            <v>‚</v>
          </cell>
          <cell r="BD241" t="str">
            <v>‚</v>
          </cell>
          <cell r="BF241" t="str">
            <v>‚</v>
          </cell>
          <cell r="BG241" t="str">
            <v>TELEPHONE EXP.</v>
          </cell>
          <cell r="BH241" t="str">
            <v>‚</v>
          </cell>
          <cell r="BJ241" t="str">
            <v>‚</v>
          </cell>
          <cell r="BL241" t="str">
            <v>‚</v>
          </cell>
          <cell r="BN241" t="str">
            <v>‚</v>
          </cell>
          <cell r="BP241" t="str">
            <v>‚</v>
          </cell>
          <cell r="BR241" t="str">
            <v>‚</v>
          </cell>
          <cell r="BT241" t="str">
            <v>‚</v>
          </cell>
          <cell r="BV241" t="str">
            <v>‚</v>
          </cell>
          <cell r="BX241" t="str">
            <v>‚</v>
          </cell>
          <cell r="BZ241" t="str">
            <v>‚</v>
          </cell>
          <cell r="CB241" t="str">
            <v>‚</v>
          </cell>
          <cell r="CD241" t="str">
            <v>‚</v>
          </cell>
          <cell r="CF241" t="str">
            <v>‚</v>
          </cell>
          <cell r="CH241" t="str">
            <v>‚</v>
          </cell>
          <cell r="CJ241" t="str">
            <v>‚</v>
          </cell>
        </row>
        <row r="242">
          <cell r="BB242" t="str">
            <v>‚</v>
          </cell>
          <cell r="BD242" t="str">
            <v>‚</v>
          </cell>
          <cell r="BF242" t="str">
            <v>‚</v>
          </cell>
          <cell r="BG242" t="str">
            <v>TESTING EXP.</v>
          </cell>
          <cell r="BH242" t="str">
            <v>‚</v>
          </cell>
          <cell r="BJ242" t="str">
            <v>‚</v>
          </cell>
          <cell r="BL242" t="str">
            <v>‚</v>
          </cell>
          <cell r="BN242" t="str">
            <v>‚</v>
          </cell>
          <cell r="BP242" t="str">
            <v>‚</v>
          </cell>
          <cell r="BR242" t="str">
            <v>‚</v>
          </cell>
          <cell r="BT242" t="str">
            <v>‚</v>
          </cell>
          <cell r="BV242" t="str">
            <v>‚</v>
          </cell>
          <cell r="BX242" t="str">
            <v>‚</v>
          </cell>
          <cell r="BZ242" t="str">
            <v>‚</v>
          </cell>
          <cell r="CB242" t="str">
            <v>‚</v>
          </cell>
          <cell r="CD242" t="str">
            <v>‚</v>
          </cell>
          <cell r="CF242" t="str">
            <v>‚</v>
          </cell>
          <cell r="CH242" t="str">
            <v>‚</v>
          </cell>
          <cell r="CJ242" t="str">
            <v>‚</v>
          </cell>
        </row>
        <row r="243">
          <cell r="BB243" t="str">
            <v>‚</v>
          </cell>
          <cell r="BD243" t="str">
            <v>‚</v>
          </cell>
          <cell r="BF243" t="str">
            <v>‚</v>
          </cell>
          <cell r="BG243" t="str">
            <v>VAN EXP.</v>
          </cell>
          <cell r="BH243" t="str">
            <v>‚</v>
          </cell>
          <cell r="BJ243" t="str">
            <v>‚</v>
          </cell>
          <cell r="BL243" t="str">
            <v>‚</v>
          </cell>
          <cell r="BN243" t="str">
            <v>‚</v>
          </cell>
          <cell r="BP243" t="str">
            <v>‚</v>
          </cell>
          <cell r="BR243" t="str">
            <v>‚</v>
          </cell>
          <cell r="BT243" t="str">
            <v>‚</v>
          </cell>
          <cell r="BV243" t="str">
            <v>‚</v>
          </cell>
          <cell r="BX243" t="str">
            <v>‚</v>
          </cell>
          <cell r="BZ243" t="str">
            <v>‚</v>
          </cell>
          <cell r="CB243" t="str">
            <v>‚</v>
          </cell>
          <cell r="CD243" t="str">
            <v>‚</v>
          </cell>
          <cell r="CF243" t="str">
            <v>‚</v>
          </cell>
          <cell r="CH243" t="str">
            <v>‚</v>
          </cell>
          <cell r="CJ243" t="str">
            <v>‚</v>
          </cell>
        </row>
        <row r="244">
          <cell r="BB244" t="str">
            <v>‚</v>
          </cell>
          <cell r="BD244" t="str">
            <v>‚</v>
          </cell>
          <cell r="BF244" t="str">
            <v>‚</v>
          </cell>
          <cell r="BH244" t="str">
            <v>‚</v>
          </cell>
          <cell r="BJ244" t="str">
            <v>‚</v>
          </cell>
          <cell r="BL244" t="str">
            <v>‚</v>
          </cell>
          <cell r="BN244" t="str">
            <v>‚</v>
          </cell>
          <cell r="BP244" t="str">
            <v>‚</v>
          </cell>
          <cell r="BR244" t="str">
            <v>‚</v>
          </cell>
          <cell r="BT244" t="str">
            <v>‚</v>
          </cell>
          <cell r="BV244" t="str">
            <v>‚</v>
          </cell>
          <cell r="BX244" t="str">
            <v>‚</v>
          </cell>
          <cell r="BZ244" t="str">
            <v>‚</v>
          </cell>
          <cell r="CB244" t="str">
            <v>‚</v>
          </cell>
          <cell r="CD244" t="str">
            <v>‚</v>
          </cell>
          <cell r="CF244" t="str">
            <v>‚</v>
          </cell>
          <cell r="CH244" t="str">
            <v>‚</v>
          </cell>
          <cell r="CJ244" t="str">
            <v>‚</v>
          </cell>
        </row>
        <row r="245">
          <cell r="BB245" t="str">
            <v>‚</v>
          </cell>
          <cell r="BD245" t="str">
            <v>‚</v>
          </cell>
          <cell r="BF245" t="str">
            <v>‚</v>
          </cell>
          <cell r="BH245" t="str">
            <v>‚</v>
          </cell>
          <cell r="BJ245" t="str">
            <v>‚</v>
          </cell>
          <cell r="BL245" t="str">
            <v>‚</v>
          </cell>
          <cell r="BN245" t="str">
            <v>‚</v>
          </cell>
          <cell r="BP245" t="str">
            <v>‚</v>
          </cell>
          <cell r="BR245" t="str">
            <v>‚</v>
          </cell>
          <cell r="BT245" t="str">
            <v>‚</v>
          </cell>
          <cell r="BV245" t="str">
            <v>‚</v>
          </cell>
          <cell r="BX245" t="str">
            <v>‚</v>
          </cell>
          <cell r="BZ245" t="str">
            <v>‚</v>
          </cell>
          <cell r="CB245" t="str">
            <v>‚</v>
          </cell>
          <cell r="CD245" t="str">
            <v>‚</v>
          </cell>
          <cell r="CF245" t="str">
            <v>‚</v>
          </cell>
          <cell r="CH245" t="str">
            <v>‚</v>
          </cell>
          <cell r="CJ245" t="str">
            <v>‚</v>
          </cell>
        </row>
        <row r="246">
          <cell r="BB246" t="str">
            <v>‚</v>
          </cell>
          <cell r="BD246" t="str">
            <v>‚</v>
          </cell>
          <cell r="BF246" t="str">
            <v>‚</v>
          </cell>
          <cell r="BH246" t="str">
            <v>‚</v>
          </cell>
          <cell r="BJ246" t="str">
            <v>‚</v>
          </cell>
          <cell r="BL246" t="str">
            <v>‚</v>
          </cell>
          <cell r="BN246" t="str">
            <v>‚</v>
          </cell>
          <cell r="BP246" t="str">
            <v>‚</v>
          </cell>
          <cell r="BR246" t="str">
            <v>‚</v>
          </cell>
          <cell r="BT246" t="str">
            <v>‚</v>
          </cell>
          <cell r="BV246" t="str">
            <v>‚</v>
          </cell>
          <cell r="BX246" t="str">
            <v>‚</v>
          </cell>
          <cell r="BZ246" t="str">
            <v>‚</v>
          </cell>
          <cell r="CB246" t="str">
            <v>‚</v>
          </cell>
          <cell r="CD246" t="str">
            <v>‚</v>
          </cell>
          <cell r="CF246" t="str">
            <v>‚</v>
          </cell>
          <cell r="CH246" t="str">
            <v>‚</v>
          </cell>
          <cell r="CJ246" t="str">
            <v>‚</v>
          </cell>
        </row>
        <row r="247">
          <cell r="BB247" t="str">
            <v>‚</v>
          </cell>
          <cell r="BD247" t="str">
            <v>‚</v>
          </cell>
          <cell r="BF247" t="str">
            <v>‚</v>
          </cell>
          <cell r="BH247" t="str">
            <v>‚</v>
          </cell>
          <cell r="BJ247" t="str">
            <v>‚</v>
          </cell>
          <cell r="BL247" t="str">
            <v>‚</v>
          </cell>
          <cell r="BN247" t="str">
            <v>‚</v>
          </cell>
          <cell r="BP247" t="str">
            <v>‚</v>
          </cell>
          <cell r="BR247" t="str">
            <v>‚</v>
          </cell>
          <cell r="BT247" t="str">
            <v>‚</v>
          </cell>
          <cell r="BV247" t="str">
            <v>‚</v>
          </cell>
          <cell r="BX247" t="str">
            <v>‚</v>
          </cell>
          <cell r="BZ247" t="str">
            <v>‚</v>
          </cell>
          <cell r="CB247" t="str">
            <v>‚</v>
          </cell>
          <cell r="CD247" t="str">
            <v>‚</v>
          </cell>
          <cell r="CF247" t="str">
            <v>‚</v>
          </cell>
          <cell r="CH247" t="str">
            <v>‚</v>
          </cell>
          <cell r="CJ247" t="str">
            <v>‚</v>
          </cell>
        </row>
        <row r="248">
          <cell r="BB248" t="str">
            <v>‚</v>
          </cell>
          <cell r="BD248" t="str">
            <v>‚</v>
          </cell>
          <cell r="BF248" t="str">
            <v>‚</v>
          </cell>
          <cell r="BH248" t="str">
            <v>‚</v>
          </cell>
          <cell r="BJ248" t="str">
            <v>‚</v>
          </cell>
          <cell r="BL248" t="str">
            <v>‚</v>
          </cell>
          <cell r="BN248" t="str">
            <v>‚</v>
          </cell>
          <cell r="BP248" t="str">
            <v>‚</v>
          </cell>
          <cell r="BR248" t="str">
            <v>‚</v>
          </cell>
          <cell r="BT248" t="str">
            <v>‚</v>
          </cell>
          <cell r="BV248" t="str">
            <v>‚</v>
          </cell>
          <cell r="BX248" t="str">
            <v>‚</v>
          </cell>
          <cell r="BZ248" t="str">
            <v>‚</v>
          </cell>
          <cell r="CB248" t="str">
            <v>‚</v>
          </cell>
          <cell r="CD248" t="str">
            <v>‚</v>
          </cell>
          <cell r="CF248" t="str">
            <v>‚</v>
          </cell>
          <cell r="CH248" t="str">
            <v>‚</v>
          </cell>
          <cell r="CJ248" t="str">
            <v>‚</v>
          </cell>
        </row>
        <row r="249">
          <cell r="BB249" t="str">
            <v>‚</v>
          </cell>
          <cell r="BC249" t="str">
            <v>-</v>
          </cell>
          <cell r="BD249" t="str">
            <v>‚</v>
          </cell>
          <cell r="BE249" t="str">
            <v>-</v>
          </cell>
          <cell r="BF249" t="str">
            <v>‚</v>
          </cell>
          <cell r="BG249" t="str">
            <v>-------------</v>
          </cell>
          <cell r="BH249" t="str">
            <v>‚</v>
          </cell>
          <cell r="BI249" t="str">
            <v>-------------</v>
          </cell>
          <cell r="BJ249" t="str">
            <v>‚</v>
          </cell>
          <cell r="BK249" t="str">
            <v>-------------</v>
          </cell>
          <cell r="BL249" t="str">
            <v>‚</v>
          </cell>
          <cell r="BM249" t="str">
            <v>-------------</v>
          </cell>
          <cell r="BN249" t="str">
            <v>‚</v>
          </cell>
          <cell r="BO249" t="str">
            <v>-------------</v>
          </cell>
          <cell r="BP249" t="str">
            <v>‚</v>
          </cell>
          <cell r="BQ249" t="str">
            <v>-------------</v>
          </cell>
          <cell r="BR249" t="str">
            <v>‚</v>
          </cell>
          <cell r="BS249" t="str">
            <v>-------------</v>
          </cell>
          <cell r="BT249" t="str">
            <v>‚</v>
          </cell>
          <cell r="BU249" t="str">
            <v>-------------</v>
          </cell>
          <cell r="BV249" t="str">
            <v>‚</v>
          </cell>
          <cell r="BW249" t="str">
            <v>-------------</v>
          </cell>
          <cell r="BX249" t="str">
            <v>‚</v>
          </cell>
          <cell r="BY249" t="str">
            <v>-------------</v>
          </cell>
          <cell r="BZ249" t="str">
            <v>‚</v>
          </cell>
          <cell r="CA249" t="str">
            <v>-------------</v>
          </cell>
          <cell r="CB249" t="str">
            <v>‚</v>
          </cell>
          <cell r="CC249" t="str">
            <v>-------------</v>
          </cell>
          <cell r="CD249" t="str">
            <v>‚</v>
          </cell>
          <cell r="CE249" t="str">
            <v>-------------</v>
          </cell>
          <cell r="CF249" t="str">
            <v>‚</v>
          </cell>
          <cell r="CG249" t="str">
            <v>-------------</v>
          </cell>
          <cell r="CH249" t="str">
            <v>‚</v>
          </cell>
          <cell r="CI249" t="str">
            <v>-------------</v>
          </cell>
          <cell r="CJ249" t="str">
            <v>‚</v>
          </cell>
        </row>
        <row r="250">
          <cell r="BB250" t="str">
            <v>‚</v>
          </cell>
          <cell r="BD250" t="str">
            <v>‚</v>
          </cell>
          <cell r="BF250" t="str">
            <v>‚</v>
          </cell>
          <cell r="BG250" t="str">
            <v>TOTAL OVERHEADS</v>
          </cell>
          <cell r="BH250" t="str">
            <v>‚</v>
          </cell>
          <cell r="BJ250" t="str">
            <v>‚</v>
          </cell>
          <cell r="BL250" t="str">
            <v>‚</v>
          </cell>
          <cell r="BN250" t="str">
            <v>‚</v>
          </cell>
          <cell r="BP250" t="str">
            <v>‚</v>
          </cell>
          <cell r="BR250" t="str">
            <v>‚</v>
          </cell>
          <cell r="BT250" t="str">
            <v>‚</v>
          </cell>
          <cell r="BV250" t="str">
            <v>‚</v>
          </cell>
          <cell r="BX250" t="str">
            <v>‚</v>
          </cell>
          <cell r="BZ250" t="str">
            <v>‚</v>
          </cell>
          <cell r="CB250" t="str">
            <v>‚</v>
          </cell>
          <cell r="CD250" t="str">
            <v>‚</v>
          </cell>
          <cell r="CF250" t="str">
            <v>‚</v>
          </cell>
          <cell r="CH250" t="str">
            <v>‚</v>
          </cell>
          <cell r="CJ250" t="str">
            <v>‚</v>
          </cell>
        </row>
        <row r="251">
          <cell r="BB251" t="str">
            <v>‚</v>
          </cell>
          <cell r="BC251" t="str">
            <v>-</v>
          </cell>
          <cell r="BD251" t="str">
            <v>‚</v>
          </cell>
          <cell r="BE251" t="str">
            <v>-</v>
          </cell>
          <cell r="BG251" t="str">
            <v>-------------</v>
          </cell>
          <cell r="BH251" t="str">
            <v>‚</v>
          </cell>
          <cell r="BI251" t="str">
            <v>-------------</v>
          </cell>
          <cell r="BJ251" t="str">
            <v>‚</v>
          </cell>
          <cell r="BK251" t="str">
            <v>-------------</v>
          </cell>
          <cell r="BL251" t="str">
            <v>‚</v>
          </cell>
          <cell r="BM251" t="str">
            <v>-------------</v>
          </cell>
          <cell r="BN251" t="str">
            <v>‚</v>
          </cell>
          <cell r="BO251" t="str">
            <v>-------------</v>
          </cell>
          <cell r="BP251" t="str">
            <v>‚</v>
          </cell>
          <cell r="BQ251" t="str">
            <v>-------------</v>
          </cell>
          <cell r="BR251" t="str">
            <v>‚</v>
          </cell>
          <cell r="BS251" t="str">
            <v>-------------</v>
          </cell>
          <cell r="BT251" t="str">
            <v>‚</v>
          </cell>
          <cell r="BU251" t="str">
            <v>-------------</v>
          </cell>
          <cell r="BV251" t="str">
            <v>‚</v>
          </cell>
          <cell r="BW251" t="str">
            <v>-------------</v>
          </cell>
          <cell r="BX251" t="str">
            <v>‚</v>
          </cell>
          <cell r="BY251" t="str">
            <v>-------------</v>
          </cell>
          <cell r="BZ251" t="str">
            <v>‚</v>
          </cell>
          <cell r="CA251" t="str">
            <v>-------------</v>
          </cell>
          <cell r="CB251" t="str">
            <v>‚</v>
          </cell>
          <cell r="CC251" t="str">
            <v>-------------</v>
          </cell>
          <cell r="CD251" t="str">
            <v>‚</v>
          </cell>
          <cell r="CE251" t="str">
            <v>-------------</v>
          </cell>
          <cell r="CF251" t="str">
            <v>‚</v>
          </cell>
          <cell r="CG251" t="str">
            <v>-------------</v>
          </cell>
          <cell r="CH251" t="str">
            <v>‚</v>
          </cell>
          <cell r="CI251" t="str">
            <v>-------------</v>
          </cell>
          <cell r="CJ251" t="str">
            <v>‚</v>
          </cell>
        </row>
        <row r="256">
          <cell r="BC256" t="str">
            <v>PREPARED BY :</v>
          </cell>
          <cell r="BS256" t="str">
            <v>VERIFIED BY:</v>
          </cell>
          <cell r="CE256" t="str">
            <v>APPROVED BY :</v>
          </cell>
        </row>
        <row r="260">
          <cell r="BC260" t="str">
            <v>CO. NAME : MIL/MRL</v>
          </cell>
        </row>
        <row r="261">
          <cell r="BC261" t="str">
            <v>SBU      : SW/HL/HORNS/HO</v>
          </cell>
        </row>
        <row r="262">
          <cell r="BC262" t="str">
            <v>UNIT     :</v>
          </cell>
        </row>
        <row r="263">
          <cell r="BC263" t="str">
            <v xml:space="preserve">BUDGET   : 1998-99 </v>
          </cell>
          <cell r="CE263" t="str">
            <v>ANNEXURE : VI</v>
          </cell>
        </row>
        <row r="264">
          <cell r="CE264" t="str">
            <v>SCHDULE NO.  : 11</v>
          </cell>
        </row>
        <row r="265">
          <cell r="BC265" t="str">
            <v>SELLING &amp; DISTRIBUTION SCHDULE</v>
          </cell>
        </row>
        <row r="266">
          <cell r="BB266" t="str">
            <v>_</v>
          </cell>
          <cell r="BC266" t="str">
            <v>_</v>
          </cell>
          <cell r="BD266" t="str">
            <v>_</v>
          </cell>
          <cell r="BE266" t="str">
            <v>_</v>
          </cell>
          <cell r="BF266" t="str">
            <v>_</v>
          </cell>
          <cell r="BG266" t="str">
            <v>_</v>
          </cell>
          <cell r="BH266" t="str">
            <v>_</v>
          </cell>
          <cell r="BI266" t="str">
            <v>_</v>
          </cell>
          <cell r="BJ266" t="str">
            <v>_</v>
          </cell>
          <cell r="BK266" t="str">
            <v>_</v>
          </cell>
          <cell r="BL266" t="str">
            <v>_</v>
          </cell>
          <cell r="BM266" t="str">
            <v>_</v>
          </cell>
          <cell r="BN266" t="str">
            <v>_</v>
          </cell>
          <cell r="BO266" t="str">
            <v>_</v>
          </cell>
          <cell r="BP266" t="str">
            <v>_</v>
          </cell>
          <cell r="BQ266" t="str">
            <v>_</v>
          </cell>
          <cell r="BR266" t="str">
            <v>_</v>
          </cell>
          <cell r="BS266" t="str">
            <v>_</v>
          </cell>
          <cell r="BT266" t="str">
            <v>_</v>
          </cell>
          <cell r="BU266" t="str">
            <v>_</v>
          </cell>
          <cell r="BV266" t="str">
            <v>_</v>
          </cell>
          <cell r="BW266" t="str">
            <v>_</v>
          </cell>
          <cell r="BX266" t="str">
            <v>_</v>
          </cell>
          <cell r="BY266" t="str">
            <v>_</v>
          </cell>
          <cell r="BZ266" t="str">
            <v>_</v>
          </cell>
          <cell r="CA266" t="str">
            <v>_</v>
          </cell>
          <cell r="CB266" t="str">
            <v>_</v>
          </cell>
          <cell r="CC266" t="str">
            <v>_</v>
          </cell>
          <cell r="CD266" t="str">
            <v>_</v>
          </cell>
          <cell r="CE266" t="str">
            <v>_</v>
          </cell>
          <cell r="CF266" t="str">
            <v>_</v>
          </cell>
          <cell r="CG266" t="str">
            <v>_</v>
          </cell>
          <cell r="CH266" t="str">
            <v>_</v>
          </cell>
          <cell r="CI266" t="str">
            <v>_</v>
          </cell>
          <cell r="CJ266" t="str">
            <v>_</v>
          </cell>
        </row>
        <row r="267">
          <cell r="BB267" t="str">
            <v>‚</v>
          </cell>
          <cell r="BC267" t="str">
            <v xml:space="preserve">    1997-98</v>
          </cell>
          <cell r="BF267" t="str">
            <v>‚</v>
          </cell>
          <cell r="BH267" t="str">
            <v>‚</v>
          </cell>
          <cell r="BJ267" t="str">
            <v>‚</v>
          </cell>
          <cell r="BL267" t="str">
            <v>‚</v>
          </cell>
          <cell r="BN267" t="str">
            <v>‚</v>
          </cell>
          <cell r="BP267" t="str">
            <v>‚</v>
          </cell>
          <cell r="BR267" t="str">
            <v>‚</v>
          </cell>
          <cell r="BT267" t="str">
            <v>‚</v>
          </cell>
          <cell r="BV267" t="str">
            <v>‚</v>
          </cell>
          <cell r="BX267" t="str">
            <v>‚</v>
          </cell>
          <cell r="BZ267" t="str">
            <v>‚</v>
          </cell>
          <cell r="CB267" t="str">
            <v>‚</v>
          </cell>
          <cell r="CD267" t="str">
            <v>‚</v>
          </cell>
          <cell r="CF267" t="str">
            <v>‚</v>
          </cell>
          <cell r="CH267" t="str">
            <v>‚</v>
          </cell>
          <cell r="CJ267" t="str">
            <v>‚</v>
          </cell>
        </row>
        <row r="268">
          <cell r="BB268" t="str">
            <v>‚</v>
          </cell>
          <cell r="BC268" t="str">
            <v>-</v>
          </cell>
          <cell r="BD268" t="str">
            <v>-</v>
          </cell>
          <cell r="BE268" t="str">
            <v>-</v>
          </cell>
          <cell r="BF268" t="str">
            <v>‚</v>
          </cell>
          <cell r="BG268" t="str">
            <v>PARTICULARS</v>
          </cell>
          <cell r="BH268" t="str">
            <v>‚</v>
          </cell>
          <cell r="BI268" t="str">
            <v>APR</v>
          </cell>
          <cell r="BJ268" t="str">
            <v>‚</v>
          </cell>
          <cell r="BK268" t="str">
            <v>MAY</v>
          </cell>
          <cell r="BL268" t="str">
            <v>‚</v>
          </cell>
          <cell r="BM268" t="str">
            <v>JUN</v>
          </cell>
          <cell r="BN268" t="str">
            <v>‚</v>
          </cell>
          <cell r="BO268" t="str">
            <v>JUL</v>
          </cell>
          <cell r="BP268" t="str">
            <v>‚</v>
          </cell>
          <cell r="BQ268" t="str">
            <v>AUG</v>
          </cell>
          <cell r="BR268" t="str">
            <v>‚</v>
          </cell>
          <cell r="BS268" t="str">
            <v>SEP</v>
          </cell>
          <cell r="BT268" t="str">
            <v>‚</v>
          </cell>
          <cell r="BU268" t="str">
            <v>OCT</v>
          </cell>
          <cell r="BV268" t="str">
            <v>‚</v>
          </cell>
          <cell r="BW268" t="str">
            <v>NOV</v>
          </cell>
          <cell r="BX268" t="str">
            <v>‚</v>
          </cell>
          <cell r="BY268" t="str">
            <v>DEC</v>
          </cell>
          <cell r="BZ268" t="str">
            <v>‚</v>
          </cell>
          <cell r="CA268" t="str">
            <v>JAN</v>
          </cell>
          <cell r="CB268" t="str">
            <v>‚</v>
          </cell>
          <cell r="CC268" t="str">
            <v>FEB</v>
          </cell>
          <cell r="CD268" t="str">
            <v>‚</v>
          </cell>
          <cell r="CE268" t="str">
            <v>MAR</v>
          </cell>
          <cell r="CF268" t="str">
            <v>‚</v>
          </cell>
          <cell r="CG268" t="str">
            <v>TOTAL</v>
          </cell>
          <cell r="CH268" t="str">
            <v>‚</v>
          </cell>
          <cell r="CI268" t="str">
            <v>MRP</v>
          </cell>
          <cell r="CJ268" t="str">
            <v>‚</v>
          </cell>
        </row>
        <row r="269">
          <cell r="BB269" t="str">
            <v>‚</v>
          </cell>
          <cell r="BC269" t="str">
            <v>BUDGET</v>
          </cell>
          <cell r="BD269" t="str">
            <v>‚</v>
          </cell>
          <cell r="BE269" t="str">
            <v>ACTUAL</v>
          </cell>
          <cell r="BF269" t="str">
            <v>‚</v>
          </cell>
          <cell r="BH269" t="str">
            <v>‚</v>
          </cell>
          <cell r="BJ269" t="str">
            <v>‚</v>
          </cell>
          <cell r="BL269" t="str">
            <v>‚</v>
          </cell>
          <cell r="BN269" t="str">
            <v>‚</v>
          </cell>
          <cell r="BP269" t="str">
            <v>‚</v>
          </cell>
          <cell r="BR269" t="str">
            <v>‚</v>
          </cell>
          <cell r="BT269" t="str">
            <v>‚</v>
          </cell>
          <cell r="BV269" t="str">
            <v>‚</v>
          </cell>
          <cell r="BX269" t="str">
            <v>‚</v>
          </cell>
          <cell r="BZ269" t="str">
            <v>‚</v>
          </cell>
          <cell r="CB269" t="str">
            <v>‚</v>
          </cell>
          <cell r="CD269" t="str">
            <v>‚</v>
          </cell>
          <cell r="CF269" t="str">
            <v>‚</v>
          </cell>
          <cell r="CG269" t="str">
            <v>98-99</v>
          </cell>
          <cell r="CH269" t="str">
            <v>‚</v>
          </cell>
          <cell r="CI269" t="str">
            <v>98-99</v>
          </cell>
          <cell r="CJ269" t="str">
            <v>‚</v>
          </cell>
        </row>
        <row r="270">
          <cell r="BB270" t="str">
            <v>‚</v>
          </cell>
          <cell r="BC270" t="str">
            <v>_</v>
          </cell>
          <cell r="BD270" t="str">
            <v>‚</v>
          </cell>
          <cell r="BE270" t="str">
            <v>_</v>
          </cell>
          <cell r="BF270" t="str">
            <v>_</v>
          </cell>
          <cell r="BG270" t="str">
            <v>_</v>
          </cell>
          <cell r="BH270" t="str">
            <v>_</v>
          </cell>
          <cell r="BI270" t="str">
            <v>_</v>
          </cell>
          <cell r="BJ270" t="str">
            <v>_</v>
          </cell>
          <cell r="BK270" t="str">
            <v>_</v>
          </cell>
          <cell r="BL270" t="str">
            <v>_</v>
          </cell>
          <cell r="BM270" t="str">
            <v>_</v>
          </cell>
          <cell r="BN270" t="str">
            <v>_</v>
          </cell>
          <cell r="BO270" t="str">
            <v>_</v>
          </cell>
          <cell r="BP270" t="str">
            <v>_</v>
          </cell>
          <cell r="BQ270" t="str">
            <v>_</v>
          </cell>
          <cell r="BR270" t="str">
            <v>_</v>
          </cell>
          <cell r="BS270" t="str">
            <v>_</v>
          </cell>
          <cell r="BT270" t="str">
            <v>_</v>
          </cell>
          <cell r="BU270" t="str">
            <v>_</v>
          </cell>
          <cell r="BV270" t="str">
            <v>_</v>
          </cell>
          <cell r="BW270" t="str">
            <v>_</v>
          </cell>
          <cell r="BX270" t="str">
            <v>_</v>
          </cell>
          <cell r="BY270" t="str">
            <v>_</v>
          </cell>
          <cell r="BZ270" t="str">
            <v>_</v>
          </cell>
          <cell r="CA270" t="str">
            <v>_</v>
          </cell>
          <cell r="CB270" t="str">
            <v>_</v>
          </cell>
          <cell r="CC270" t="str">
            <v>_</v>
          </cell>
          <cell r="CD270" t="str">
            <v>_</v>
          </cell>
          <cell r="CE270" t="str">
            <v>_</v>
          </cell>
          <cell r="CF270" t="str">
            <v>_</v>
          </cell>
          <cell r="CG270" t="str">
            <v>_</v>
          </cell>
          <cell r="CH270" t="str">
            <v>_</v>
          </cell>
          <cell r="CI270" t="str">
            <v>_</v>
          </cell>
          <cell r="CJ270" t="str">
            <v>_</v>
          </cell>
        </row>
        <row r="271">
          <cell r="BB271" t="str">
            <v>‚</v>
          </cell>
          <cell r="BD271" t="str">
            <v>‚</v>
          </cell>
          <cell r="BF271" t="str">
            <v>‚</v>
          </cell>
          <cell r="BH271" t="str">
            <v>‚</v>
          </cell>
          <cell r="BJ271" t="str">
            <v>‚</v>
          </cell>
          <cell r="BL271" t="str">
            <v>‚</v>
          </cell>
          <cell r="BN271" t="str">
            <v>‚</v>
          </cell>
          <cell r="BP271" t="str">
            <v>‚</v>
          </cell>
          <cell r="BR271" t="str">
            <v>‚</v>
          </cell>
          <cell r="BT271" t="str">
            <v>‚</v>
          </cell>
          <cell r="BV271" t="str">
            <v>‚</v>
          </cell>
          <cell r="BX271" t="str">
            <v>‚</v>
          </cell>
          <cell r="BZ271" t="str">
            <v>‚</v>
          </cell>
          <cell r="CB271" t="str">
            <v>‚</v>
          </cell>
          <cell r="CD271" t="str">
            <v>‚</v>
          </cell>
          <cell r="CF271" t="str">
            <v>‚</v>
          </cell>
          <cell r="CH271" t="str">
            <v>‚</v>
          </cell>
          <cell r="CJ271" t="str">
            <v>‚</v>
          </cell>
        </row>
        <row r="272">
          <cell r="BB272" t="str">
            <v>‚</v>
          </cell>
          <cell r="BD272" t="str">
            <v>‚</v>
          </cell>
          <cell r="BF272" t="str">
            <v>‚</v>
          </cell>
          <cell r="BG272" t="str">
            <v>FIXED EXP. :</v>
          </cell>
          <cell r="BH272" t="str">
            <v>‚</v>
          </cell>
          <cell r="BJ272" t="str">
            <v>‚</v>
          </cell>
          <cell r="BL272" t="str">
            <v>‚</v>
          </cell>
          <cell r="BN272" t="str">
            <v>‚</v>
          </cell>
          <cell r="BP272" t="str">
            <v>‚</v>
          </cell>
          <cell r="BR272" t="str">
            <v>‚</v>
          </cell>
          <cell r="BT272" t="str">
            <v>‚</v>
          </cell>
          <cell r="BV272" t="str">
            <v>‚</v>
          </cell>
          <cell r="BX272" t="str">
            <v>‚</v>
          </cell>
          <cell r="BZ272" t="str">
            <v>‚</v>
          </cell>
          <cell r="CB272" t="str">
            <v>‚</v>
          </cell>
          <cell r="CD272" t="str">
            <v>‚</v>
          </cell>
          <cell r="CF272" t="str">
            <v>‚</v>
          </cell>
          <cell r="CH272" t="str">
            <v>‚</v>
          </cell>
          <cell r="CJ272" t="str">
            <v>‚</v>
          </cell>
        </row>
        <row r="273">
          <cell r="BB273" t="str">
            <v>‚</v>
          </cell>
          <cell r="BD273" t="str">
            <v>‚</v>
          </cell>
          <cell r="BF273" t="str">
            <v>‚</v>
          </cell>
          <cell r="BG273" t="str">
            <v>------------</v>
          </cell>
          <cell r="BH273" t="str">
            <v>‚</v>
          </cell>
          <cell r="BJ273" t="str">
            <v>‚</v>
          </cell>
          <cell r="BL273" t="str">
            <v>‚</v>
          </cell>
          <cell r="BN273" t="str">
            <v>‚</v>
          </cell>
          <cell r="BP273" t="str">
            <v>‚</v>
          </cell>
          <cell r="BR273" t="str">
            <v>‚</v>
          </cell>
          <cell r="BT273" t="str">
            <v>‚</v>
          </cell>
          <cell r="BV273" t="str">
            <v>‚</v>
          </cell>
          <cell r="BX273" t="str">
            <v>‚</v>
          </cell>
          <cell r="BZ273" t="str">
            <v>‚</v>
          </cell>
          <cell r="CB273" t="str">
            <v>‚</v>
          </cell>
          <cell r="CD273" t="str">
            <v>‚</v>
          </cell>
          <cell r="CF273" t="str">
            <v>‚</v>
          </cell>
          <cell r="CH273" t="str">
            <v>‚</v>
          </cell>
          <cell r="CJ273" t="str">
            <v>‚</v>
          </cell>
        </row>
        <row r="274">
          <cell r="BB274" t="str">
            <v>‚</v>
          </cell>
          <cell r="BD274" t="str">
            <v>‚</v>
          </cell>
          <cell r="BF274" t="str">
            <v>‚</v>
          </cell>
          <cell r="BG274" t="str">
            <v>ADVERTISEMENT</v>
          </cell>
          <cell r="BH274" t="str">
            <v>‚</v>
          </cell>
          <cell r="BJ274" t="str">
            <v>‚</v>
          </cell>
          <cell r="BL274" t="str">
            <v>‚</v>
          </cell>
          <cell r="BN274" t="str">
            <v>‚</v>
          </cell>
          <cell r="BP274" t="str">
            <v>‚</v>
          </cell>
          <cell r="BR274" t="str">
            <v>‚</v>
          </cell>
          <cell r="BT274" t="str">
            <v>‚</v>
          </cell>
          <cell r="BV274" t="str">
            <v>‚</v>
          </cell>
          <cell r="BX274" t="str">
            <v>‚</v>
          </cell>
          <cell r="BZ274" t="str">
            <v>‚</v>
          </cell>
          <cell r="CB274" t="str">
            <v>‚</v>
          </cell>
          <cell r="CD274" t="str">
            <v>‚</v>
          </cell>
          <cell r="CF274" t="str">
            <v>‚</v>
          </cell>
          <cell r="CH274" t="str">
            <v>‚</v>
          </cell>
          <cell r="CJ274" t="str">
            <v>‚</v>
          </cell>
        </row>
        <row r="275">
          <cell r="BB275" t="str">
            <v>‚</v>
          </cell>
          <cell r="BD275" t="str">
            <v>‚</v>
          </cell>
          <cell r="BF275" t="str">
            <v>‚</v>
          </cell>
          <cell r="BG275" t="str">
            <v>ENTERTAINMENT EXP.</v>
          </cell>
          <cell r="BH275" t="str">
            <v>‚</v>
          </cell>
          <cell r="BJ275" t="str">
            <v>‚</v>
          </cell>
          <cell r="BL275" t="str">
            <v>‚</v>
          </cell>
          <cell r="BN275" t="str">
            <v>‚</v>
          </cell>
          <cell r="BP275" t="str">
            <v>‚</v>
          </cell>
          <cell r="BR275" t="str">
            <v>‚</v>
          </cell>
          <cell r="BT275" t="str">
            <v>‚</v>
          </cell>
          <cell r="BV275" t="str">
            <v>‚</v>
          </cell>
          <cell r="BX275" t="str">
            <v>‚</v>
          </cell>
          <cell r="BZ275" t="str">
            <v>‚</v>
          </cell>
          <cell r="CB275" t="str">
            <v>‚</v>
          </cell>
          <cell r="CD275" t="str">
            <v>‚</v>
          </cell>
          <cell r="CF275" t="str">
            <v>‚</v>
          </cell>
          <cell r="CH275" t="str">
            <v>‚</v>
          </cell>
          <cell r="CJ275" t="str">
            <v>‚</v>
          </cell>
        </row>
        <row r="276">
          <cell r="BB276" t="str">
            <v>‚</v>
          </cell>
          <cell r="BD276" t="str">
            <v>‚</v>
          </cell>
          <cell r="BF276" t="str">
            <v>‚</v>
          </cell>
          <cell r="BG276" t="str">
            <v>EXHIBITION EXP.</v>
          </cell>
          <cell r="BH276" t="str">
            <v>‚</v>
          </cell>
          <cell r="BJ276" t="str">
            <v>‚</v>
          </cell>
          <cell r="BL276" t="str">
            <v>‚</v>
          </cell>
          <cell r="BN276" t="str">
            <v>‚</v>
          </cell>
          <cell r="BP276" t="str">
            <v>‚</v>
          </cell>
          <cell r="BR276" t="str">
            <v>‚</v>
          </cell>
          <cell r="BT276" t="str">
            <v>‚</v>
          </cell>
          <cell r="BV276" t="str">
            <v>‚</v>
          </cell>
          <cell r="BX276" t="str">
            <v>‚</v>
          </cell>
          <cell r="BZ276" t="str">
            <v>‚</v>
          </cell>
          <cell r="CB276" t="str">
            <v>‚</v>
          </cell>
          <cell r="CD276" t="str">
            <v>‚</v>
          </cell>
          <cell r="CF276" t="str">
            <v>‚</v>
          </cell>
          <cell r="CH276" t="str">
            <v>‚</v>
          </cell>
          <cell r="CJ276" t="str">
            <v>‚</v>
          </cell>
        </row>
        <row r="277">
          <cell r="BB277" t="str">
            <v>‚</v>
          </cell>
          <cell r="BD277" t="str">
            <v>‚</v>
          </cell>
          <cell r="BF277" t="str">
            <v>‚</v>
          </cell>
          <cell r="BG277" t="str">
            <v>SALES PROMOTION</v>
          </cell>
          <cell r="BH277" t="str">
            <v>‚</v>
          </cell>
          <cell r="BJ277" t="str">
            <v>‚</v>
          </cell>
          <cell r="BL277" t="str">
            <v>‚</v>
          </cell>
          <cell r="BN277" t="str">
            <v>‚</v>
          </cell>
          <cell r="BP277" t="str">
            <v>‚</v>
          </cell>
          <cell r="BR277" t="str">
            <v>‚</v>
          </cell>
          <cell r="BT277" t="str">
            <v>‚</v>
          </cell>
          <cell r="BV277" t="str">
            <v>‚</v>
          </cell>
          <cell r="BX277" t="str">
            <v>‚</v>
          </cell>
          <cell r="BZ277" t="str">
            <v>‚</v>
          </cell>
          <cell r="CB277" t="str">
            <v>‚</v>
          </cell>
          <cell r="CD277" t="str">
            <v>‚</v>
          </cell>
          <cell r="CF277" t="str">
            <v>‚</v>
          </cell>
          <cell r="CH277" t="str">
            <v>‚</v>
          </cell>
          <cell r="CJ277" t="str">
            <v>‚</v>
          </cell>
        </row>
        <row r="278">
          <cell r="BB278" t="str">
            <v>‚</v>
          </cell>
          <cell r="BD278" t="str">
            <v>‚</v>
          </cell>
          <cell r="BF278" t="str">
            <v>‚</v>
          </cell>
          <cell r="BH278" t="str">
            <v>‚</v>
          </cell>
          <cell r="BJ278" t="str">
            <v>‚</v>
          </cell>
          <cell r="BL278" t="str">
            <v>‚</v>
          </cell>
          <cell r="BN278" t="str">
            <v>‚</v>
          </cell>
          <cell r="BP278" t="str">
            <v>‚</v>
          </cell>
          <cell r="BR278" t="str">
            <v>‚</v>
          </cell>
          <cell r="BT278" t="str">
            <v>‚</v>
          </cell>
          <cell r="BV278" t="str">
            <v>‚</v>
          </cell>
          <cell r="BX278" t="str">
            <v>‚</v>
          </cell>
          <cell r="BZ278" t="str">
            <v>‚</v>
          </cell>
          <cell r="CB278" t="str">
            <v>‚</v>
          </cell>
          <cell r="CD278" t="str">
            <v>‚</v>
          </cell>
          <cell r="CF278" t="str">
            <v>‚</v>
          </cell>
          <cell r="CH278" t="str">
            <v>‚</v>
          </cell>
          <cell r="CJ278" t="str">
            <v>‚</v>
          </cell>
        </row>
        <row r="279">
          <cell r="BB279" t="str">
            <v>‚</v>
          </cell>
          <cell r="BD279" t="str">
            <v>‚</v>
          </cell>
          <cell r="BF279" t="str">
            <v>‚</v>
          </cell>
          <cell r="BG279" t="str">
            <v>SUB-TOTAL (A)</v>
          </cell>
          <cell r="BH279" t="str">
            <v>‚</v>
          </cell>
          <cell r="BJ279" t="str">
            <v>‚</v>
          </cell>
          <cell r="BL279" t="str">
            <v>‚</v>
          </cell>
          <cell r="BN279" t="str">
            <v>‚</v>
          </cell>
          <cell r="BP279" t="str">
            <v>‚</v>
          </cell>
          <cell r="BR279" t="str">
            <v>‚</v>
          </cell>
          <cell r="BT279" t="str">
            <v>‚</v>
          </cell>
          <cell r="BV279" t="str">
            <v>‚</v>
          </cell>
          <cell r="BX279" t="str">
            <v>‚</v>
          </cell>
          <cell r="BZ279" t="str">
            <v>‚</v>
          </cell>
          <cell r="CB279" t="str">
            <v>‚</v>
          </cell>
          <cell r="CD279" t="str">
            <v>‚</v>
          </cell>
          <cell r="CF279" t="str">
            <v>‚</v>
          </cell>
          <cell r="CH279" t="str">
            <v>‚</v>
          </cell>
          <cell r="CJ279" t="str">
            <v>‚</v>
          </cell>
        </row>
        <row r="280">
          <cell r="BB280" t="str">
            <v>‚</v>
          </cell>
          <cell r="BD280" t="str">
            <v>‚</v>
          </cell>
          <cell r="BF280" t="str">
            <v>‚</v>
          </cell>
          <cell r="BH280" t="str">
            <v>‚</v>
          </cell>
          <cell r="BJ280" t="str">
            <v>‚</v>
          </cell>
          <cell r="BL280" t="str">
            <v>‚</v>
          </cell>
          <cell r="BN280" t="str">
            <v>‚</v>
          </cell>
          <cell r="BP280" t="str">
            <v>‚</v>
          </cell>
          <cell r="BR280" t="str">
            <v>‚</v>
          </cell>
          <cell r="BT280" t="str">
            <v>‚</v>
          </cell>
          <cell r="BV280" t="str">
            <v>‚</v>
          </cell>
          <cell r="BX280" t="str">
            <v>‚</v>
          </cell>
          <cell r="BZ280" t="str">
            <v>‚</v>
          </cell>
          <cell r="CB280" t="str">
            <v>‚</v>
          </cell>
          <cell r="CD280" t="str">
            <v>‚</v>
          </cell>
          <cell r="CF280" t="str">
            <v>‚</v>
          </cell>
          <cell r="CH280" t="str">
            <v>‚</v>
          </cell>
          <cell r="CJ280" t="str">
            <v>‚</v>
          </cell>
        </row>
        <row r="281">
          <cell r="BB281" t="str">
            <v>‚</v>
          </cell>
          <cell r="BD281" t="str">
            <v>‚</v>
          </cell>
          <cell r="BF281" t="str">
            <v>‚</v>
          </cell>
          <cell r="BG281" t="str">
            <v>VARIABLE EXP. :</v>
          </cell>
          <cell r="BH281" t="str">
            <v>‚</v>
          </cell>
          <cell r="BJ281" t="str">
            <v>‚</v>
          </cell>
          <cell r="BL281" t="str">
            <v>‚</v>
          </cell>
          <cell r="BN281" t="str">
            <v>‚</v>
          </cell>
          <cell r="BP281" t="str">
            <v>‚</v>
          </cell>
          <cell r="BR281" t="str">
            <v>‚</v>
          </cell>
          <cell r="BT281" t="str">
            <v>‚</v>
          </cell>
          <cell r="BV281" t="str">
            <v>‚</v>
          </cell>
          <cell r="BX281" t="str">
            <v>‚</v>
          </cell>
          <cell r="BZ281" t="str">
            <v>‚</v>
          </cell>
          <cell r="CB281" t="str">
            <v>‚</v>
          </cell>
          <cell r="CD281" t="str">
            <v>‚</v>
          </cell>
          <cell r="CF281" t="str">
            <v>‚</v>
          </cell>
          <cell r="CH281" t="str">
            <v>‚</v>
          </cell>
          <cell r="CJ281" t="str">
            <v>‚</v>
          </cell>
        </row>
        <row r="282">
          <cell r="BB282" t="str">
            <v>‚</v>
          </cell>
          <cell r="BD282" t="str">
            <v>‚</v>
          </cell>
          <cell r="BF282" t="str">
            <v>‚</v>
          </cell>
          <cell r="BG282" t="str">
            <v>---------------</v>
          </cell>
          <cell r="BH282" t="str">
            <v>‚</v>
          </cell>
          <cell r="BJ282" t="str">
            <v>‚</v>
          </cell>
          <cell r="BL282" t="str">
            <v>‚</v>
          </cell>
          <cell r="BN282" t="str">
            <v>‚</v>
          </cell>
          <cell r="BP282" t="str">
            <v>‚</v>
          </cell>
          <cell r="BR282" t="str">
            <v>‚</v>
          </cell>
          <cell r="BT282" t="str">
            <v>‚</v>
          </cell>
          <cell r="BV282" t="str">
            <v>‚</v>
          </cell>
          <cell r="BX282" t="str">
            <v>‚</v>
          </cell>
          <cell r="BZ282" t="str">
            <v>‚</v>
          </cell>
          <cell r="CB282" t="str">
            <v>‚</v>
          </cell>
          <cell r="CD282" t="str">
            <v>‚</v>
          </cell>
          <cell r="CF282" t="str">
            <v>‚</v>
          </cell>
          <cell r="CH282" t="str">
            <v>‚</v>
          </cell>
          <cell r="CJ282" t="str">
            <v>‚</v>
          </cell>
        </row>
        <row r="283">
          <cell r="BB283" t="str">
            <v>‚</v>
          </cell>
          <cell r="BD283" t="str">
            <v>‚</v>
          </cell>
          <cell r="BF283" t="str">
            <v>‚</v>
          </cell>
          <cell r="BG283" t="str">
            <v>CREDIT NOTE</v>
          </cell>
          <cell r="BH283" t="str">
            <v>‚</v>
          </cell>
          <cell r="BJ283" t="str">
            <v>‚</v>
          </cell>
          <cell r="BL283" t="str">
            <v>‚</v>
          </cell>
          <cell r="BN283" t="str">
            <v>‚</v>
          </cell>
          <cell r="BP283" t="str">
            <v>‚</v>
          </cell>
          <cell r="BR283" t="str">
            <v>‚</v>
          </cell>
          <cell r="BT283" t="str">
            <v>‚</v>
          </cell>
          <cell r="BV283" t="str">
            <v>‚</v>
          </cell>
          <cell r="BX283" t="str">
            <v>‚</v>
          </cell>
          <cell r="BZ283" t="str">
            <v>‚</v>
          </cell>
          <cell r="CB283" t="str">
            <v>‚</v>
          </cell>
          <cell r="CD283" t="str">
            <v>‚</v>
          </cell>
          <cell r="CF283" t="str">
            <v>‚</v>
          </cell>
          <cell r="CH283" t="str">
            <v>‚</v>
          </cell>
          <cell r="CJ283" t="str">
            <v>‚</v>
          </cell>
        </row>
        <row r="284">
          <cell r="BB284" t="str">
            <v>‚</v>
          </cell>
          <cell r="BD284" t="str">
            <v>‚</v>
          </cell>
          <cell r="BF284" t="str">
            <v>‚</v>
          </cell>
          <cell r="BG284" t="str">
            <v>DISCOUNT &amp; COMISSION</v>
          </cell>
          <cell r="BH284" t="str">
            <v>‚</v>
          </cell>
          <cell r="BJ284" t="str">
            <v>‚</v>
          </cell>
          <cell r="BL284" t="str">
            <v>‚</v>
          </cell>
          <cell r="BN284" t="str">
            <v>‚</v>
          </cell>
          <cell r="BP284" t="str">
            <v>‚</v>
          </cell>
          <cell r="BR284" t="str">
            <v>‚</v>
          </cell>
          <cell r="BT284" t="str">
            <v>‚</v>
          </cell>
          <cell r="BV284" t="str">
            <v>‚</v>
          </cell>
          <cell r="BX284" t="str">
            <v>‚</v>
          </cell>
          <cell r="BZ284" t="str">
            <v>‚</v>
          </cell>
          <cell r="CB284" t="str">
            <v>‚</v>
          </cell>
          <cell r="CD284" t="str">
            <v>‚</v>
          </cell>
          <cell r="CF284" t="str">
            <v>‚</v>
          </cell>
          <cell r="CH284" t="str">
            <v>‚</v>
          </cell>
          <cell r="CJ284" t="str">
            <v>‚</v>
          </cell>
        </row>
        <row r="285">
          <cell r="BB285" t="str">
            <v>‚</v>
          </cell>
          <cell r="BD285" t="str">
            <v>‚</v>
          </cell>
          <cell r="BF285" t="str">
            <v>‚</v>
          </cell>
          <cell r="BG285" t="str">
            <v>FORWARDING</v>
          </cell>
          <cell r="BH285" t="str">
            <v>‚</v>
          </cell>
          <cell r="BJ285" t="str">
            <v>‚</v>
          </cell>
          <cell r="BL285" t="str">
            <v>‚</v>
          </cell>
          <cell r="BN285" t="str">
            <v>‚</v>
          </cell>
          <cell r="BP285" t="str">
            <v>‚</v>
          </cell>
          <cell r="BR285" t="str">
            <v>‚</v>
          </cell>
          <cell r="BT285" t="str">
            <v>‚</v>
          </cell>
          <cell r="BV285" t="str">
            <v>‚</v>
          </cell>
          <cell r="BX285" t="str">
            <v>‚</v>
          </cell>
          <cell r="BZ285" t="str">
            <v>‚</v>
          </cell>
          <cell r="CB285" t="str">
            <v>‚</v>
          </cell>
          <cell r="CD285" t="str">
            <v>‚</v>
          </cell>
          <cell r="CF285" t="str">
            <v>‚</v>
          </cell>
          <cell r="CH285" t="str">
            <v>‚</v>
          </cell>
          <cell r="CJ285" t="str">
            <v>‚</v>
          </cell>
        </row>
        <row r="286">
          <cell r="BB286" t="str">
            <v>‚</v>
          </cell>
          <cell r="BD286" t="str">
            <v>‚</v>
          </cell>
          <cell r="BF286" t="str">
            <v>‚</v>
          </cell>
          <cell r="BG286" t="str">
            <v>ROYALTY</v>
          </cell>
          <cell r="BH286" t="str">
            <v>‚</v>
          </cell>
          <cell r="BJ286" t="str">
            <v>‚</v>
          </cell>
          <cell r="BL286" t="str">
            <v>‚</v>
          </cell>
          <cell r="BN286" t="str">
            <v>‚</v>
          </cell>
          <cell r="BP286" t="str">
            <v>‚</v>
          </cell>
          <cell r="BR286" t="str">
            <v>‚</v>
          </cell>
          <cell r="BT286" t="str">
            <v>‚</v>
          </cell>
          <cell r="BV286" t="str">
            <v>‚</v>
          </cell>
          <cell r="BX286" t="str">
            <v>‚</v>
          </cell>
          <cell r="BZ286" t="str">
            <v>‚</v>
          </cell>
          <cell r="CB286" t="str">
            <v>‚</v>
          </cell>
          <cell r="CD286" t="str">
            <v>‚</v>
          </cell>
          <cell r="CF286" t="str">
            <v>‚</v>
          </cell>
          <cell r="CH286" t="str">
            <v>‚</v>
          </cell>
          <cell r="CJ286" t="str">
            <v>‚</v>
          </cell>
        </row>
        <row r="287">
          <cell r="BB287" t="str">
            <v>‚</v>
          </cell>
          <cell r="BD287" t="str">
            <v>‚</v>
          </cell>
          <cell r="BF287" t="str">
            <v>‚</v>
          </cell>
          <cell r="BG287" t="str">
            <v>SEGREGATION CHARGES</v>
          </cell>
          <cell r="BH287" t="str">
            <v>‚</v>
          </cell>
          <cell r="BJ287" t="str">
            <v>‚</v>
          </cell>
          <cell r="BL287" t="str">
            <v>‚</v>
          </cell>
          <cell r="BN287" t="str">
            <v>‚</v>
          </cell>
          <cell r="BP287" t="str">
            <v>‚</v>
          </cell>
          <cell r="BR287" t="str">
            <v>‚</v>
          </cell>
          <cell r="BT287" t="str">
            <v>‚</v>
          </cell>
          <cell r="BV287" t="str">
            <v>‚</v>
          </cell>
          <cell r="BX287" t="str">
            <v>‚</v>
          </cell>
          <cell r="BZ287" t="str">
            <v>‚</v>
          </cell>
          <cell r="CB287" t="str">
            <v>‚</v>
          </cell>
          <cell r="CD287" t="str">
            <v>‚</v>
          </cell>
          <cell r="CF287" t="str">
            <v>‚</v>
          </cell>
          <cell r="CH287" t="str">
            <v>‚</v>
          </cell>
          <cell r="CJ287" t="str">
            <v>‚</v>
          </cell>
        </row>
        <row r="288">
          <cell r="BB288" t="str">
            <v>‚</v>
          </cell>
          <cell r="BD288" t="str">
            <v>‚</v>
          </cell>
          <cell r="BF288" t="str">
            <v>‚</v>
          </cell>
          <cell r="BG288" t="str">
            <v>WARRANTY REJECTION</v>
          </cell>
          <cell r="BH288" t="str">
            <v>‚</v>
          </cell>
          <cell r="BJ288" t="str">
            <v>‚</v>
          </cell>
          <cell r="BL288" t="str">
            <v>‚</v>
          </cell>
          <cell r="BN288" t="str">
            <v>‚</v>
          </cell>
          <cell r="BP288" t="str">
            <v>‚</v>
          </cell>
          <cell r="BR288" t="str">
            <v>‚</v>
          </cell>
          <cell r="BT288" t="str">
            <v>‚</v>
          </cell>
          <cell r="BV288" t="str">
            <v>‚</v>
          </cell>
          <cell r="BX288" t="str">
            <v>‚</v>
          </cell>
          <cell r="BZ288" t="str">
            <v>‚</v>
          </cell>
          <cell r="CB288" t="str">
            <v>‚</v>
          </cell>
          <cell r="CD288" t="str">
            <v>‚</v>
          </cell>
          <cell r="CF288" t="str">
            <v>‚</v>
          </cell>
          <cell r="CH288" t="str">
            <v>‚</v>
          </cell>
          <cell r="CJ288" t="str">
            <v>‚</v>
          </cell>
        </row>
        <row r="289">
          <cell r="BB289" t="str">
            <v>‚</v>
          </cell>
          <cell r="BD289" t="str">
            <v>‚</v>
          </cell>
          <cell r="BF289" t="str">
            <v>‚</v>
          </cell>
          <cell r="BH289" t="str">
            <v>‚</v>
          </cell>
          <cell r="BJ289" t="str">
            <v>‚</v>
          </cell>
          <cell r="BL289" t="str">
            <v>‚</v>
          </cell>
          <cell r="BN289" t="str">
            <v>‚</v>
          </cell>
          <cell r="BP289" t="str">
            <v>‚</v>
          </cell>
          <cell r="BR289" t="str">
            <v>‚</v>
          </cell>
          <cell r="BT289" t="str">
            <v>‚</v>
          </cell>
          <cell r="BV289" t="str">
            <v>‚</v>
          </cell>
          <cell r="BX289" t="str">
            <v>‚</v>
          </cell>
          <cell r="BZ289" t="str">
            <v>‚</v>
          </cell>
          <cell r="CB289" t="str">
            <v>‚</v>
          </cell>
          <cell r="CD289" t="str">
            <v>‚</v>
          </cell>
          <cell r="CF289" t="str">
            <v>‚</v>
          </cell>
          <cell r="CH289" t="str">
            <v>‚</v>
          </cell>
          <cell r="CJ289" t="str">
            <v>‚</v>
          </cell>
        </row>
        <row r="290">
          <cell r="BB290" t="str">
            <v>‚</v>
          </cell>
          <cell r="BD290" t="str">
            <v>‚</v>
          </cell>
          <cell r="BF290" t="str">
            <v>‚</v>
          </cell>
          <cell r="BG290" t="str">
            <v>SUB-TOTAL (B)</v>
          </cell>
          <cell r="BH290" t="str">
            <v>‚</v>
          </cell>
          <cell r="BJ290" t="str">
            <v>‚</v>
          </cell>
          <cell r="BL290" t="str">
            <v>‚</v>
          </cell>
          <cell r="BN290" t="str">
            <v>‚</v>
          </cell>
          <cell r="BP290" t="str">
            <v>‚</v>
          </cell>
          <cell r="BR290" t="str">
            <v>‚</v>
          </cell>
          <cell r="BT290" t="str">
            <v>‚</v>
          </cell>
          <cell r="BV290" t="str">
            <v>‚</v>
          </cell>
          <cell r="BX290" t="str">
            <v>‚</v>
          </cell>
          <cell r="BZ290" t="str">
            <v>‚</v>
          </cell>
          <cell r="CB290" t="str">
            <v>‚</v>
          </cell>
          <cell r="CD290" t="str">
            <v>‚</v>
          </cell>
          <cell r="CF290" t="str">
            <v>‚</v>
          </cell>
          <cell r="CH290" t="str">
            <v>‚</v>
          </cell>
          <cell r="CJ290" t="str">
            <v>‚</v>
          </cell>
        </row>
        <row r="291">
          <cell r="BB291" t="str">
            <v>‚</v>
          </cell>
          <cell r="BC291" t="str">
            <v>-</v>
          </cell>
          <cell r="BD291" t="str">
            <v>‚</v>
          </cell>
          <cell r="BE291" t="str">
            <v>-</v>
          </cell>
          <cell r="BF291" t="str">
            <v>‚</v>
          </cell>
          <cell r="BG291" t="str">
            <v>-</v>
          </cell>
          <cell r="BH291" t="str">
            <v>‚</v>
          </cell>
          <cell r="BI291" t="str">
            <v>-</v>
          </cell>
          <cell r="BJ291" t="str">
            <v>‚</v>
          </cell>
          <cell r="BK291" t="str">
            <v>-</v>
          </cell>
          <cell r="BL291" t="str">
            <v>‚</v>
          </cell>
          <cell r="BM291" t="str">
            <v>-</v>
          </cell>
          <cell r="BN291" t="str">
            <v>‚</v>
          </cell>
          <cell r="BO291" t="str">
            <v>-</v>
          </cell>
          <cell r="BP291" t="str">
            <v>‚</v>
          </cell>
          <cell r="BQ291" t="str">
            <v>-</v>
          </cell>
          <cell r="BR291" t="str">
            <v>‚</v>
          </cell>
          <cell r="BS291" t="str">
            <v>-</v>
          </cell>
          <cell r="BT291" t="str">
            <v>‚</v>
          </cell>
          <cell r="BU291" t="str">
            <v>-</v>
          </cell>
          <cell r="BV291" t="str">
            <v>‚</v>
          </cell>
          <cell r="BW291" t="str">
            <v>-</v>
          </cell>
          <cell r="BX291" t="str">
            <v>‚</v>
          </cell>
          <cell r="BY291" t="str">
            <v>-</v>
          </cell>
          <cell r="BZ291" t="str">
            <v>‚</v>
          </cell>
          <cell r="CA291" t="str">
            <v>-</v>
          </cell>
          <cell r="CB291" t="str">
            <v>‚</v>
          </cell>
          <cell r="CC291" t="str">
            <v>-</v>
          </cell>
          <cell r="CD291" t="str">
            <v>‚</v>
          </cell>
          <cell r="CE291" t="str">
            <v>-</v>
          </cell>
          <cell r="CF291" t="str">
            <v>‚</v>
          </cell>
          <cell r="CG291" t="str">
            <v>-</v>
          </cell>
          <cell r="CH291" t="str">
            <v>‚</v>
          </cell>
          <cell r="CI291" t="str">
            <v>-</v>
          </cell>
          <cell r="CJ291" t="str">
            <v>‚</v>
          </cell>
        </row>
        <row r="292">
          <cell r="BB292" t="str">
            <v>‚</v>
          </cell>
          <cell r="BD292" t="str">
            <v>‚</v>
          </cell>
          <cell r="BF292" t="str">
            <v>‚</v>
          </cell>
          <cell r="BG292" t="str">
            <v>TOTAL(A+B)</v>
          </cell>
          <cell r="BH292" t="str">
            <v>‚</v>
          </cell>
          <cell r="BJ292" t="str">
            <v>‚</v>
          </cell>
          <cell r="BL292" t="str">
            <v>‚</v>
          </cell>
          <cell r="BN292" t="str">
            <v>‚</v>
          </cell>
          <cell r="BP292" t="str">
            <v>‚</v>
          </cell>
          <cell r="BR292" t="str">
            <v>‚</v>
          </cell>
          <cell r="BT292" t="str">
            <v>‚</v>
          </cell>
          <cell r="BV292" t="str">
            <v>‚</v>
          </cell>
          <cell r="BX292" t="str">
            <v>‚</v>
          </cell>
          <cell r="BZ292" t="str">
            <v>‚</v>
          </cell>
          <cell r="CB292" t="str">
            <v>‚</v>
          </cell>
          <cell r="CD292" t="str">
            <v>‚</v>
          </cell>
          <cell r="CF292" t="str">
            <v>‚</v>
          </cell>
          <cell r="CH292" t="str">
            <v>‚</v>
          </cell>
          <cell r="CJ292" t="str">
            <v>‚</v>
          </cell>
        </row>
        <row r="293">
          <cell r="BB293" t="str">
            <v>‚</v>
          </cell>
          <cell r="BC293" t="str">
            <v>-</v>
          </cell>
          <cell r="BD293" t="str">
            <v>‚</v>
          </cell>
          <cell r="BE293" t="str">
            <v>-</v>
          </cell>
          <cell r="BF293" t="str">
            <v>‚</v>
          </cell>
          <cell r="BG293" t="str">
            <v>-</v>
          </cell>
          <cell r="BH293" t="str">
            <v>‚</v>
          </cell>
          <cell r="BI293" t="str">
            <v>-</v>
          </cell>
          <cell r="BJ293" t="str">
            <v>‚</v>
          </cell>
          <cell r="BK293" t="str">
            <v>-</v>
          </cell>
          <cell r="BL293" t="str">
            <v>‚</v>
          </cell>
          <cell r="BM293" t="str">
            <v>-</v>
          </cell>
          <cell r="BN293" t="str">
            <v>‚</v>
          </cell>
          <cell r="BO293" t="str">
            <v>-</v>
          </cell>
          <cell r="BP293" t="str">
            <v>‚</v>
          </cell>
          <cell r="BQ293" t="str">
            <v>-</v>
          </cell>
          <cell r="BR293" t="str">
            <v>‚</v>
          </cell>
          <cell r="BS293" t="str">
            <v>-</v>
          </cell>
          <cell r="BT293" t="str">
            <v>‚</v>
          </cell>
          <cell r="BU293" t="str">
            <v>-</v>
          </cell>
          <cell r="BV293" t="str">
            <v>‚</v>
          </cell>
          <cell r="BW293" t="str">
            <v>-</v>
          </cell>
          <cell r="BX293" t="str">
            <v>‚</v>
          </cell>
          <cell r="BY293" t="str">
            <v>-</v>
          </cell>
          <cell r="BZ293" t="str">
            <v>‚</v>
          </cell>
          <cell r="CA293" t="str">
            <v>-</v>
          </cell>
          <cell r="CB293" t="str">
            <v>‚</v>
          </cell>
          <cell r="CC293" t="str">
            <v>-</v>
          </cell>
          <cell r="CD293" t="str">
            <v>‚</v>
          </cell>
          <cell r="CE293" t="str">
            <v>-</v>
          </cell>
          <cell r="CF293" t="str">
            <v>‚</v>
          </cell>
          <cell r="CG293" t="str">
            <v>-</v>
          </cell>
          <cell r="CH293" t="str">
            <v>‚</v>
          </cell>
          <cell r="CI293" t="str">
            <v>-</v>
          </cell>
          <cell r="CJ293" t="str">
            <v>‚</v>
          </cell>
        </row>
        <row r="300">
          <cell r="BC300" t="str">
            <v>PREPARED BY :</v>
          </cell>
          <cell r="BS300" t="str">
            <v>VERIFIED BY:</v>
          </cell>
          <cell r="CE300" t="str">
            <v>APPROVED BY :</v>
          </cell>
        </row>
        <row r="307">
          <cell r="BC307" t="str">
            <v>CO. NAME : MIL/MRL</v>
          </cell>
        </row>
        <row r="308">
          <cell r="BC308" t="str">
            <v>SBU      : SW/HL/HORNS/HO</v>
          </cell>
        </row>
        <row r="309">
          <cell r="BC309" t="str">
            <v>UNIT     :</v>
          </cell>
        </row>
        <row r="310">
          <cell r="BC310" t="str">
            <v xml:space="preserve">BUDGET   : 1998-99 </v>
          </cell>
          <cell r="CE310" t="str">
            <v>ANNEXURE : VII</v>
          </cell>
        </row>
        <row r="311">
          <cell r="CE311" t="str">
            <v>SCHDULE NO.  : 12</v>
          </cell>
        </row>
        <row r="312">
          <cell r="BC312" t="str">
            <v>INTEREST ON WORKING CAPITAL</v>
          </cell>
        </row>
        <row r="313">
          <cell r="BB313" t="str">
            <v>_</v>
          </cell>
          <cell r="BC313" t="str">
            <v>_</v>
          </cell>
          <cell r="BD313" t="str">
            <v>_</v>
          </cell>
          <cell r="BE313" t="str">
            <v>_</v>
          </cell>
          <cell r="BF313" t="str">
            <v>_</v>
          </cell>
          <cell r="BG313" t="str">
            <v>_</v>
          </cell>
          <cell r="BH313" t="str">
            <v>_</v>
          </cell>
          <cell r="BI313" t="str">
            <v>_</v>
          </cell>
          <cell r="BJ313" t="str">
            <v>_</v>
          </cell>
          <cell r="BK313" t="str">
            <v>_</v>
          </cell>
          <cell r="BL313" t="str">
            <v>_</v>
          </cell>
          <cell r="BM313" t="str">
            <v>_</v>
          </cell>
          <cell r="BN313" t="str">
            <v>_</v>
          </cell>
          <cell r="BO313" t="str">
            <v>_</v>
          </cell>
          <cell r="BP313" t="str">
            <v>_</v>
          </cell>
          <cell r="BQ313" t="str">
            <v>_</v>
          </cell>
          <cell r="BR313" t="str">
            <v>_</v>
          </cell>
          <cell r="BS313" t="str">
            <v>_</v>
          </cell>
          <cell r="BT313" t="str">
            <v>_</v>
          </cell>
          <cell r="BU313" t="str">
            <v>_</v>
          </cell>
          <cell r="BV313" t="str">
            <v>_</v>
          </cell>
          <cell r="BW313" t="str">
            <v>_</v>
          </cell>
          <cell r="BX313" t="str">
            <v>_</v>
          </cell>
          <cell r="BY313" t="str">
            <v>_</v>
          </cell>
          <cell r="BZ313" t="str">
            <v>_</v>
          </cell>
          <cell r="CA313" t="str">
            <v>_</v>
          </cell>
          <cell r="CB313" t="str">
            <v>_</v>
          </cell>
          <cell r="CC313" t="str">
            <v>_</v>
          </cell>
          <cell r="CD313" t="str">
            <v>_</v>
          </cell>
          <cell r="CE313" t="str">
            <v>_</v>
          </cell>
          <cell r="CF313" t="str">
            <v>_</v>
          </cell>
          <cell r="CG313" t="str">
            <v>_</v>
          </cell>
          <cell r="CH313" t="str">
            <v>_</v>
          </cell>
          <cell r="CI313" t="str">
            <v>_</v>
          </cell>
          <cell r="CJ313" t="str">
            <v>_</v>
          </cell>
        </row>
        <row r="314">
          <cell r="BB314" t="str">
            <v>‚</v>
          </cell>
          <cell r="BC314" t="str">
            <v xml:space="preserve">    1997-98</v>
          </cell>
          <cell r="BF314" t="str">
            <v>‚</v>
          </cell>
          <cell r="BH314" t="str">
            <v>‚</v>
          </cell>
          <cell r="BJ314" t="str">
            <v>‚</v>
          </cell>
          <cell r="BL314" t="str">
            <v>‚</v>
          </cell>
          <cell r="BN314" t="str">
            <v>‚</v>
          </cell>
          <cell r="BP314" t="str">
            <v>‚</v>
          </cell>
          <cell r="BR314" t="str">
            <v>‚</v>
          </cell>
          <cell r="BT314" t="str">
            <v>‚</v>
          </cell>
          <cell r="BV314" t="str">
            <v>‚</v>
          </cell>
          <cell r="BX314" t="str">
            <v>‚</v>
          </cell>
          <cell r="BZ314" t="str">
            <v>‚</v>
          </cell>
          <cell r="CB314" t="str">
            <v>‚</v>
          </cell>
          <cell r="CD314" t="str">
            <v>‚</v>
          </cell>
          <cell r="CF314" t="str">
            <v>‚</v>
          </cell>
          <cell r="CH314" t="str">
            <v>‚</v>
          </cell>
          <cell r="CJ314" t="str">
            <v>‚</v>
          </cell>
        </row>
        <row r="315">
          <cell r="BB315" t="str">
            <v>‚</v>
          </cell>
          <cell r="BC315" t="str">
            <v>-</v>
          </cell>
          <cell r="BD315" t="str">
            <v>-</v>
          </cell>
          <cell r="BE315" t="str">
            <v>-</v>
          </cell>
          <cell r="BF315" t="str">
            <v>‚</v>
          </cell>
          <cell r="BG315" t="str">
            <v>PARTICULARS</v>
          </cell>
          <cell r="BH315" t="str">
            <v>‚</v>
          </cell>
          <cell r="BI315" t="str">
            <v>APR</v>
          </cell>
          <cell r="BJ315" t="str">
            <v>‚</v>
          </cell>
          <cell r="BK315" t="str">
            <v>MAY</v>
          </cell>
          <cell r="BL315" t="str">
            <v>‚</v>
          </cell>
          <cell r="BM315" t="str">
            <v>JUN</v>
          </cell>
          <cell r="BN315" t="str">
            <v>‚</v>
          </cell>
          <cell r="BO315" t="str">
            <v>JUL</v>
          </cell>
          <cell r="BP315" t="str">
            <v>‚</v>
          </cell>
          <cell r="BQ315" t="str">
            <v>AUG</v>
          </cell>
          <cell r="BR315" t="str">
            <v>‚</v>
          </cell>
          <cell r="BS315" t="str">
            <v>SEP</v>
          </cell>
          <cell r="BT315" t="str">
            <v>‚</v>
          </cell>
          <cell r="BU315" t="str">
            <v>OCT</v>
          </cell>
          <cell r="BV315" t="str">
            <v>‚</v>
          </cell>
          <cell r="BW315" t="str">
            <v>NOV</v>
          </cell>
          <cell r="BX315" t="str">
            <v>‚</v>
          </cell>
          <cell r="BY315" t="str">
            <v>DEC</v>
          </cell>
          <cell r="BZ315" t="str">
            <v>‚</v>
          </cell>
          <cell r="CA315" t="str">
            <v>JAN</v>
          </cell>
          <cell r="CB315" t="str">
            <v>‚</v>
          </cell>
          <cell r="CC315" t="str">
            <v>FEB</v>
          </cell>
          <cell r="CD315" t="str">
            <v>‚</v>
          </cell>
          <cell r="CE315" t="str">
            <v>MAR</v>
          </cell>
          <cell r="CF315" t="str">
            <v>‚</v>
          </cell>
          <cell r="CG315" t="str">
            <v>TOTAL</v>
          </cell>
          <cell r="CH315" t="str">
            <v>‚</v>
          </cell>
          <cell r="CI315" t="str">
            <v>MRP</v>
          </cell>
          <cell r="CJ315" t="str">
            <v>‚</v>
          </cell>
        </row>
        <row r="316">
          <cell r="BB316" t="str">
            <v>‚</v>
          </cell>
          <cell r="BC316" t="str">
            <v>BUDGET</v>
          </cell>
          <cell r="BD316" t="str">
            <v>‚</v>
          </cell>
          <cell r="BE316" t="str">
            <v>ACTUAL</v>
          </cell>
          <cell r="BF316" t="str">
            <v>‚</v>
          </cell>
          <cell r="BH316" t="str">
            <v>‚</v>
          </cell>
          <cell r="BJ316" t="str">
            <v>‚</v>
          </cell>
          <cell r="BL316" t="str">
            <v>‚</v>
          </cell>
          <cell r="BN316" t="str">
            <v>‚</v>
          </cell>
          <cell r="BP316" t="str">
            <v>‚</v>
          </cell>
          <cell r="BR316" t="str">
            <v>‚</v>
          </cell>
          <cell r="BT316" t="str">
            <v>‚</v>
          </cell>
          <cell r="BV316" t="str">
            <v>‚</v>
          </cell>
          <cell r="BX316" t="str">
            <v>‚</v>
          </cell>
          <cell r="BZ316" t="str">
            <v>‚</v>
          </cell>
          <cell r="CB316" t="str">
            <v>‚</v>
          </cell>
          <cell r="CD316" t="str">
            <v>‚</v>
          </cell>
          <cell r="CF316" t="str">
            <v>‚</v>
          </cell>
          <cell r="CG316" t="str">
            <v>98-99</v>
          </cell>
          <cell r="CH316" t="str">
            <v>‚</v>
          </cell>
          <cell r="CI316" t="str">
            <v>98-99</v>
          </cell>
          <cell r="CJ316" t="str">
            <v>‚</v>
          </cell>
        </row>
        <row r="317">
          <cell r="BB317" t="str">
            <v>‚</v>
          </cell>
          <cell r="BC317" t="str">
            <v>_</v>
          </cell>
          <cell r="BD317" t="str">
            <v>‚</v>
          </cell>
          <cell r="BE317" t="str">
            <v>_</v>
          </cell>
          <cell r="BF317" t="str">
            <v>_</v>
          </cell>
          <cell r="BG317" t="str">
            <v>_</v>
          </cell>
          <cell r="BH317" t="str">
            <v>_</v>
          </cell>
          <cell r="BI317" t="str">
            <v>_</v>
          </cell>
          <cell r="BJ317" t="str">
            <v>_</v>
          </cell>
          <cell r="BK317" t="str">
            <v>_</v>
          </cell>
          <cell r="BL317" t="str">
            <v>_</v>
          </cell>
          <cell r="BM317" t="str">
            <v>_</v>
          </cell>
          <cell r="BN317" t="str">
            <v>_</v>
          </cell>
          <cell r="BO317" t="str">
            <v>_</v>
          </cell>
          <cell r="BP317" t="str">
            <v>_</v>
          </cell>
          <cell r="BQ317" t="str">
            <v>_</v>
          </cell>
          <cell r="BR317" t="str">
            <v>_</v>
          </cell>
          <cell r="BS317" t="str">
            <v>_</v>
          </cell>
          <cell r="BT317" t="str">
            <v>_</v>
          </cell>
          <cell r="BU317" t="str">
            <v>_</v>
          </cell>
          <cell r="BV317" t="str">
            <v>_</v>
          </cell>
          <cell r="BW317" t="str">
            <v>_</v>
          </cell>
          <cell r="BX317" t="str">
            <v>_</v>
          </cell>
          <cell r="BY317" t="str">
            <v>_</v>
          </cell>
          <cell r="BZ317" t="str">
            <v>_</v>
          </cell>
          <cell r="CA317" t="str">
            <v>_</v>
          </cell>
          <cell r="CB317" t="str">
            <v>_</v>
          </cell>
          <cell r="CC317" t="str">
            <v>_</v>
          </cell>
          <cell r="CD317" t="str">
            <v>_</v>
          </cell>
          <cell r="CE317" t="str">
            <v>_</v>
          </cell>
          <cell r="CF317" t="str">
            <v>_</v>
          </cell>
          <cell r="CG317" t="str">
            <v>_</v>
          </cell>
          <cell r="CH317" t="str">
            <v>_</v>
          </cell>
          <cell r="CI317" t="str">
            <v>_</v>
          </cell>
          <cell r="CJ317" t="str">
            <v>_</v>
          </cell>
        </row>
        <row r="318">
          <cell r="BB318" t="str">
            <v>‚</v>
          </cell>
          <cell r="BD318" t="str">
            <v>‚</v>
          </cell>
          <cell r="BF318" t="str">
            <v>‚</v>
          </cell>
          <cell r="BH318" t="str">
            <v>‚</v>
          </cell>
          <cell r="BJ318" t="str">
            <v>‚</v>
          </cell>
          <cell r="BL318" t="str">
            <v>‚</v>
          </cell>
          <cell r="BN318" t="str">
            <v>‚</v>
          </cell>
          <cell r="BP318" t="str">
            <v>‚</v>
          </cell>
          <cell r="BR318" t="str">
            <v>‚</v>
          </cell>
          <cell r="BT318" t="str">
            <v>‚</v>
          </cell>
          <cell r="BV318" t="str">
            <v>‚</v>
          </cell>
          <cell r="BX318" t="str">
            <v>‚</v>
          </cell>
          <cell r="BZ318" t="str">
            <v>‚</v>
          </cell>
          <cell r="CB318" t="str">
            <v>‚</v>
          </cell>
          <cell r="CD318" t="str">
            <v>‚</v>
          </cell>
          <cell r="CF318" t="str">
            <v>‚</v>
          </cell>
          <cell r="CH318" t="str">
            <v>‚</v>
          </cell>
          <cell r="CJ318" t="str">
            <v>‚</v>
          </cell>
        </row>
        <row r="319">
          <cell r="BB319" t="str">
            <v>‚</v>
          </cell>
          <cell r="BD319" t="str">
            <v>‚</v>
          </cell>
          <cell r="BF319" t="str">
            <v>‚</v>
          </cell>
          <cell r="BG319" t="str">
            <v>FIXED EXP. :</v>
          </cell>
          <cell r="BH319" t="str">
            <v>‚</v>
          </cell>
          <cell r="BJ319" t="str">
            <v>‚</v>
          </cell>
          <cell r="BL319" t="str">
            <v>‚</v>
          </cell>
          <cell r="BN319" t="str">
            <v>‚</v>
          </cell>
          <cell r="BP319" t="str">
            <v>‚</v>
          </cell>
          <cell r="BR319" t="str">
            <v>‚</v>
          </cell>
          <cell r="BT319" t="str">
            <v>‚</v>
          </cell>
          <cell r="BV319" t="str">
            <v>‚</v>
          </cell>
          <cell r="BX319" t="str">
            <v>‚</v>
          </cell>
          <cell r="BZ319" t="str">
            <v>‚</v>
          </cell>
          <cell r="CB319" t="str">
            <v>‚</v>
          </cell>
          <cell r="CD319" t="str">
            <v>‚</v>
          </cell>
          <cell r="CF319" t="str">
            <v>‚</v>
          </cell>
          <cell r="CH319" t="str">
            <v>‚</v>
          </cell>
          <cell r="CJ319" t="str">
            <v>‚</v>
          </cell>
        </row>
        <row r="320">
          <cell r="BB320" t="str">
            <v>‚</v>
          </cell>
          <cell r="BD320" t="str">
            <v>‚</v>
          </cell>
          <cell r="BF320" t="str">
            <v>‚</v>
          </cell>
          <cell r="BG320" t="str">
            <v>------------</v>
          </cell>
          <cell r="BH320" t="str">
            <v>‚</v>
          </cell>
          <cell r="BJ320" t="str">
            <v>‚</v>
          </cell>
          <cell r="BL320" t="str">
            <v>‚</v>
          </cell>
          <cell r="BN320" t="str">
            <v>‚</v>
          </cell>
          <cell r="BP320" t="str">
            <v>‚</v>
          </cell>
          <cell r="BR320" t="str">
            <v>‚</v>
          </cell>
          <cell r="BT320" t="str">
            <v>‚</v>
          </cell>
          <cell r="BV320" t="str">
            <v>‚</v>
          </cell>
          <cell r="BX320" t="str">
            <v>‚</v>
          </cell>
          <cell r="BZ320" t="str">
            <v>‚</v>
          </cell>
          <cell r="CB320" t="str">
            <v>‚</v>
          </cell>
          <cell r="CD320" t="str">
            <v>‚</v>
          </cell>
          <cell r="CF320" t="str">
            <v>‚</v>
          </cell>
          <cell r="CH320" t="str">
            <v>‚</v>
          </cell>
          <cell r="CJ320" t="str">
            <v>‚</v>
          </cell>
        </row>
        <row r="321">
          <cell r="BB321" t="str">
            <v>‚</v>
          </cell>
          <cell r="BD321" t="str">
            <v>‚</v>
          </cell>
          <cell r="BF321" t="str">
            <v>‚</v>
          </cell>
          <cell r="BG321" t="str">
            <v>FINANCIAL CHARGES</v>
          </cell>
          <cell r="BH321" t="str">
            <v>‚</v>
          </cell>
          <cell r="BJ321" t="str">
            <v>‚</v>
          </cell>
          <cell r="BL321" t="str">
            <v>‚</v>
          </cell>
          <cell r="BN321" t="str">
            <v>‚</v>
          </cell>
          <cell r="BP321" t="str">
            <v>‚</v>
          </cell>
          <cell r="BR321" t="str">
            <v>‚</v>
          </cell>
          <cell r="BT321" t="str">
            <v>‚</v>
          </cell>
          <cell r="BV321" t="str">
            <v>‚</v>
          </cell>
          <cell r="BX321" t="str">
            <v>‚</v>
          </cell>
          <cell r="BZ321" t="str">
            <v>‚</v>
          </cell>
          <cell r="CB321" t="str">
            <v>‚</v>
          </cell>
          <cell r="CD321" t="str">
            <v>‚</v>
          </cell>
          <cell r="CF321" t="str">
            <v>‚</v>
          </cell>
          <cell r="CH321" t="str">
            <v>‚</v>
          </cell>
          <cell r="CJ321" t="str">
            <v>‚</v>
          </cell>
        </row>
        <row r="322">
          <cell r="BB322" t="str">
            <v>‚</v>
          </cell>
          <cell r="BD322" t="str">
            <v>‚</v>
          </cell>
          <cell r="BF322" t="str">
            <v>‚</v>
          </cell>
          <cell r="BG322" t="str">
            <v>INTEREST ON OTHERS</v>
          </cell>
          <cell r="BH322" t="str">
            <v>‚</v>
          </cell>
          <cell r="BJ322" t="str">
            <v>‚</v>
          </cell>
          <cell r="BL322" t="str">
            <v>‚</v>
          </cell>
          <cell r="BN322" t="str">
            <v>‚</v>
          </cell>
          <cell r="BP322" t="str">
            <v>‚</v>
          </cell>
          <cell r="BR322" t="str">
            <v>‚</v>
          </cell>
          <cell r="BT322" t="str">
            <v>‚</v>
          </cell>
          <cell r="BV322" t="str">
            <v>‚</v>
          </cell>
          <cell r="BX322" t="str">
            <v>‚</v>
          </cell>
          <cell r="BZ322" t="str">
            <v>‚</v>
          </cell>
          <cell r="CB322" t="str">
            <v>‚</v>
          </cell>
          <cell r="CD322" t="str">
            <v>‚</v>
          </cell>
          <cell r="CF322" t="str">
            <v>‚</v>
          </cell>
          <cell r="CH322" t="str">
            <v>‚</v>
          </cell>
          <cell r="CJ322" t="str">
            <v>‚</v>
          </cell>
        </row>
        <row r="323">
          <cell r="BB323" t="str">
            <v>‚</v>
          </cell>
          <cell r="BD323" t="str">
            <v>‚</v>
          </cell>
          <cell r="BF323" t="str">
            <v>‚</v>
          </cell>
          <cell r="BG323" t="str">
            <v>INTEREST ON TERM LOAN</v>
          </cell>
          <cell r="BH323" t="str">
            <v>‚</v>
          </cell>
          <cell r="BJ323" t="str">
            <v>‚</v>
          </cell>
          <cell r="BL323" t="str">
            <v>‚</v>
          </cell>
          <cell r="BN323" t="str">
            <v>‚</v>
          </cell>
          <cell r="BP323" t="str">
            <v>‚</v>
          </cell>
          <cell r="BR323" t="str">
            <v>‚</v>
          </cell>
          <cell r="BT323" t="str">
            <v>‚</v>
          </cell>
          <cell r="BV323" t="str">
            <v>‚</v>
          </cell>
          <cell r="BX323" t="str">
            <v>‚</v>
          </cell>
          <cell r="BZ323" t="str">
            <v>‚</v>
          </cell>
          <cell r="CB323" t="str">
            <v>‚</v>
          </cell>
          <cell r="CD323" t="str">
            <v>‚</v>
          </cell>
          <cell r="CF323" t="str">
            <v>‚</v>
          </cell>
          <cell r="CH323" t="str">
            <v>‚</v>
          </cell>
          <cell r="CJ323" t="str">
            <v>‚</v>
          </cell>
        </row>
        <row r="324">
          <cell r="BB324" t="str">
            <v>‚</v>
          </cell>
          <cell r="BD324" t="str">
            <v>‚</v>
          </cell>
          <cell r="BF324" t="str">
            <v>‚</v>
          </cell>
          <cell r="BG324" t="str">
            <v>LOAN RAISING CHARGES</v>
          </cell>
          <cell r="BH324" t="str">
            <v>‚</v>
          </cell>
          <cell r="BJ324" t="str">
            <v>‚</v>
          </cell>
          <cell r="BL324" t="str">
            <v>‚</v>
          </cell>
          <cell r="BN324" t="str">
            <v>‚</v>
          </cell>
          <cell r="BP324" t="str">
            <v>‚</v>
          </cell>
          <cell r="BR324" t="str">
            <v>‚</v>
          </cell>
          <cell r="BT324" t="str">
            <v>‚</v>
          </cell>
          <cell r="BV324" t="str">
            <v>‚</v>
          </cell>
          <cell r="BX324" t="str">
            <v>‚</v>
          </cell>
          <cell r="BZ324" t="str">
            <v>‚</v>
          </cell>
          <cell r="CB324" t="str">
            <v>‚</v>
          </cell>
          <cell r="CD324" t="str">
            <v>‚</v>
          </cell>
          <cell r="CF324" t="str">
            <v>‚</v>
          </cell>
          <cell r="CH324" t="str">
            <v>‚</v>
          </cell>
          <cell r="CJ324" t="str">
            <v>‚</v>
          </cell>
        </row>
        <row r="325">
          <cell r="BB325" t="str">
            <v>‚</v>
          </cell>
          <cell r="BD325" t="str">
            <v>‚</v>
          </cell>
          <cell r="BF325" t="str">
            <v>‚</v>
          </cell>
          <cell r="BH325" t="str">
            <v>‚</v>
          </cell>
          <cell r="BJ325" t="str">
            <v>‚</v>
          </cell>
          <cell r="BL325" t="str">
            <v>‚</v>
          </cell>
          <cell r="BN325" t="str">
            <v>‚</v>
          </cell>
          <cell r="BP325" t="str">
            <v>‚</v>
          </cell>
          <cell r="BR325" t="str">
            <v>‚</v>
          </cell>
          <cell r="BT325" t="str">
            <v>‚</v>
          </cell>
          <cell r="BV325" t="str">
            <v>‚</v>
          </cell>
          <cell r="BX325" t="str">
            <v>‚</v>
          </cell>
          <cell r="BZ325" t="str">
            <v>‚</v>
          </cell>
          <cell r="CB325" t="str">
            <v>‚</v>
          </cell>
          <cell r="CD325" t="str">
            <v>‚</v>
          </cell>
          <cell r="CF325" t="str">
            <v>‚</v>
          </cell>
          <cell r="CH325" t="str">
            <v>‚</v>
          </cell>
          <cell r="CJ325" t="str">
            <v>‚</v>
          </cell>
        </row>
        <row r="326">
          <cell r="BB326" t="str">
            <v>‚</v>
          </cell>
          <cell r="BD326" t="str">
            <v>‚</v>
          </cell>
          <cell r="BF326" t="str">
            <v>‚</v>
          </cell>
          <cell r="BH326" t="str">
            <v>‚</v>
          </cell>
          <cell r="BJ326" t="str">
            <v>‚</v>
          </cell>
          <cell r="BL326" t="str">
            <v>‚</v>
          </cell>
          <cell r="BN326" t="str">
            <v>‚</v>
          </cell>
          <cell r="BP326" t="str">
            <v>‚</v>
          </cell>
          <cell r="BR326" t="str">
            <v>‚</v>
          </cell>
          <cell r="BT326" t="str">
            <v>‚</v>
          </cell>
          <cell r="BV326" t="str">
            <v>‚</v>
          </cell>
          <cell r="BX326" t="str">
            <v>‚</v>
          </cell>
          <cell r="BZ326" t="str">
            <v>‚</v>
          </cell>
          <cell r="CB326" t="str">
            <v>‚</v>
          </cell>
          <cell r="CD326" t="str">
            <v>‚</v>
          </cell>
          <cell r="CF326" t="str">
            <v>‚</v>
          </cell>
          <cell r="CH326" t="str">
            <v>‚</v>
          </cell>
          <cell r="CJ326" t="str">
            <v>‚</v>
          </cell>
        </row>
        <row r="327">
          <cell r="BB327" t="str">
            <v>‚</v>
          </cell>
          <cell r="BD327" t="str">
            <v>‚</v>
          </cell>
          <cell r="BF327" t="str">
            <v>‚</v>
          </cell>
          <cell r="BG327" t="str">
            <v>SUB-TOTAL (A)</v>
          </cell>
          <cell r="BH327" t="str">
            <v>‚</v>
          </cell>
          <cell r="BJ327" t="str">
            <v>‚</v>
          </cell>
          <cell r="BL327" t="str">
            <v>‚</v>
          </cell>
          <cell r="BN327" t="str">
            <v>‚</v>
          </cell>
          <cell r="BP327" t="str">
            <v>‚</v>
          </cell>
          <cell r="BR327" t="str">
            <v>‚</v>
          </cell>
          <cell r="BT327" t="str">
            <v>‚</v>
          </cell>
          <cell r="BV327" t="str">
            <v>‚</v>
          </cell>
          <cell r="BX327" t="str">
            <v>‚</v>
          </cell>
          <cell r="BZ327" t="str">
            <v>‚</v>
          </cell>
          <cell r="CB327" t="str">
            <v>‚</v>
          </cell>
          <cell r="CD327" t="str">
            <v>‚</v>
          </cell>
          <cell r="CF327" t="str">
            <v>‚</v>
          </cell>
          <cell r="CH327" t="str">
            <v>‚</v>
          </cell>
          <cell r="CJ327" t="str">
            <v>‚</v>
          </cell>
        </row>
        <row r="328">
          <cell r="BB328" t="str">
            <v>‚</v>
          </cell>
          <cell r="BD328" t="str">
            <v>‚</v>
          </cell>
          <cell r="BF328" t="str">
            <v>‚</v>
          </cell>
          <cell r="BH328" t="str">
            <v>‚</v>
          </cell>
          <cell r="BJ328" t="str">
            <v>‚</v>
          </cell>
          <cell r="BL328" t="str">
            <v>‚</v>
          </cell>
          <cell r="BN328" t="str">
            <v>‚</v>
          </cell>
          <cell r="BP328" t="str">
            <v>‚</v>
          </cell>
          <cell r="BR328" t="str">
            <v>‚</v>
          </cell>
          <cell r="BT328" t="str">
            <v>‚</v>
          </cell>
          <cell r="BV328" t="str">
            <v>‚</v>
          </cell>
          <cell r="BX328" t="str">
            <v>‚</v>
          </cell>
          <cell r="BZ328" t="str">
            <v>‚</v>
          </cell>
          <cell r="CB328" t="str">
            <v>‚</v>
          </cell>
          <cell r="CD328" t="str">
            <v>‚</v>
          </cell>
          <cell r="CF328" t="str">
            <v>‚</v>
          </cell>
          <cell r="CH328" t="str">
            <v>‚</v>
          </cell>
          <cell r="CJ328" t="str">
            <v>‚</v>
          </cell>
        </row>
        <row r="329">
          <cell r="BB329" t="str">
            <v>‚</v>
          </cell>
          <cell r="BD329" t="str">
            <v>‚</v>
          </cell>
          <cell r="BF329" t="str">
            <v>‚</v>
          </cell>
          <cell r="BG329" t="str">
            <v>VARIABLE EXP. :</v>
          </cell>
          <cell r="BH329" t="str">
            <v>‚</v>
          </cell>
          <cell r="BJ329" t="str">
            <v>‚</v>
          </cell>
          <cell r="BL329" t="str">
            <v>‚</v>
          </cell>
          <cell r="BN329" t="str">
            <v>‚</v>
          </cell>
          <cell r="BP329" t="str">
            <v>‚</v>
          </cell>
          <cell r="BR329" t="str">
            <v>‚</v>
          </cell>
          <cell r="BT329" t="str">
            <v>‚</v>
          </cell>
          <cell r="BV329" t="str">
            <v>‚</v>
          </cell>
          <cell r="BX329" t="str">
            <v>‚</v>
          </cell>
          <cell r="BZ329" t="str">
            <v>‚</v>
          </cell>
          <cell r="CB329" t="str">
            <v>‚</v>
          </cell>
          <cell r="CD329" t="str">
            <v>‚</v>
          </cell>
          <cell r="CF329" t="str">
            <v>‚</v>
          </cell>
          <cell r="CH329" t="str">
            <v>‚</v>
          </cell>
          <cell r="CJ329" t="str">
            <v>‚</v>
          </cell>
        </row>
        <row r="330">
          <cell r="BB330" t="str">
            <v>‚</v>
          </cell>
          <cell r="BD330" t="str">
            <v>‚</v>
          </cell>
          <cell r="BF330" t="str">
            <v>‚</v>
          </cell>
          <cell r="BG330" t="str">
            <v>---------------</v>
          </cell>
          <cell r="BH330" t="str">
            <v>‚</v>
          </cell>
          <cell r="BJ330" t="str">
            <v>‚</v>
          </cell>
          <cell r="BL330" t="str">
            <v>‚</v>
          </cell>
          <cell r="BN330" t="str">
            <v>‚</v>
          </cell>
          <cell r="BP330" t="str">
            <v>‚</v>
          </cell>
          <cell r="BR330" t="str">
            <v>‚</v>
          </cell>
          <cell r="BT330" t="str">
            <v>‚</v>
          </cell>
          <cell r="BV330" t="str">
            <v>‚</v>
          </cell>
          <cell r="BX330" t="str">
            <v>‚</v>
          </cell>
          <cell r="BZ330" t="str">
            <v>‚</v>
          </cell>
          <cell r="CB330" t="str">
            <v>‚</v>
          </cell>
          <cell r="CD330" t="str">
            <v>‚</v>
          </cell>
          <cell r="CF330" t="str">
            <v>‚</v>
          </cell>
          <cell r="CH330" t="str">
            <v>‚</v>
          </cell>
          <cell r="CJ330" t="str">
            <v>‚</v>
          </cell>
        </row>
        <row r="331">
          <cell r="BB331" t="str">
            <v>‚</v>
          </cell>
          <cell r="BD331" t="str">
            <v>‚</v>
          </cell>
          <cell r="BF331" t="str">
            <v>‚</v>
          </cell>
          <cell r="BG331" t="str">
            <v>BANK CHARGES</v>
          </cell>
          <cell r="BH331" t="str">
            <v>‚</v>
          </cell>
          <cell r="BJ331" t="str">
            <v>‚</v>
          </cell>
          <cell r="BL331" t="str">
            <v>‚</v>
          </cell>
          <cell r="BN331" t="str">
            <v>‚</v>
          </cell>
          <cell r="BP331" t="str">
            <v>‚</v>
          </cell>
          <cell r="BR331" t="str">
            <v>‚</v>
          </cell>
          <cell r="BT331" t="str">
            <v>‚</v>
          </cell>
          <cell r="BV331" t="str">
            <v>‚</v>
          </cell>
          <cell r="BX331" t="str">
            <v>‚</v>
          </cell>
          <cell r="BZ331" t="str">
            <v>‚</v>
          </cell>
          <cell r="CB331" t="str">
            <v>‚</v>
          </cell>
          <cell r="CD331" t="str">
            <v>‚</v>
          </cell>
          <cell r="CF331" t="str">
            <v>‚</v>
          </cell>
          <cell r="CH331" t="str">
            <v>‚</v>
          </cell>
          <cell r="CJ331" t="str">
            <v>‚</v>
          </cell>
        </row>
        <row r="332">
          <cell r="BB332" t="str">
            <v>‚</v>
          </cell>
          <cell r="BD332" t="str">
            <v>‚</v>
          </cell>
          <cell r="BF332" t="str">
            <v>‚</v>
          </cell>
          <cell r="BG332" t="str">
            <v>CASH DISCOUNT</v>
          </cell>
          <cell r="BH332" t="str">
            <v>‚</v>
          </cell>
          <cell r="BJ332" t="str">
            <v>‚</v>
          </cell>
          <cell r="BL332" t="str">
            <v>‚</v>
          </cell>
          <cell r="BN332" t="str">
            <v>‚</v>
          </cell>
          <cell r="BP332" t="str">
            <v>‚</v>
          </cell>
          <cell r="BR332" t="str">
            <v>‚</v>
          </cell>
          <cell r="BT332" t="str">
            <v>‚</v>
          </cell>
          <cell r="BV332" t="str">
            <v>‚</v>
          </cell>
          <cell r="BX332" t="str">
            <v>‚</v>
          </cell>
          <cell r="BZ332" t="str">
            <v>‚</v>
          </cell>
          <cell r="CB332" t="str">
            <v>‚</v>
          </cell>
          <cell r="CD332" t="str">
            <v>‚</v>
          </cell>
          <cell r="CF332" t="str">
            <v>‚</v>
          </cell>
          <cell r="CH332" t="str">
            <v>‚</v>
          </cell>
          <cell r="CJ332" t="str">
            <v>‚</v>
          </cell>
        </row>
        <row r="333">
          <cell r="BB333" t="str">
            <v>‚</v>
          </cell>
          <cell r="BD333" t="str">
            <v>‚</v>
          </cell>
          <cell r="BF333" t="str">
            <v>‚</v>
          </cell>
          <cell r="BG333" t="str">
            <v>HUNDI DISC. CHARGES</v>
          </cell>
          <cell r="BH333" t="str">
            <v>‚</v>
          </cell>
          <cell r="BJ333" t="str">
            <v>‚</v>
          </cell>
          <cell r="BL333" t="str">
            <v>‚</v>
          </cell>
          <cell r="BN333" t="str">
            <v>‚</v>
          </cell>
          <cell r="BP333" t="str">
            <v>‚</v>
          </cell>
          <cell r="BR333" t="str">
            <v>‚</v>
          </cell>
          <cell r="BT333" t="str">
            <v>‚</v>
          </cell>
          <cell r="BV333" t="str">
            <v>‚</v>
          </cell>
          <cell r="BX333" t="str">
            <v>‚</v>
          </cell>
          <cell r="BZ333" t="str">
            <v>‚</v>
          </cell>
          <cell r="CB333" t="str">
            <v>‚</v>
          </cell>
          <cell r="CD333" t="str">
            <v>‚</v>
          </cell>
          <cell r="CF333" t="str">
            <v>‚</v>
          </cell>
          <cell r="CH333" t="str">
            <v>‚</v>
          </cell>
          <cell r="CJ333" t="str">
            <v>‚</v>
          </cell>
        </row>
        <row r="334">
          <cell r="BB334" t="str">
            <v>‚</v>
          </cell>
          <cell r="BD334" t="str">
            <v>‚</v>
          </cell>
          <cell r="BF334" t="str">
            <v>‚</v>
          </cell>
          <cell r="BG334" t="str">
            <v>INTT. ON W.C.-C.BANK</v>
          </cell>
          <cell r="BH334" t="str">
            <v>‚</v>
          </cell>
          <cell r="BJ334" t="str">
            <v>‚</v>
          </cell>
          <cell r="BL334" t="str">
            <v>‚</v>
          </cell>
          <cell r="BN334" t="str">
            <v>‚</v>
          </cell>
          <cell r="BP334" t="str">
            <v>‚</v>
          </cell>
          <cell r="BR334" t="str">
            <v>‚</v>
          </cell>
          <cell r="BT334" t="str">
            <v>‚</v>
          </cell>
          <cell r="BV334" t="str">
            <v>‚</v>
          </cell>
          <cell r="BX334" t="str">
            <v>‚</v>
          </cell>
          <cell r="BZ334" t="str">
            <v>‚</v>
          </cell>
          <cell r="CB334" t="str">
            <v>‚</v>
          </cell>
          <cell r="CD334" t="str">
            <v>‚</v>
          </cell>
          <cell r="CF334" t="str">
            <v>‚</v>
          </cell>
          <cell r="CH334" t="str">
            <v>‚</v>
          </cell>
          <cell r="CJ334" t="str">
            <v>‚</v>
          </cell>
        </row>
        <row r="335">
          <cell r="BB335" t="str">
            <v>‚</v>
          </cell>
          <cell r="BD335" t="str">
            <v>‚</v>
          </cell>
          <cell r="BF335" t="str">
            <v>‚</v>
          </cell>
          <cell r="BG335" t="str">
            <v>SIBDI</v>
          </cell>
          <cell r="BH335" t="str">
            <v>‚</v>
          </cell>
          <cell r="BJ335" t="str">
            <v>‚</v>
          </cell>
          <cell r="BL335" t="str">
            <v>‚</v>
          </cell>
          <cell r="BN335" t="str">
            <v>‚</v>
          </cell>
          <cell r="BP335" t="str">
            <v>‚</v>
          </cell>
          <cell r="BR335" t="str">
            <v>‚</v>
          </cell>
          <cell r="BT335" t="str">
            <v>‚</v>
          </cell>
          <cell r="BV335" t="str">
            <v>‚</v>
          </cell>
          <cell r="BX335" t="str">
            <v>‚</v>
          </cell>
          <cell r="BZ335" t="str">
            <v>‚</v>
          </cell>
          <cell r="CB335" t="str">
            <v>‚</v>
          </cell>
          <cell r="CD335" t="str">
            <v>‚</v>
          </cell>
          <cell r="CF335" t="str">
            <v>‚</v>
          </cell>
          <cell r="CH335" t="str">
            <v>‚</v>
          </cell>
          <cell r="CJ335" t="str">
            <v>‚</v>
          </cell>
        </row>
        <row r="336">
          <cell r="BB336" t="str">
            <v>‚</v>
          </cell>
          <cell r="BD336" t="str">
            <v>‚</v>
          </cell>
          <cell r="BF336" t="str">
            <v>‚</v>
          </cell>
          <cell r="BG336" t="str">
            <v>STAMPING CHARGES</v>
          </cell>
          <cell r="BH336" t="str">
            <v>‚</v>
          </cell>
          <cell r="BJ336" t="str">
            <v>‚</v>
          </cell>
          <cell r="BL336" t="str">
            <v>‚</v>
          </cell>
          <cell r="BN336" t="str">
            <v>‚</v>
          </cell>
          <cell r="BP336" t="str">
            <v>‚</v>
          </cell>
          <cell r="BR336" t="str">
            <v>‚</v>
          </cell>
          <cell r="BT336" t="str">
            <v>‚</v>
          </cell>
          <cell r="BV336" t="str">
            <v>‚</v>
          </cell>
          <cell r="BX336" t="str">
            <v>‚</v>
          </cell>
          <cell r="BZ336" t="str">
            <v>‚</v>
          </cell>
          <cell r="CB336" t="str">
            <v>‚</v>
          </cell>
          <cell r="CD336" t="str">
            <v>‚</v>
          </cell>
          <cell r="CF336" t="str">
            <v>‚</v>
          </cell>
          <cell r="CH336" t="str">
            <v>‚</v>
          </cell>
          <cell r="CJ336" t="str">
            <v>‚</v>
          </cell>
        </row>
        <row r="337">
          <cell r="BB337" t="str">
            <v>‚</v>
          </cell>
          <cell r="BD337" t="str">
            <v>‚</v>
          </cell>
          <cell r="BF337" t="str">
            <v>‚</v>
          </cell>
          <cell r="BH337" t="str">
            <v>‚</v>
          </cell>
          <cell r="BJ337" t="str">
            <v>‚</v>
          </cell>
          <cell r="BL337" t="str">
            <v>‚</v>
          </cell>
          <cell r="BN337" t="str">
            <v>‚</v>
          </cell>
          <cell r="BP337" t="str">
            <v>‚</v>
          </cell>
          <cell r="BR337" t="str">
            <v>‚</v>
          </cell>
          <cell r="BT337" t="str">
            <v>‚</v>
          </cell>
          <cell r="BV337" t="str">
            <v>‚</v>
          </cell>
          <cell r="BX337" t="str">
            <v>‚</v>
          </cell>
          <cell r="BZ337" t="str">
            <v>‚</v>
          </cell>
          <cell r="CB337" t="str">
            <v>‚</v>
          </cell>
          <cell r="CD337" t="str">
            <v>‚</v>
          </cell>
          <cell r="CF337" t="str">
            <v>‚</v>
          </cell>
          <cell r="CH337" t="str">
            <v>‚</v>
          </cell>
          <cell r="CJ337" t="str">
            <v>‚</v>
          </cell>
        </row>
        <row r="338">
          <cell r="BB338" t="str">
            <v>‚</v>
          </cell>
          <cell r="BD338" t="str">
            <v>‚</v>
          </cell>
          <cell r="BF338" t="str">
            <v>‚</v>
          </cell>
          <cell r="BG338" t="str">
            <v>SUB-TOTAL (B)</v>
          </cell>
          <cell r="BH338" t="str">
            <v>‚</v>
          </cell>
          <cell r="BJ338" t="str">
            <v>‚</v>
          </cell>
          <cell r="BL338" t="str">
            <v>‚</v>
          </cell>
          <cell r="BN338" t="str">
            <v>‚</v>
          </cell>
          <cell r="BP338" t="str">
            <v>‚</v>
          </cell>
          <cell r="BR338" t="str">
            <v>‚</v>
          </cell>
          <cell r="BT338" t="str">
            <v>‚</v>
          </cell>
          <cell r="BV338" t="str">
            <v>‚</v>
          </cell>
          <cell r="BX338" t="str">
            <v>‚</v>
          </cell>
          <cell r="BZ338" t="str">
            <v>‚</v>
          </cell>
          <cell r="CB338" t="str">
            <v>‚</v>
          </cell>
          <cell r="CD338" t="str">
            <v>‚</v>
          </cell>
          <cell r="CF338" t="str">
            <v>‚</v>
          </cell>
          <cell r="CH338" t="str">
            <v>‚</v>
          </cell>
          <cell r="CJ338" t="str">
            <v>‚</v>
          </cell>
        </row>
        <row r="339">
          <cell r="BB339" t="str">
            <v>‚</v>
          </cell>
          <cell r="BD339" t="str">
            <v>‚</v>
          </cell>
          <cell r="BF339" t="str">
            <v>‚</v>
          </cell>
          <cell r="BH339" t="str">
            <v>‚</v>
          </cell>
          <cell r="BJ339" t="str">
            <v>‚</v>
          </cell>
          <cell r="BL339" t="str">
            <v>‚</v>
          </cell>
          <cell r="BN339" t="str">
            <v>‚</v>
          </cell>
          <cell r="BP339" t="str">
            <v>‚</v>
          </cell>
          <cell r="BR339" t="str">
            <v>‚</v>
          </cell>
          <cell r="BT339" t="str">
            <v>‚</v>
          </cell>
          <cell r="BV339" t="str">
            <v>‚</v>
          </cell>
          <cell r="BX339" t="str">
            <v>‚</v>
          </cell>
          <cell r="BZ339" t="str">
            <v>‚</v>
          </cell>
          <cell r="CB339" t="str">
            <v>‚</v>
          </cell>
          <cell r="CD339" t="str">
            <v>‚</v>
          </cell>
          <cell r="CF339" t="str">
            <v>‚</v>
          </cell>
          <cell r="CH339" t="str">
            <v>‚</v>
          </cell>
          <cell r="CJ339" t="str">
            <v>‚</v>
          </cell>
        </row>
        <row r="340">
          <cell r="BB340" t="str">
            <v>‚</v>
          </cell>
          <cell r="BC340" t="str">
            <v>-</v>
          </cell>
          <cell r="BD340" t="str">
            <v>‚</v>
          </cell>
          <cell r="BE340" t="str">
            <v>-</v>
          </cell>
          <cell r="BF340" t="str">
            <v>‚</v>
          </cell>
          <cell r="BG340" t="str">
            <v>-</v>
          </cell>
          <cell r="BH340" t="str">
            <v>‚</v>
          </cell>
          <cell r="BI340" t="str">
            <v>-</v>
          </cell>
          <cell r="BJ340" t="str">
            <v>‚</v>
          </cell>
          <cell r="BK340" t="str">
            <v>-</v>
          </cell>
          <cell r="BL340" t="str">
            <v>‚</v>
          </cell>
          <cell r="BM340" t="str">
            <v>-</v>
          </cell>
          <cell r="BN340" t="str">
            <v>‚</v>
          </cell>
          <cell r="BO340" t="str">
            <v>-</v>
          </cell>
          <cell r="BP340" t="str">
            <v>‚</v>
          </cell>
          <cell r="BQ340" t="str">
            <v>-</v>
          </cell>
          <cell r="BR340" t="str">
            <v>‚</v>
          </cell>
          <cell r="BS340" t="str">
            <v>-</v>
          </cell>
          <cell r="BT340" t="str">
            <v>‚</v>
          </cell>
          <cell r="BU340" t="str">
            <v>-</v>
          </cell>
          <cell r="BV340" t="str">
            <v>‚</v>
          </cell>
          <cell r="BW340" t="str">
            <v>-</v>
          </cell>
          <cell r="BX340" t="str">
            <v>‚</v>
          </cell>
          <cell r="BY340" t="str">
            <v>-</v>
          </cell>
          <cell r="BZ340" t="str">
            <v>‚</v>
          </cell>
          <cell r="CA340" t="str">
            <v>-</v>
          </cell>
          <cell r="CB340" t="str">
            <v>‚</v>
          </cell>
          <cell r="CC340" t="str">
            <v>-</v>
          </cell>
          <cell r="CD340" t="str">
            <v>‚</v>
          </cell>
          <cell r="CE340" t="str">
            <v>-</v>
          </cell>
          <cell r="CF340" t="str">
            <v>‚</v>
          </cell>
          <cell r="CG340" t="str">
            <v>-</v>
          </cell>
          <cell r="CH340" t="str">
            <v>‚</v>
          </cell>
          <cell r="CI340" t="str">
            <v>-</v>
          </cell>
          <cell r="CJ340" t="str">
            <v>‚</v>
          </cell>
        </row>
        <row r="341">
          <cell r="BB341" t="str">
            <v>‚</v>
          </cell>
          <cell r="BD341" t="str">
            <v>‚</v>
          </cell>
          <cell r="BF341" t="str">
            <v>‚</v>
          </cell>
          <cell r="BG341" t="str">
            <v>TOTAL (A+B)</v>
          </cell>
          <cell r="BH341" t="str">
            <v>‚</v>
          </cell>
          <cell r="BJ341" t="str">
            <v>‚</v>
          </cell>
          <cell r="BL341" t="str">
            <v>‚</v>
          </cell>
          <cell r="BN341" t="str">
            <v>‚</v>
          </cell>
          <cell r="BP341" t="str">
            <v>‚</v>
          </cell>
          <cell r="BR341" t="str">
            <v>‚</v>
          </cell>
          <cell r="BT341" t="str">
            <v>‚</v>
          </cell>
          <cell r="BV341" t="str">
            <v>‚</v>
          </cell>
          <cell r="BX341" t="str">
            <v>‚</v>
          </cell>
          <cell r="BZ341" t="str">
            <v>‚</v>
          </cell>
          <cell r="CB341" t="str">
            <v>‚</v>
          </cell>
          <cell r="CD341" t="str">
            <v>‚</v>
          </cell>
          <cell r="CF341" t="str">
            <v>‚</v>
          </cell>
          <cell r="CH341" t="str">
            <v>‚</v>
          </cell>
          <cell r="CJ341" t="str">
            <v>‚</v>
          </cell>
        </row>
        <row r="342">
          <cell r="BB342" t="str">
            <v>‚</v>
          </cell>
          <cell r="BC342" t="str">
            <v>-</v>
          </cell>
          <cell r="BD342" t="str">
            <v>‚</v>
          </cell>
          <cell r="BE342" t="str">
            <v>-</v>
          </cell>
          <cell r="BF342" t="str">
            <v>‚</v>
          </cell>
          <cell r="BG342" t="str">
            <v>-</v>
          </cell>
          <cell r="BH342" t="str">
            <v>‚</v>
          </cell>
          <cell r="BI342" t="str">
            <v>-</v>
          </cell>
          <cell r="BJ342" t="str">
            <v>‚</v>
          </cell>
          <cell r="BK342" t="str">
            <v>-</v>
          </cell>
          <cell r="BL342" t="str">
            <v>‚</v>
          </cell>
          <cell r="BM342" t="str">
            <v>-</v>
          </cell>
          <cell r="BN342" t="str">
            <v>‚</v>
          </cell>
          <cell r="BO342" t="str">
            <v>-</v>
          </cell>
          <cell r="BP342" t="str">
            <v>‚</v>
          </cell>
          <cell r="BQ342" t="str">
            <v>-</v>
          </cell>
          <cell r="BR342" t="str">
            <v>‚</v>
          </cell>
          <cell r="BS342" t="str">
            <v>-</v>
          </cell>
          <cell r="BT342" t="str">
            <v>‚</v>
          </cell>
          <cell r="BU342" t="str">
            <v>-</v>
          </cell>
          <cell r="BV342" t="str">
            <v>‚</v>
          </cell>
          <cell r="BW342" t="str">
            <v>-</v>
          </cell>
          <cell r="BX342" t="str">
            <v>‚</v>
          </cell>
          <cell r="BY342" t="str">
            <v>-</v>
          </cell>
          <cell r="BZ342" t="str">
            <v>‚</v>
          </cell>
          <cell r="CA342" t="str">
            <v>-</v>
          </cell>
          <cell r="CB342" t="str">
            <v>‚</v>
          </cell>
          <cell r="CC342" t="str">
            <v>-</v>
          </cell>
          <cell r="CD342" t="str">
            <v>‚</v>
          </cell>
          <cell r="CE342" t="str">
            <v>-</v>
          </cell>
          <cell r="CF342" t="str">
            <v>‚</v>
          </cell>
          <cell r="CG342" t="str">
            <v>-</v>
          </cell>
          <cell r="CH342" t="str">
            <v>‚</v>
          </cell>
          <cell r="CI342" t="str">
            <v>-</v>
          </cell>
          <cell r="CJ342" t="str">
            <v>‚</v>
          </cell>
        </row>
        <row r="349">
          <cell r="BC349" t="str">
            <v>PREPARED BY :</v>
          </cell>
          <cell r="BS349" t="str">
            <v>VERIFIED BY:</v>
          </cell>
          <cell r="CE349" t="str">
            <v>APPROVED BY :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UPTO DEC RCLD"/>
      <sheetName val="Sheet3"/>
      <sheetName val="UPTO 31.03.05"/>
      <sheetName val="UPTO 31.05.05"/>
      <sheetName val="UPTO 30.06.05 "/>
      <sheetName val="JESHTHA"/>
      <sheetName val="JULY 15.07.05"/>
      <sheetName val="JULY 15.07.05 (2)"/>
      <sheetName val="Sheet2"/>
      <sheetName val="Sheet4"/>
      <sheetName val="JULY 15.07.05 (3)"/>
      <sheetName val="JULY 15.07.05 (4)"/>
      <sheetName val="JULY 15.07.05 (5)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A3">
            <v>81635</v>
          </cell>
          <cell r="B3" t="str">
            <v>G KASHINATH</v>
          </cell>
          <cell r="C3">
            <v>12720</v>
          </cell>
        </row>
        <row r="4">
          <cell r="A4">
            <v>300002</v>
          </cell>
          <cell r="B4" t="str">
            <v>D.K.BHATTACHARYA</v>
          </cell>
          <cell r="C4">
            <v>6298.75</v>
          </cell>
        </row>
        <row r="5">
          <cell r="A5">
            <v>300003</v>
          </cell>
          <cell r="B5" t="str">
            <v>T.P.BHATTARAI</v>
          </cell>
          <cell r="C5">
            <v>3566</v>
          </cell>
        </row>
        <row r="6">
          <cell r="A6">
            <v>300004</v>
          </cell>
          <cell r="B6" t="str">
            <v>C GHOSH</v>
          </cell>
          <cell r="C6">
            <v>6302.75</v>
          </cell>
        </row>
        <row r="7">
          <cell r="A7">
            <v>300006</v>
          </cell>
          <cell r="B7" t="str">
            <v>N.M.S.BASNETT</v>
          </cell>
          <cell r="C7">
            <v>5804.4</v>
          </cell>
        </row>
        <row r="8">
          <cell r="A8">
            <v>300007</v>
          </cell>
          <cell r="B8" t="str">
            <v>BASKER BASNET</v>
          </cell>
          <cell r="C8">
            <v>4070</v>
          </cell>
        </row>
        <row r="9">
          <cell r="A9">
            <v>300008</v>
          </cell>
          <cell r="B9" t="str">
            <v>HIRALAL PANDEY</v>
          </cell>
          <cell r="C9">
            <v>6118.5</v>
          </cell>
        </row>
        <row r="10">
          <cell r="A10">
            <v>300009</v>
          </cell>
          <cell r="B10" t="str">
            <v xml:space="preserve">RUDRA GIRI </v>
          </cell>
          <cell r="C10">
            <v>3357</v>
          </cell>
        </row>
        <row r="11">
          <cell r="A11">
            <v>300013</v>
          </cell>
          <cell r="B11" t="str">
            <v>UMA SHANKAR PRASAD</v>
          </cell>
          <cell r="C11">
            <v>6644.55</v>
          </cell>
        </row>
        <row r="12">
          <cell r="A12">
            <v>300014</v>
          </cell>
          <cell r="B12" t="str">
            <v>AMAL KUMAR GUIN</v>
          </cell>
          <cell r="C12">
            <v>1218</v>
          </cell>
        </row>
        <row r="13">
          <cell r="A13">
            <v>300015</v>
          </cell>
          <cell r="B13" t="str">
            <v>VIJAY KUMAR</v>
          </cell>
          <cell r="C13">
            <v>10746</v>
          </cell>
        </row>
        <row r="14">
          <cell r="A14">
            <v>300016</v>
          </cell>
          <cell r="B14" t="str">
            <v>R.K.AGNIHOTRI</v>
          </cell>
          <cell r="C14">
            <v>2876</v>
          </cell>
        </row>
        <row r="15">
          <cell r="A15">
            <v>300017</v>
          </cell>
          <cell r="B15" t="str">
            <v>D.P.SINGH</v>
          </cell>
          <cell r="C15">
            <v>6014</v>
          </cell>
        </row>
        <row r="16">
          <cell r="A16">
            <v>300018</v>
          </cell>
          <cell r="B16" t="str">
            <v>UMESH GOSWAMI</v>
          </cell>
          <cell r="C16">
            <v>6665</v>
          </cell>
        </row>
        <row r="17">
          <cell r="A17">
            <v>300019</v>
          </cell>
          <cell r="B17" t="str">
            <v>S.K.MISHRA</v>
          </cell>
          <cell r="C17">
            <v>8861.7000000000007</v>
          </cell>
        </row>
        <row r="18">
          <cell r="A18">
            <v>300020</v>
          </cell>
          <cell r="B18" t="str">
            <v>S.K.BAGCHI</v>
          </cell>
          <cell r="C18">
            <v>6974</v>
          </cell>
        </row>
        <row r="19">
          <cell r="A19">
            <v>300022</v>
          </cell>
          <cell r="B19" t="str">
            <v>ANUPAM KUMAR AGRAWAL</v>
          </cell>
          <cell r="C19">
            <v>4293</v>
          </cell>
        </row>
        <row r="20">
          <cell r="A20">
            <v>300024</v>
          </cell>
          <cell r="B20" t="str">
            <v>RAKESH CHAND</v>
          </cell>
          <cell r="C20">
            <v>5103.2</v>
          </cell>
        </row>
        <row r="21">
          <cell r="A21">
            <v>300025</v>
          </cell>
          <cell r="B21" t="str">
            <v>SUJIT KUMAR</v>
          </cell>
          <cell r="C21">
            <v>609</v>
          </cell>
        </row>
        <row r="22">
          <cell r="A22">
            <v>300026</v>
          </cell>
          <cell r="B22" t="str">
            <v>JYOTISH KUMAR</v>
          </cell>
          <cell r="C22">
            <v>5041</v>
          </cell>
        </row>
        <row r="23">
          <cell r="A23">
            <v>300027</v>
          </cell>
          <cell r="B23" t="str">
            <v>S.TIWARI</v>
          </cell>
          <cell r="C23">
            <v>4863</v>
          </cell>
        </row>
        <row r="24">
          <cell r="A24">
            <v>300029</v>
          </cell>
          <cell r="B24" t="str">
            <v>SANJAY KUMAR</v>
          </cell>
          <cell r="C24">
            <v>5088</v>
          </cell>
        </row>
        <row r="25">
          <cell r="A25">
            <v>300030</v>
          </cell>
          <cell r="B25" t="str">
            <v>A BHATTACHRYA</v>
          </cell>
          <cell r="C25">
            <v>1604.4</v>
          </cell>
        </row>
        <row r="26">
          <cell r="A26">
            <v>300031</v>
          </cell>
          <cell r="B26" t="str">
            <v>ASHUTOSH KUMAR SINGH</v>
          </cell>
          <cell r="C26">
            <v>6992.5</v>
          </cell>
        </row>
        <row r="27">
          <cell r="A27">
            <v>300032</v>
          </cell>
          <cell r="B27" t="str">
            <v>AJOY KUMAR AWASTHY</v>
          </cell>
          <cell r="C27">
            <v>2676</v>
          </cell>
        </row>
        <row r="28">
          <cell r="A28">
            <v>300034</v>
          </cell>
          <cell r="B28" t="str">
            <v>KAUSHIK KAHALI</v>
          </cell>
          <cell r="C28">
            <v>1017</v>
          </cell>
        </row>
        <row r="29">
          <cell r="A29">
            <v>300037</v>
          </cell>
          <cell r="B29" t="str">
            <v>AWADHU YADAV</v>
          </cell>
          <cell r="C29">
            <v>3786.88</v>
          </cell>
        </row>
        <row r="30">
          <cell r="A30">
            <v>300039</v>
          </cell>
          <cell r="B30" t="str">
            <v>ANUJ KUMAR SINGH</v>
          </cell>
          <cell r="C30">
            <v>4399.5</v>
          </cell>
        </row>
        <row r="31">
          <cell r="A31">
            <v>300041</v>
          </cell>
          <cell r="B31" t="str">
            <v>RUTH KR KAPAT</v>
          </cell>
          <cell r="C31">
            <v>516</v>
          </cell>
        </row>
        <row r="32">
          <cell r="A32">
            <v>300042</v>
          </cell>
          <cell r="B32" t="str">
            <v>KALIM KHAN</v>
          </cell>
          <cell r="C32">
            <v>5332</v>
          </cell>
        </row>
        <row r="33">
          <cell r="A33">
            <v>300044</v>
          </cell>
          <cell r="B33" t="str">
            <v>SUSHIL KR SINHA</v>
          </cell>
          <cell r="C33">
            <v>7196</v>
          </cell>
        </row>
        <row r="34">
          <cell r="A34">
            <v>300045</v>
          </cell>
          <cell r="B34" t="str">
            <v xml:space="preserve">AWADHESH KR SINGH </v>
          </cell>
          <cell r="C34">
            <v>2374</v>
          </cell>
        </row>
        <row r="35">
          <cell r="A35">
            <v>300048</v>
          </cell>
          <cell r="B35" t="str">
            <v>SWARUP KR DEY</v>
          </cell>
          <cell r="C35">
            <v>6014.21</v>
          </cell>
        </row>
        <row r="36">
          <cell r="A36">
            <v>300049</v>
          </cell>
          <cell r="B36" t="str">
            <v>R.K.VERMA</v>
          </cell>
          <cell r="C36">
            <v>17063.52</v>
          </cell>
        </row>
        <row r="37">
          <cell r="A37">
            <v>300050</v>
          </cell>
          <cell r="B37" t="str">
            <v>JAGDISH N TIWARI</v>
          </cell>
          <cell r="C37">
            <v>6120</v>
          </cell>
        </row>
        <row r="38">
          <cell r="A38">
            <v>300051</v>
          </cell>
          <cell r="B38" t="str">
            <v>TANMOY GHOSH</v>
          </cell>
          <cell r="C38">
            <v>2768.75</v>
          </cell>
        </row>
        <row r="39">
          <cell r="A39">
            <v>300053</v>
          </cell>
          <cell r="B39" t="str">
            <v>RAJESH KR GUPTA</v>
          </cell>
          <cell r="C39">
            <v>7566</v>
          </cell>
        </row>
        <row r="40">
          <cell r="A40">
            <v>300054</v>
          </cell>
          <cell r="B40" t="str">
            <v>RAJDEV PASWAN</v>
          </cell>
          <cell r="C40">
            <v>2166</v>
          </cell>
        </row>
        <row r="41">
          <cell r="A41">
            <v>300055</v>
          </cell>
          <cell r="B41" t="str">
            <v>DIPANKAR SANYAL</v>
          </cell>
          <cell r="C41">
            <v>4050.4</v>
          </cell>
        </row>
        <row r="42">
          <cell r="A42">
            <v>300056</v>
          </cell>
          <cell r="B42" t="str">
            <v>DILIP KUMAR KAMAT</v>
          </cell>
          <cell r="C42">
            <v>3195</v>
          </cell>
        </row>
        <row r="43">
          <cell r="A43">
            <v>300057</v>
          </cell>
          <cell r="B43" t="str">
            <v>A MEHRA</v>
          </cell>
          <cell r="C43">
            <v>16932.400000000001</v>
          </cell>
        </row>
        <row r="44">
          <cell r="A44">
            <v>300058</v>
          </cell>
          <cell r="B44" t="str">
            <v>SANJIV GIRI</v>
          </cell>
          <cell r="C44">
            <v>1964.75</v>
          </cell>
        </row>
        <row r="45">
          <cell r="A45">
            <v>300062</v>
          </cell>
          <cell r="B45" t="str">
            <v>R.K.NEPALI</v>
          </cell>
          <cell r="C45">
            <v>2972</v>
          </cell>
        </row>
        <row r="46">
          <cell r="A46">
            <v>300063</v>
          </cell>
          <cell r="B46" t="str">
            <v>SOVHAN BHADURI</v>
          </cell>
          <cell r="C46">
            <v>4452</v>
          </cell>
        </row>
        <row r="47">
          <cell r="A47">
            <v>300064</v>
          </cell>
          <cell r="B47" t="str">
            <v>RAJEEV RANA</v>
          </cell>
          <cell r="C47">
            <v>3597.7</v>
          </cell>
        </row>
        <row r="48">
          <cell r="A48">
            <v>300065</v>
          </cell>
          <cell r="B48" t="str">
            <v>SHAMBHU KARKI</v>
          </cell>
          <cell r="C48">
            <v>538</v>
          </cell>
        </row>
        <row r="49">
          <cell r="A49">
            <v>300066</v>
          </cell>
          <cell r="B49" t="str">
            <v>KESHAV JHA</v>
          </cell>
          <cell r="C49">
            <v>5856</v>
          </cell>
        </row>
        <row r="50">
          <cell r="A50">
            <v>300067</v>
          </cell>
          <cell r="B50" t="str">
            <v>ROHTASH SAINI</v>
          </cell>
          <cell r="C50">
            <v>6744</v>
          </cell>
        </row>
        <row r="51">
          <cell r="A51">
            <v>300068</v>
          </cell>
          <cell r="B51" t="str">
            <v>RAM KRISHNA THAKUR</v>
          </cell>
          <cell r="C51">
            <v>2345</v>
          </cell>
        </row>
        <row r="52">
          <cell r="A52">
            <v>300071</v>
          </cell>
          <cell r="B52" t="str">
            <v>SURENDAR TRIPATHI-ENGG.</v>
          </cell>
          <cell r="C52">
            <v>7274.75</v>
          </cell>
        </row>
        <row r="53">
          <cell r="A53">
            <v>300074</v>
          </cell>
          <cell r="B53" t="str">
            <v>KANWAR PAL SINGH</v>
          </cell>
          <cell r="C53">
            <v>2901.25</v>
          </cell>
        </row>
        <row r="54">
          <cell r="A54">
            <v>300075</v>
          </cell>
          <cell r="B54" t="str">
            <v>VIRPAL SINGH</v>
          </cell>
          <cell r="C54">
            <v>6165.98</v>
          </cell>
        </row>
        <row r="55">
          <cell r="A55">
            <v>300076</v>
          </cell>
          <cell r="B55" t="str">
            <v>TEZ SINGH</v>
          </cell>
          <cell r="C55">
            <v>4423</v>
          </cell>
        </row>
        <row r="56">
          <cell r="A56">
            <v>300077</v>
          </cell>
          <cell r="B56" t="str">
            <v>SUBHAS TRIPATHI</v>
          </cell>
          <cell r="C56">
            <v>8494</v>
          </cell>
        </row>
        <row r="57">
          <cell r="A57">
            <v>300080</v>
          </cell>
          <cell r="B57" t="str">
            <v>DEEP CHANDRA SRIVASTAVA</v>
          </cell>
          <cell r="C57">
            <v>2177.4</v>
          </cell>
        </row>
        <row r="58">
          <cell r="A58">
            <v>300082</v>
          </cell>
          <cell r="B58" t="str">
            <v>SURESH KR (ELECTRICIAN)</v>
          </cell>
          <cell r="C58">
            <v>4901</v>
          </cell>
        </row>
        <row r="59">
          <cell r="A59">
            <v>300083</v>
          </cell>
          <cell r="B59" t="str">
            <v>RAMESH DUTT</v>
          </cell>
          <cell r="C59">
            <v>1626</v>
          </cell>
        </row>
        <row r="60">
          <cell r="A60">
            <v>300085</v>
          </cell>
          <cell r="B60" t="str">
            <v>PRAMOD KUMAR BHARDWAJ</v>
          </cell>
          <cell r="C60">
            <v>2475</v>
          </cell>
        </row>
        <row r="61">
          <cell r="A61">
            <v>300087</v>
          </cell>
          <cell r="B61" t="str">
            <v>PRABHASH TIWARI</v>
          </cell>
          <cell r="C61">
            <v>7966</v>
          </cell>
        </row>
        <row r="62">
          <cell r="A62">
            <v>300088</v>
          </cell>
          <cell r="B62" t="str">
            <v>SANTOSH GAJUREL</v>
          </cell>
          <cell r="C62">
            <v>2315.35</v>
          </cell>
        </row>
        <row r="63">
          <cell r="A63">
            <v>300091</v>
          </cell>
          <cell r="B63" t="str">
            <v>SHAILENDAR Kr. JHA</v>
          </cell>
          <cell r="C63">
            <v>2041.9</v>
          </cell>
        </row>
        <row r="64">
          <cell r="A64">
            <v>300092</v>
          </cell>
          <cell r="B64" t="str">
            <v>J.B.SRIVASTAVA</v>
          </cell>
          <cell r="C64">
            <v>6926.5</v>
          </cell>
        </row>
        <row r="65">
          <cell r="A65">
            <v>300094</v>
          </cell>
          <cell r="B65" t="str">
            <v>RAJ MAL BHATIA</v>
          </cell>
          <cell r="C65">
            <v>1810.6</v>
          </cell>
        </row>
        <row r="66">
          <cell r="A66">
            <v>300098</v>
          </cell>
          <cell r="B66" t="str">
            <v>AWADESH TIWARI</v>
          </cell>
          <cell r="C66">
            <v>7632</v>
          </cell>
        </row>
        <row r="67">
          <cell r="A67">
            <v>300101</v>
          </cell>
          <cell r="B67" t="str">
            <v>NAR BDR THAPA</v>
          </cell>
          <cell r="C67">
            <v>3216</v>
          </cell>
        </row>
        <row r="68">
          <cell r="A68">
            <v>300103</v>
          </cell>
          <cell r="B68" t="str">
            <v>PADAM SINGH K C</v>
          </cell>
          <cell r="C68">
            <v>3474</v>
          </cell>
        </row>
        <row r="69">
          <cell r="A69">
            <v>300105</v>
          </cell>
          <cell r="B69" t="str">
            <v>SATYA N SINGH</v>
          </cell>
          <cell r="C69">
            <v>5511</v>
          </cell>
        </row>
        <row r="70">
          <cell r="A70">
            <v>300107</v>
          </cell>
          <cell r="B70" t="str">
            <v>DHARMENDAR PANDEY</v>
          </cell>
          <cell r="C70">
            <v>5152.75</v>
          </cell>
        </row>
        <row r="71">
          <cell r="A71">
            <v>300110</v>
          </cell>
          <cell r="B71" t="str">
            <v>IRPHAN AHMED</v>
          </cell>
          <cell r="C71">
            <v>2274</v>
          </cell>
        </row>
        <row r="72">
          <cell r="A72">
            <v>300111</v>
          </cell>
          <cell r="B72" t="str">
            <v xml:space="preserve">AJAY KR SINGH </v>
          </cell>
          <cell r="C72">
            <v>1194</v>
          </cell>
        </row>
        <row r="73">
          <cell r="A73">
            <v>300112</v>
          </cell>
          <cell r="B73" t="str">
            <v>SUNIL LAMA</v>
          </cell>
          <cell r="C73">
            <v>728</v>
          </cell>
        </row>
        <row r="74">
          <cell r="A74">
            <v>300114</v>
          </cell>
          <cell r="B74" t="str">
            <v>BHUPENDRA KUMAR RANA</v>
          </cell>
          <cell r="C74">
            <v>4242</v>
          </cell>
        </row>
        <row r="75">
          <cell r="A75">
            <v>300117</v>
          </cell>
          <cell r="B75" t="str">
            <v xml:space="preserve">KRISHNA KR RAI </v>
          </cell>
          <cell r="C75">
            <v>2967.5</v>
          </cell>
        </row>
        <row r="76">
          <cell r="A76">
            <v>300118</v>
          </cell>
          <cell r="B76" t="str">
            <v>RAJESH KUMAR RAUNIYAR</v>
          </cell>
          <cell r="C76">
            <v>1783</v>
          </cell>
        </row>
        <row r="77">
          <cell r="A77">
            <v>300120</v>
          </cell>
          <cell r="B77" t="str">
            <v>RANJAN KUMAR</v>
          </cell>
          <cell r="C77">
            <v>2243</v>
          </cell>
        </row>
        <row r="78">
          <cell r="A78">
            <v>300124</v>
          </cell>
          <cell r="B78" t="str">
            <v>BINOD KR MAHATO</v>
          </cell>
          <cell r="C78">
            <v>3735</v>
          </cell>
        </row>
        <row r="79">
          <cell r="A79">
            <v>300125</v>
          </cell>
          <cell r="B79" t="str">
            <v>RAM BHADUR SAH</v>
          </cell>
          <cell r="C79">
            <v>4478</v>
          </cell>
        </row>
        <row r="80">
          <cell r="A80">
            <v>300128</v>
          </cell>
          <cell r="B80" t="str">
            <v>RAM ASHISH CHAUHAN</v>
          </cell>
          <cell r="C80">
            <v>2597</v>
          </cell>
        </row>
        <row r="81">
          <cell r="A81">
            <v>300130</v>
          </cell>
          <cell r="B81" t="str">
            <v>DHAN BDR SUBBA</v>
          </cell>
          <cell r="C81">
            <v>0</v>
          </cell>
        </row>
        <row r="82">
          <cell r="A82">
            <v>300131</v>
          </cell>
          <cell r="B82" t="str">
            <v>R P GEWALI</v>
          </cell>
          <cell r="C82">
            <v>0</v>
          </cell>
        </row>
        <row r="83">
          <cell r="A83">
            <v>300133</v>
          </cell>
          <cell r="B83" t="str">
            <v>REKH RAJ SINGH</v>
          </cell>
          <cell r="C83">
            <v>2913.45</v>
          </cell>
        </row>
        <row r="84">
          <cell r="A84">
            <v>300134</v>
          </cell>
          <cell r="B84" t="str">
            <v>GURUCHARAN SINGH</v>
          </cell>
          <cell r="C84">
            <v>1987</v>
          </cell>
        </row>
        <row r="85">
          <cell r="A85">
            <v>300136</v>
          </cell>
          <cell r="B85" t="str">
            <v>MD REZA</v>
          </cell>
          <cell r="C85">
            <v>1105</v>
          </cell>
        </row>
        <row r="86">
          <cell r="A86">
            <v>300137</v>
          </cell>
          <cell r="B86" t="str">
            <v>SAMSUL ANSARI</v>
          </cell>
          <cell r="C86">
            <v>3163</v>
          </cell>
        </row>
        <row r="87">
          <cell r="A87">
            <v>300139</v>
          </cell>
          <cell r="B87" t="str">
            <v>K.B. ADHIKARI</v>
          </cell>
          <cell r="C87">
            <v>1186</v>
          </cell>
        </row>
        <row r="88">
          <cell r="A88">
            <v>300140</v>
          </cell>
          <cell r="B88" t="str">
            <v>R K ACHARYA</v>
          </cell>
          <cell r="C88">
            <v>975.58</v>
          </cell>
        </row>
        <row r="89">
          <cell r="A89">
            <v>300141</v>
          </cell>
          <cell r="B89" t="str">
            <v>SHASHI KANT JHA</v>
          </cell>
          <cell r="C89">
            <v>7156.65</v>
          </cell>
        </row>
        <row r="90">
          <cell r="A90">
            <v>300142</v>
          </cell>
          <cell r="B90" t="str">
            <v>MUKESH KUMAR</v>
          </cell>
          <cell r="C90">
            <v>2601.85</v>
          </cell>
        </row>
        <row r="91">
          <cell r="A91">
            <v>300147</v>
          </cell>
          <cell r="B91" t="str">
            <v>SHYAMAL ROY</v>
          </cell>
          <cell r="C91">
            <v>4506.8500000000004</v>
          </cell>
        </row>
        <row r="92">
          <cell r="A92">
            <v>300148</v>
          </cell>
          <cell r="B92" t="str">
            <v>SIKANDAR BAITHA</v>
          </cell>
          <cell r="C92">
            <v>1259</v>
          </cell>
        </row>
        <row r="93">
          <cell r="A93">
            <v>300149</v>
          </cell>
          <cell r="B93" t="str">
            <v>KIRAN KUMAR UPADHYA</v>
          </cell>
          <cell r="C93">
            <v>597</v>
          </cell>
        </row>
        <row r="94">
          <cell r="A94">
            <v>300151</v>
          </cell>
          <cell r="B94" t="str">
            <v>NAAJ BHANU</v>
          </cell>
          <cell r="C94">
            <v>4320</v>
          </cell>
        </row>
        <row r="95">
          <cell r="A95">
            <v>300153</v>
          </cell>
          <cell r="B95" t="str">
            <v>R.N.YADAV</v>
          </cell>
          <cell r="C95">
            <v>4579</v>
          </cell>
        </row>
        <row r="96">
          <cell r="A96">
            <v>300155</v>
          </cell>
          <cell r="B96" t="str">
            <v>P.BHASKRAN</v>
          </cell>
          <cell r="C96">
            <v>4580</v>
          </cell>
        </row>
        <row r="97">
          <cell r="A97">
            <v>300158</v>
          </cell>
          <cell r="B97" t="str">
            <v>SOHAN SINGH</v>
          </cell>
          <cell r="C97">
            <v>1987</v>
          </cell>
        </row>
        <row r="98">
          <cell r="A98">
            <v>300161</v>
          </cell>
          <cell r="B98" t="str">
            <v>SURESH KUMAR</v>
          </cell>
          <cell r="C98">
            <v>824</v>
          </cell>
        </row>
        <row r="99">
          <cell r="A99">
            <v>300162</v>
          </cell>
          <cell r="B99" t="str">
            <v xml:space="preserve">DINESH SHARMA </v>
          </cell>
          <cell r="C99">
            <v>1348.3</v>
          </cell>
        </row>
        <row r="100">
          <cell r="A100">
            <v>300173</v>
          </cell>
          <cell r="B100" t="str">
            <v>BALBINDAR SINGH DHADWAL</v>
          </cell>
          <cell r="C100">
            <v>8138.8</v>
          </cell>
        </row>
        <row r="101">
          <cell r="A101">
            <v>300175</v>
          </cell>
          <cell r="B101" t="str">
            <v>SURYA P GHIMRE</v>
          </cell>
          <cell r="C101">
            <v>9161.9</v>
          </cell>
        </row>
        <row r="102">
          <cell r="A102">
            <v>300176</v>
          </cell>
          <cell r="B102" t="str">
            <v>SANJAY MATHUR</v>
          </cell>
          <cell r="C102">
            <v>3874</v>
          </cell>
        </row>
        <row r="103">
          <cell r="A103">
            <v>300180</v>
          </cell>
          <cell r="B103" t="str">
            <v>RAJEEV RANJAN VERMA</v>
          </cell>
          <cell r="C103">
            <v>3579.4</v>
          </cell>
        </row>
        <row r="104">
          <cell r="A104">
            <v>300181</v>
          </cell>
          <cell r="B104" t="str">
            <v>MAUREEN PETERS</v>
          </cell>
          <cell r="C104">
            <v>2899.3</v>
          </cell>
        </row>
        <row r="105">
          <cell r="A105">
            <v>300187</v>
          </cell>
          <cell r="B105" t="str">
            <v>BADRI NARYAN</v>
          </cell>
          <cell r="C105">
            <v>12720.62</v>
          </cell>
        </row>
        <row r="106">
          <cell r="A106">
            <v>300189</v>
          </cell>
          <cell r="B106" t="str">
            <v>PRASHATN SHIRALI</v>
          </cell>
          <cell r="C106">
            <v>6360</v>
          </cell>
        </row>
        <row r="107">
          <cell r="A107">
            <v>300195</v>
          </cell>
          <cell r="B107" t="str">
            <v>SONI KAPOOR</v>
          </cell>
          <cell r="C107">
            <v>18070.5</v>
          </cell>
        </row>
        <row r="108">
          <cell r="A108">
            <v>300197</v>
          </cell>
          <cell r="B108" t="str">
            <v>S K DAS</v>
          </cell>
          <cell r="C108">
            <v>9606.25</v>
          </cell>
        </row>
        <row r="109">
          <cell r="A109">
            <v>300198</v>
          </cell>
          <cell r="B109" t="str">
            <v xml:space="preserve"> UPENDERA PRADHAN               </v>
          </cell>
          <cell r="C109">
            <v>10500</v>
          </cell>
        </row>
        <row r="110">
          <cell r="A110">
            <v>300199</v>
          </cell>
          <cell r="B110" t="str">
            <v>PARVEEN VERMA</v>
          </cell>
          <cell r="C110">
            <v>12720.5</v>
          </cell>
        </row>
        <row r="111">
          <cell r="A111">
            <v>300200</v>
          </cell>
          <cell r="B111" t="str">
            <v xml:space="preserve">SANJAY GURUNG </v>
          </cell>
          <cell r="C111">
            <v>4218</v>
          </cell>
        </row>
        <row r="112">
          <cell r="A112">
            <v>300202</v>
          </cell>
          <cell r="B112" t="str">
            <v>BINOD KUMAR CHADHURY</v>
          </cell>
          <cell r="C112">
            <v>14096.94</v>
          </cell>
        </row>
        <row r="113">
          <cell r="A113">
            <v>300203</v>
          </cell>
          <cell r="B113" t="str">
            <v>SHAILENDAR JHA</v>
          </cell>
          <cell r="C113">
            <v>6630</v>
          </cell>
        </row>
        <row r="114">
          <cell r="A114">
            <v>300205</v>
          </cell>
          <cell r="B114" t="str">
            <v xml:space="preserve">SHIVE KR THAKUR </v>
          </cell>
          <cell r="C114">
            <v>6105</v>
          </cell>
        </row>
        <row r="115">
          <cell r="A115">
            <v>300207</v>
          </cell>
          <cell r="B115" t="str">
            <v>MONOJ KUMAR CHADHURY</v>
          </cell>
          <cell r="C115">
            <v>4170</v>
          </cell>
        </row>
        <row r="116">
          <cell r="A116">
            <v>300208</v>
          </cell>
          <cell r="B116" t="str">
            <v>T P KHANAL</v>
          </cell>
          <cell r="C116">
            <v>4056</v>
          </cell>
        </row>
        <row r="117">
          <cell r="A117">
            <v>300217</v>
          </cell>
          <cell r="B117" t="str">
            <v>A K PANDEY</v>
          </cell>
          <cell r="C117">
            <v>9571.1200000000008</v>
          </cell>
        </row>
        <row r="118">
          <cell r="A118">
            <v>300219</v>
          </cell>
          <cell r="B118" t="str">
            <v>RAJU BAJRACHARYA</v>
          </cell>
          <cell r="C118">
            <v>2177.9899999999998</v>
          </cell>
        </row>
        <row r="119">
          <cell r="A119">
            <v>300220</v>
          </cell>
          <cell r="B119" t="str">
            <v>RAJESH MAN SHRESHTHA</v>
          </cell>
          <cell r="C119">
            <v>1141.6500000000001</v>
          </cell>
        </row>
        <row r="120">
          <cell r="A120">
            <v>300222</v>
          </cell>
          <cell r="B120" t="str">
            <v>UTTAM THAPA</v>
          </cell>
          <cell r="C120">
            <v>2800.85</v>
          </cell>
        </row>
        <row r="121">
          <cell r="A121">
            <v>300223</v>
          </cell>
          <cell r="B121" t="str">
            <v>KETHAN VYAS</v>
          </cell>
          <cell r="C121">
            <v>6890</v>
          </cell>
        </row>
        <row r="122">
          <cell r="A122">
            <v>300225</v>
          </cell>
          <cell r="B122" t="str">
            <v>K S PRASAD</v>
          </cell>
          <cell r="C122">
            <v>11174</v>
          </cell>
        </row>
        <row r="123">
          <cell r="A123">
            <v>300226</v>
          </cell>
          <cell r="B123" t="str">
            <v>SANTOSH S PANICKER</v>
          </cell>
          <cell r="C123">
            <v>2226</v>
          </cell>
        </row>
        <row r="124">
          <cell r="A124">
            <v>303000</v>
          </cell>
          <cell r="B124" t="str">
            <v>BHUGAL RAI</v>
          </cell>
          <cell r="C124">
            <v>1513.5</v>
          </cell>
        </row>
        <row r="125">
          <cell r="A125">
            <v>303001</v>
          </cell>
          <cell r="B125" t="str">
            <v>MOHAN BASNETT</v>
          </cell>
          <cell r="C125">
            <v>2058</v>
          </cell>
        </row>
        <row r="126">
          <cell r="A126">
            <v>303002</v>
          </cell>
          <cell r="B126" t="str">
            <v>A M ANSARI</v>
          </cell>
          <cell r="C126">
            <v>1035</v>
          </cell>
        </row>
        <row r="127">
          <cell r="A127">
            <v>303003</v>
          </cell>
          <cell r="B127" t="str">
            <v>SHANKAR NEPALI</v>
          </cell>
          <cell r="C127">
            <v>3240</v>
          </cell>
        </row>
        <row r="128">
          <cell r="A128">
            <v>303005</v>
          </cell>
          <cell r="B128" t="str">
            <v>SHAMBHU BHARAT</v>
          </cell>
          <cell r="C128">
            <v>1457</v>
          </cell>
        </row>
        <row r="129">
          <cell r="A129">
            <v>303006</v>
          </cell>
          <cell r="B129" t="str">
            <v>GANESH KARKI</v>
          </cell>
          <cell r="C129">
            <v>3456.5</v>
          </cell>
        </row>
        <row r="130">
          <cell r="A130">
            <v>303007</v>
          </cell>
          <cell r="B130" t="str">
            <v>SHYAM BASNETT</v>
          </cell>
          <cell r="C130">
            <v>0</v>
          </cell>
        </row>
        <row r="131">
          <cell r="A131">
            <v>303009</v>
          </cell>
          <cell r="B131" t="str">
            <v>SITA DEVI</v>
          </cell>
          <cell r="C131">
            <v>0</v>
          </cell>
        </row>
        <row r="132">
          <cell r="A132">
            <v>303010</v>
          </cell>
          <cell r="B132" t="str">
            <v>VIDYA SAGAR</v>
          </cell>
          <cell r="C132">
            <v>510</v>
          </cell>
        </row>
        <row r="133">
          <cell r="A133">
            <v>303011</v>
          </cell>
          <cell r="B133" t="str">
            <v>BIDUR CHAUDHURY</v>
          </cell>
          <cell r="C133">
            <v>0</v>
          </cell>
        </row>
        <row r="134">
          <cell r="A134">
            <v>303012</v>
          </cell>
          <cell r="B134" t="str">
            <v>MAN BAHADUR</v>
          </cell>
          <cell r="C134">
            <v>0</v>
          </cell>
        </row>
        <row r="135">
          <cell r="A135">
            <v>303014</v>
          </cell>
          <cell r="B135" t="str">
            <v>RAMESH KARKI</v>
          </cell>
          <cell r="C135">
            <v>0</v>
          </cell>
        </row>
        <row r="136">
          <cell r="A136">
            <v>303016</v>
          </cell>
          <cell r="B136" t="str">
            <v>OKIL ANSARI</v>
          </cell>
          <cell r="C136">
            <v>0</v>
          </cell>
        </row>
        <row r="137">
          <cell r="A137">
            <v>303017</v>
          </cell>
          <cell r="B137" t="str">
            <v>DIL BAHADUR</v>
          </cell>
          <cell r="C137">
            <v>0</v>
          </cell>
        </row>
        <row r="138">
          <cell r="A138">
            <v>303018</v>
          </cell>
          <cell r="B138" t="str">
            <v>PARBATI BHUJEL</v>
          </cell>
          <cell r="C138">
            <v>0</v>
          </cell>
        </row>
        <row r="139">
          <cell r="A139">
            <v>303019</v>
          </cell>
          <cell r="B139" t="str">
            <v>RAM SHRESHTA</v>
          </cell>
          <cell r="C139">
            <v>0</v>
          </cell>
        </row>
        <row r="140">
          <cell r="A140">
            <v>303032</v>
          </cell>
          <cell r="B140" t="str">
            <v>AJAY SAKYA</v>
          </cell>
          <cell r="C140">
            <v>954</v>
          </cell>
        </row>
        <row r="141">
          <cell r="A141">
            <v>303033</v>
          </cell>
          <cell r="B141" t="str">
            <v>ALOK SAXENA</v>
          </cell>
          <cell r="C141">
            <v>1722</v>
          </cell>
        </row>
        <row r="142">
          <cell r="A142">
            <v>303035</v>
          </cell>
          <cell r="B142" t="str">
            <v>ARVIND KUMAR SINGH</v>
          </cell>
          <cell r="C142">
            <v>304</v>
          </cell>
        </row>
        <row r="143">
          <cell r="A143">
            <v>303036</v>
          </cell>
          <cell r="B143" t="str">
            <v>ASHOK MISHRA</v>
          </cell>
          <cell r="C143">
            <v>3133</v>
          </cell>
        </row>
        <row r="144">
          <cell r="A144">
            <v>303038</v>
          </cell>
          <cell r="B144" t="str">
            <v>ATTENDER PRASAD</v>
          </cell>
          <cell r="C144">
            <v>5948.1</v>
          </cell>
        </row>
        <row r="145">
          <cell r="A145">
            <v>303039</v>
          </cell>
          <cell r="B145" t="str">
            <v>ARVIND KUMAR SINGH</v>
          </cell>
          <cell r="C145">
            <v>397</v>
          </cell>
        </row>
        <row r="146">
          <cell r="A146">
            <v>303046</v>
          </cell>
          <cell r="B146" t="str">
            <v>HARENDAR VERMA</v>
          </cell>
          <cell r="C146">
            <v>1473</v>
          </cell>
        </row>
        <row r="147">
          <cell r="A147">
            <v>303058</v>
          </cell>
          <cell r="B147" t="str">
            <v>PRAKASH SINGH</v>
          </cell>
          <cell r="C147">
            <v>1451</v>
          </cell>
        </row>
        <row r="148">
          <cell r="A148">
            <v>303060</v>
          </cell>
          <cell r="B148" t="str">
            <v>PREM SINGH</v>
          </cell>
          <cell r="C148">
            <v>7514</v>
          </cell>
        </row>
        <row r="149">
          <cell r="A149">
            <v>303063</v>
          </cell>
          <cell r="B149" t="str">
            <v>ROSHAN POUDEL</v>
          </cell>
          <cell r="C149">
            <v>157</v>
          </cell>
        </row>
        <row r="150">
          <cell r="A150">
            <v>303068</v>
          </cell>
          <cell r="B150" t="str">
            <v>SANTOSH SINGH</v>
          </cell>
          <cell r="C150">
            <v>802.2</v>
          </cell>
        </row>
        <row r="151">
          <cell r="A151">
            <v>303077</v>
          </cell>
          <cell r="B151" t="str">
            <v>TAHIR HOSSAIN</v>
          </cell>
          <cell r="C151">
            <v>666</v>
          </cell>
        </row>
        <row r="152">
          <cell r="A152">
            <v>303079</v>
          </cell>
          <cell r="B152" t="str">
            <v>VIJAY BHUSAN TIWARY</v>
          </cell>
          <cell r="C152">
            <v>1425</v>
          </cell>
        </row>
        <row r="153">
          <cell r="A153">
            <v>303082</v>
          </cell>
          <cell r="B153" t="str">
            <v>VISHNULAL</v>
          </cell>
          <cell r="C153">
            <v>1244</v>
          </cell>
        </row>
        <row r="154">
          <cell r="A154">
            <v>303083</v>
          </cell>
          <cell r="B154" t="str">
            <v>CHANDI NEUPANE</v>
          </cell>
          <cell r="C154">
            <v>1857.9</v>
          </cell>
        </row>
        <row r="155">
          <cell r="A155">
            <v>303085</v>
          </cell>
          <cell r="B155" t="str">
            <v>DEVENDAR THAKUR</v>
          </cell>
          <cell r="C155">
            <v>0</v>
          </cell>
        </row>
        <row r="156">
          <cell r="A156">
            <v>303092</v>
          </cell>
          <cell r="B156" t="str">
            <v>CHANDRA BDR BISHWKARMA</v>
          </cell>
          <cell r="C156">
            <v>0</v>
          </cell>
        </row>
        <row r="157">
          <cell r="A157">
            <v>303095</v>
          </cell>
          <cell r="B157" t="str">
            <v>AMRUDDIN</v>
          </cell>
          <cell r="C157">
            <v>0</v>
          </cell>
        </row>
        <row r="158">
          <cell r="A158">
            <v>303098</v>
          </cell>
          <cell r="B158" t="str">
            <v>JOGENDRA RAUT</v>
          </cell>
          <cell r="C158">
            <v>0</v>
          </cell>
        </row>
        <row r="159">
          <cell r="A159">
            <v>303101</v>
          </cell>
          <cell r="B159" t="str">
            <v>THAN BDR THAPA</v>
          </cell>
          <cell r="C159">
            <v>0</v>
          </cell>
        </row>
        <row r="160">
          <cell r="A160">
            <v>303103</v>
          </cell>
          <cell r="B160" t="str">
            <v>VIKHARI RAUT</v>
          </cell>
          <cell r="C160">
            <v>0</v>
          </cell>
        </row>
        <row r="161">
          <cell r="A161">
            <v>303108</v>
          </cell>
          <cell r="B161" t="str">
            <v>BUDHIRAM</v>
          </cell>
          <cell r="C161">
            <v>969.25</v>
          </cell>
        </row>
        <row r="162">
          <cell r="A162">
            <v>303114</v>
          </cell>
          <cell r="B162" t="str">
            <v>PARSURAM THAPA</v>
          </cell>
          <cell r="C162">
            <v>0</v>
          </cell>
        </row>
        <row r="163">
          <cell r="A163">
            <v>303123</v>
          </cell>
          <cell r="B163" t="str">
            <v>RAJEN RAUT</v>
          </cell>
          <cell r="C163">
            <v>1344</v>
          </cell>
        </row>
        <row r="164">
          <cell r="A164">
            <v>303125</v>
          </cell>
          <cell r="B164" t="str">
            <v>DEEPMALOA MAINALI</v>
          </cell>
          <cell r="C164">
            <v>0</v>
          </cell>
        </row>
        <row r="165">
          <cell r="A165">
            <v>303127</v>
          </cell>
          <cell r="B165" t="str">
            <v>HEM SINGH</v>
          </cell>
          <cell r="C165">
            <v>2142</v>
          </cell>
        </row>
        <row r="166">
          <cell r="A166">
            <v>303131</v>
          </cell>
          <cell r="B166" t="str">
            <v>RAJESH PSD SHAH</v>
          </cell>
          <cell r="C166">
            <v>1547</v>
          </cell>
        </row>
        <row r="167">
          <cell r="A167">
            <v>303137</v>
          </cell>
          <cell r="B167" t="str">
            <v>PRAMOD POUDEL</v>
          </cell>
          <cell r="C167">
            <v>521</v>
          </cell>
        </row>
        <row r="168">
          <cell r="B168" t="str">
            <v xml:space="preserve">SAMAR BHADUR </v>
          </cell>
          <cell r="C168">
            <v>0</v>
          </cell>
        </row>
        <row r="169">
          <cell r="B169" t="str">
            <v xml:space="preserve">SHER BDR </v>
          </cell>
          <cell r="C169">
            <v>0</v>
          </cell>
        </row>
        <row r="170">
          <cell r="B170" t="str">
            <v>CHANDRA BDR THAMANG</v>
          </cell>
          <cell r="C170">
            <v>0</v>
          </cell>
        </row>
        <row r="171">
          <cell r="C171">
            <v>0</v>
          </cell>
        </row>
        <row r="172">
          <cell r="B172" t="str">
            <v>HEAD DPNL-UNIT ENGINEERING</v>
          </cell>
          <cell r="C172">
            <v>2813</v>
          </cell>
        </row>
        <row r="173">
          <cell r="C173">
            <v>0</v>
          </cell>
        </row>
        <row r="174">
          <cell r="B174" t="str">
            <v>BHARAT RAUT</v>
          </cell>
          <cell r="C174">
            <v>293</v>
          </cell>
        </row>
      </sheetData>
      <sheetData sheetId="16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ision for Tax"/>
      <sheetName val="Workings"/>
    </sheetNames>
    <sheetDataSet>
      <sheetData sheetId="0">
        <row r="34">
          <cell r="G34">
            <v>-8669047</v>
          </cell>
          <cell r="H34" t="str">
            <v>!</v>
          </cell>
          <cell r="I34" t="str">
            <v>{c}</v>
          </cell>
        </row>
        <row r="37">
          <cell r="G37">
            <v>4426047</v>
          </cell>
          <cell r="H37" t="str">
            <v>!</v>
          </cell>
        </row>
      </sheetData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R"/>
      <sheetName val="Dep-Co"/>
      <sheetName val="Dep-IT"/>
      <sheetName val="Assets trfrd to CL-Media"/>
      <sheetName val="Assets trfrd to Rainmaker"/>
      <sheetName val="Disposed on PVA"/>
      <sheetName val="DEp-IT working"/>
      <sheetName val="Asset disposals &amp; money realize"/>
      <sheetName val="XREF"/>
      <sheetName val="Tickmarks"/>
      <sheetName val="Provision for Tax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E"/>
      <sheetName val="Write up"/>
      <sheetName val="Schedule"/>
      <sheetName val="Last yr schedule"/>
      <sheetName val="Exp covered through Prepaid"/>
      <sheetName val="Entry to be passed(closing pp)"/>
      <sheetName val="Entry to be passed(opening pp)"/>
      <sheetName val="Sheet2"/>
      <sheetName val="Reco"/>
      <sheetName val="XREF"/>
      <sheetName val="Tickmarks"/>
      <sheetName val="F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"/>
      <sheetName val="TrialBal"/>
      <sheetName val="SubSchBS"/>
      <sheetName val="SubSchP&amp;L"/>
      <sheetName val="SchP&amp;L"/>
      <sheetName val="SchBS"/>
      <sheetName val="P&amp;L"/>
      <sheetName val="BS"/>
      <sheetName val="GAAPBS"/>
      <sheetName val="GAAPP&amp;L"/>
      <sheetName val="CASHFLO"/>
      <sheetName val="TB- 11 months"/>
      <sheetName val="DEP99"/>
      <sheetName val="PRODUCT LINE"/>
      <sheetName val="SCH-3"/>
      <sheetName val="CRITERIA1"/>
      <sheetName val="Rates"/>
    </sheetNames>
    <sheetDataSet>
      <sheetData sheetId="0" refreshError="1"/>
      <sheetData sheetId="1" refreshError="1">
        <row r="1">
          <cell r="A1" t="str">
            <v>Advance Share Application A/c</v>
          </cell>
          <cell r="C1">
            <v>2598000</v>
          </cell>
          <cell r="D1">
            <v>2598000</v>
          </cell>
        </row>
        <row r="2">
          <cell r="A2" t="str">
            <v>Application Software</v>
          </cell>
          <cell r="B2">
            <v>-13400</v>
          </cell>
          <cell r="D2">
            <v>-13400</v>
          </cell>
        </row>
        <row r="3">
          <cell r="A3" t="str">
            <v>Atlas Tours and Travels</v>
          </cell>
          <cell r="C3">
            <v>7886</v>
          </cell>
          <cell r="D3">
            <v>7886</v>
          </cell>
        </row>
        <row r="4">
          <cell r="A4" t="str">
            <v>Audit Fees</v>
          </cell>
          <cell r="D4">
            <v>-26250</v>
          </cell>
        </row>
        <row r="5">
          <cell r="A5" t="str">
            <v>Bank Charges-DD Issue / Cash Management</v>
          </cell>
          <cell r="B5">
            <v>-650</v>
          </cell>
          <cell r="D5">
            <v>-650</v>
          </cell>
        </row>
        <row r="6">
          <cell r="A6" t="str">
            <v>Bank Guarantee Commission</v>
          </cell>
          <cell r="D6">
            <v>-45250</v>
          </cell>
        </row>
        <row r="7">
          <cell r="A7" t="str">
            <v>Books &amp; Periodicals</v>
          </cell>
          <cell r="B7">
            <v>-700</v>
          </cell>
          <cell r="C7">
            <v>700</v>
          </cell>
        </row>
        <row r="8">
          <cell r="A8" t="str">
            <v>Business Promotion</v>
          </cell>
          <cell r="B8">
            <v>-10226.39</v>
          </cell>
          <cell r="C8">
            <v>6435.9</v>
          </cell>
          <cell r="D8">
            <v>-3790.49</v>
          </cell>
        </row>
        <row r="9">
          <cell r="A9" t="str">
            <v>Conference &amp; Meetings</v>
          </cell>
          <cell r="B9">
            <v>-2779</v>
          </cell>
          <cell r="C9">
            <v>2779</v>
          </cell>
        </row>
        <row r="10">
          <cell r="A10" t="str">
            <v>Deferred Revenue Expenditure</v>
          </cell>
          <cell r="B10">
            <v>-166293.9</v>
          </cell>
          <cell r="D10">
            <v>-166293.9</v>
          </cell>
        </row>
        <row r="11">
          <cell r="A11" t="str">
            <v>Deposit-Rent</v>
          </cell>
          <cell r="B11">
            <v>-3600000</v>
          </cell>
          <cell r="D11">
            <v>-3600000</v>
          </cell>
        </row>
        <row r="12">
          <cell r="A12" t="str">
            <v>Domestic Sale</v>
          </cell>
          <cell r="C12">
            <v>25000</v>
          </cell>
          <cell r="D12">
            <v>25000</v>
          </cell>
        </row>
        <row r="13">
          <cell r="A13" t="str">
            <v>Donations</v>
          </cell>
          <cell r="B13">
            <v>-1001</v>
          </cell>
          <cell r="D13">
            <v>-1001</v>
          </cell>
        </row>
        <row r="14">
          <cell r="A14" t="str">
            <v>Electricity Charges</v>
          </cell>
          <cell r="B14">
            <v>-6890</v>
          </cell>
          <cell r="D14">
            <v>-6890</v>
          </cell>
        </row>
        <row r="15">
          <cell r="A15" t="str">
            <v>Entertainment Exps - Off</v>
          </cell>
          <cell r="B15">
            <v>-419</v>
          </cell>
          <cell r="C15">
            <v>419</v>
          </cell>
        </row>
        <row r="16">
          <cell r="A16" t="str">
            <v>Eventures India Private Limited</v>
          </cell>
          <cell r="D16">
            <v>122934</v>
          </cell>
        </row>
        <row r="17">
          <cell r="A17" t="str">
            <v>Export Sale</v>
          </cell>
          <cell r="C17">
            <v>432927.25</v>
          </cell>
          <cell r="D17">
            <v>432927.25</v>
          </cell>
        </row>
        <row r="18">
          <cell r="A18" t="str">
            <v>Fabmart Pvt. Ltd.</v>
          </cell>
          <cell r="B18">
            <v>-25000</v>
          </cell>
          <cell r="D18">
            <v>-25000</v>
          </cell>
        </row>
        <row r="19">
          <cell r="A19" t="str">
            <v>Fuel &amp; Veh Maint Reimb</v>
          </cell>
          <cell r="B19">
            <v>-3215</v>
          </cell>
          <cell r="D19">
            <v>-3215</v>
          </cell>
        </row>
        <row r="20">
          <cell r="A20" t="str">
            <v>HCL Infosystems Limited</v>
          </cell>
          <cell r="C20">
            <v>286711</v>
          </cell>
          <cell r="D20">
            <v>286711</v>
          </cell>
        </row>
        <row r="21">
          <cell r="A21" t="str">
            <v>HSBC-071-038590-001</v>
          </cell>
          <cell r="B21">
            <v>-5930927.25</v>
          </cell>
          <cell r="C21">
            <v>4065370</v>
          </cell>
          <cell r="D21">
            <v>-1865557.25</v>
          </cell>
        </row>
        <row r="22">
          <cell r="A22" t="str">
            <v>Iconet Services</v>
          </cell>
          <cell r="C22">
            <v>20920</v>
          </cell>
          <cell r="D22">
            <v>20920</v>
          </cell>
        </row>
        <row r="23">
          <cell r="A23" t="str">
            <v>Intersoft</v>
          </cell>
          <cell r="C23">
            <v>13400</v>
          </cell>
          <cell r="D23">
            <v>13400</v>
          </cell>
        </row>
        <row r="24">
          <cell r="A24" t="str">
            <v>IT &amp; T Limited</v>
          </cell>
          <cell r="C24">
            <v>20000</v>
          </cell>
          <cell r="D24">
            <v>20000</v>
          </cell>
        </row>
        <row r="25">
          <cell r="A25" t="str">
            <v>K Ganesh</v>
          </cell>
          <cell r="C25">
            <v>1360978.9</v>
          </cell>
          <cell r="D25">
            <v>1360978.9</v>
          </cell>
        </row>
        <row r="26">
          <cell r="A26" t="str">
            <v>Laptops</v>
          </cell>
          <cell r="B26">
            <v>-286711</v>
          </cell>
          <cell r="D26">
            <v>-286711</v>
          </cell>
        </row>
        <row r="27">
          <cell r="A27" t="str">
            <v>Legal and Professional Charges</v>
          </cell>
          <cell r="B27">
            <v>-10000</v>
          </cell>
          <cell r="C27">
            <v>7500</v>
          </cell>
          <cell r="D27">
            <v>-2500</v>
          </cell>
        </row>
        <row r="28">
          <cell r="A28" t="str">
            <v>Marcomms - Design &amp; Development Expenses</v>
          </cell>
          <cell r="B28">
            <v>-157500</v>
          </cell>
          <cell r="D28">
            <v>-157500</v>
          </cell>
        </row>
        <row r="29">
          <cell r="A29" t="str">
            <v>Medical Expenses Reimb</v>
          </cell>
          <cell r="B29">
            <v>-739</v>
          </cell>
          <cell r="C29">
            <v>739</v>
          </cell>
        </row>
        <row r="30">
          <cell r="A30" t="str">
            <v>Meena Ganesh</v>
          </cell>
          <cell r="C30">
            <v>1400739</v>
          </cell>
          <cell r="D30">
            <v>1400739</v>
          </cell>
        </row>
        <row r="31">
          <cell r="A31" t="str">
            <v>Mobile Phone Charges</v>
          </cell>
          <cell r="B31">
            <v>-9000</v>
          </cell>
          <cell r="D31">
            <v>-9000</v>
          </cell>
        </row>
        <row r="32">
          <cell r="A32" t="str">
            <v>Netpilgrim.Com Inc</v>
          </cell>
          <cell r="B32">
            <v>-432927.25</v>
          </cell>
          <cell r="C32">
            <v>432927.25</v>
          </cell>
        </row>
        <row r="33">
          <cell r="A33" t="str">
            <v>Office Equipment</v>
          </cell>
          <cell r="B33">
            <v>-20920</v>
          </cell>
          <cell r="D33">
            <v>-20920</v>
          </cell>
        </row>
        <row r="34">
          <cell r="A34" t="str">
            <v>Office Maintenance Expenses</v>
          </cell>
          <cell r="B34">
            <v>-1700</v>
          </cell>
          <cell r="C34">
            <v>1700</v>
          </cell>
        </row>
        <row r="35">
          <cell r="A35" t="str">
            <v>Printers</v>
          </cell>
          <cell r="B35">
            <v>-20000</v>
          </cell>
          <cell r="D35">
            <v>-20000</v>
          </cell>
        </row>
        <row r="36">
          <cell r="A36" t="str">
            <v>Printing &amp; Stationery</v>
          </cell>
          <cell r="B36">
            <v>-4346.5</v>
          </cell>
          <cell r="C36">
            <v>3115</v>
          </cell>
          <cell r="D36">
            <v>-1231.5</v>
          </cell>
        </row>
        <row r="37">
          <cell r="A37" t="str">
            <v>Provision for Expenses</v>
          </cell>
          <cell r="C37">
            <v>217603.64</v>
          </cell>
          <cell r="D37">
            <v>237603.64</v>
          </cell>
        </row>
        <row r="38">
          <cell r="A38" t="str">
            <v>Rates &amp; Taxes</v>
          </cell>
          <cell r="B38">
            <v>-10300</v>
          </cell>
          <cell r="C38">
            <v>10300</v>
          </cell>
        </row>
        <row r="39">
          <cell r="A39" t="str">
            <v>Ray+Keshavan Design Associates Pvt Ltd</v>
          </cell>
          <cell r="C39">
            <v>148444</v>
          </cell>
          <cell r="D39">
            <v>148444</v>
          </cell>
        </row>
        <row r="40">
          <cell r="A40" t="str">
            <v>Registration &amp; Renewal Fee</v>
          </cell>
          <cell r="B40">
            <v>-76840</v>
          </cell>
          <cell r="C40">
            <v>23340</v>
          </cell>
          <cell r="D40">
            <v>-53500</v>
          </cell>
        </row>
        <row r="41">
          <cell r="A41" t="str">
            <v>Prepaid Rent</v>
          </cell>
          <cell r="B41">
            <v>-300000</v>
          </cell>
          <cell r="D41">
            <v>-300000</v>
          </cell>
        </row>
        <row r="42">
          <cell r="A42" t="str">
            <v>Salary</v>
          </cell>
          <cell r="B42">
            <v>-23000</v>
          </cell>
          <cell r="C42">
            <v>5000</v>
          </cell>
          <cell r="D42">
            <v>-18000</v>
          </cell>
        </row>
        <row r="43">
          <cell r="A43" t="str">
            <v>Sanjiv S Dalal</v>
          </cell>
          <cell r="C43">
            <v>200000</v>
          </cell>
          <cell r="D43">
            <v>200000</v>
          </cell>
        </row>
        <row r="44">
          <cell r="A44" t="str">
            <v>Staff Welfare</v>
          </cell>
          <cell r="B44">
            <v>-9505.65</v>
          </cell>
          <cell r="C44">
            <v>1290</v>
          </cell>
          <cell r="D44">
            <v>-8215.65</v>
          </cell>
        </row>
        <row r="45">
          <cell r="A45" t="str">
            <v>TDS- Professional Charges - 5.5%</v>
          </cell>
          <cell r="C45">
            <v>9056</v>
          </cell>
          <cell r="D45">
            <v>9056</v>
          </cell>
        </row>
        <row r="46">
          <cell r="A46" t="str">
            <v>TDS- Rent -16.5% / 22%</v>
          </cell>
          <cell r="D46">
            <v>51750</v>
          </cell>
        </row>
        <row r="47">
          <cell r="A47" t="str">
            <v>TDS Receivable</v>
          </cell>
          <cell r="D47">
            <v>-51750</v>
          </cell>
        </row>
        <row r="48">
          <cell r="A48" t="str">
            <v>Telephone Expenses</v>
          </cell>
          <cell r="B48">
            <v>-4000</v>
          </cell>
          <cell r="D48">
            <v>-4000</v>
          </cell>
        </row>
        <row r="49">
          <cell r="A49" t="str">
            <v>Travel Expenses - Inland-Fare</v>
          </cell>
          <cell r="B49">
            <v>-140500</v>
          </cell>
          <cell r="C49">
            <v>48145</v>
          </cell>
          <cell r="D49">
            <v>-170039</v>
          </cell>
        </row>
        <row r="50">
          <cell r="A50" t="str">
            <v>Travel Expenses - Inland-Lodging, Boarding Etc.</v>
          </cell>
          <cell r="B50">
            <v>-8313</v>
          </cell>
          <cell r="C50">
            <v>8313</v>
          </cell>
        </row>
        <row r="51">
          <cell r="A51" t="str">
            <v>Travel Expenses - Overseas</v>
          </cell>
          <cell r="B51">
            <v>-130953</v>
          </cell>
          <cell r="C51">
            <v>46518</v>
          </cell>
          <cell r="D51">
            <v>-84435</v>
          </cell>
        </row>
        <row r="52">
          <cell r="A52" t="str">
            <v>Vivek Anand Anthony Britto</v>
          </cell>
          <cell r="C52">
            <v>2500</v>
          </cell>
          <cell r="D52">
            <v>2500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2004"/>
      <sheetName val="PL 2004"/>
      <sheetName val="Schedules 2004"/>
      <sheetName val="FA 2004"/>
      <sheetName val="Cash Flow"/>
      <sheetName val="Grouping"/>
      <sheetName val="TB 2004"/>
      <sheetName val="Adjustment entries"/>
      <sheetName val="cash Entries"/>
      <sheetName val="FA Entries"/>
      <sheetName val="RE ENTRIES"/>
      <sheetName val="NEW RE Entries"/>
      <sheetName val="FA-IT"/>
      <sheetName val="Deferred Tax"/>
      <sheetName val="Segmental 2004"/>
      <sheetName val="Seg Exp Apr-Jun2003"/>
      <sheetName val="Seg Expense Jul-Mar04"/>
      <sheetName val="Segemnt FA"/>
      <sheetName val="Data"/>
      <sheetName val="Segment FA- MCS"/>
      <sheetName val="Segment FA- PSS"/>
      <sheetName val="TB 2003"/>
      <sheetName val="Dividend 2003"/>
      <sheetName val="Segmental 2003"/>
      <sheetName val="Segmental 2002"/>
      <sheetName val="EPS"/>
      <sheetName val="Audit entries 2003"/>
      <sheetName val="RE Entries 2002(1)"/>
      <sheetName val="RE Entries 2002(2)"/>
      <sheetName val="FA 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>
            <v>100592</v>
          </cell>
          <cell r="B2" t="str">
            <v>Time Deposits-SUBS</v>
          </cell>
          <cell r="C2">
            <v>1098</v>
          </cell>
          <cell r="D2">
            <v>60591807.5</v>
          </cell>
          <cell r="E2">
            <v>0</v>
          </cell>
          <cell r="F2">
            <v>186311611.52000001</v>
          </cell>
          <cell r="G2">
            <v>124135615.73999999</v>
          </cell>
          <cell r="H2">
            <v>122767803.28</v>
          </cell>
          <cell r="J2">
            <v>122767803.28</v>
          </cell>
          <cell r="L2">
            <v>122767803.28</v>
          </cell>
          <cell r="Y2">
            <v>122767803.28</v>
          </cell>
          <cell r="Z2">
            <v>122767803</v>
          </cell>
        </row>
        <row r="3">
          <cell r="A3">
            <v>104090</v>
          </cell>
          <cell r="B3" t="str">
            <v>Operating Cash-SUBS</v>
          </cell>
          <cell r="C3">
            <v>1098</v>
          </cell>
          <cell r="D3">
            <v>690000</v>
          </cell>
          <cell r="E3">
            <v>0</v>
          </cell>
          <cell r="F3">
            <v>61492638</v>
          </cell>
          <cell r="G3">
            <v>61492638</v>
          </cell>
          <cell r="H3">
            <v>690000</v>
          </cell>
          <cell r="J3">
            <v>690000</v>
          </cell>
          <cell r="L3">
            <v>690000</v>
          </cell>
          <cell r="M3">
            <v>-241448</v>
          </cell>
          <cell r="Y3">
            <v>448552</v>
          </cell>
          <cell r="Z3">
            <v>448552</v>
          </cell>
        </row>
        <row r="4">
          <cell r="A4">
            <v>104311</v>
          </cell>
          <cell r="B4" t="str">
            <v>Standard Chartered Bank A/C</v>
          </cell>
          <cell r="C4">
            <v>1098</v>
          </cell>
          <cell r="D4">
            <v>29029273.809999999</v>
          </cell>
          <cell r="E4">
            <v>0</v>
          </cell>
          <cell r="F4">
            <v>1196710038.8</v>
          </cell>
          <cell r="G4">
            <v>1159732562.28</v>
          </cell>
          <cell r="H4">
            <v>66006750.329999998</v>
          </cell>
          <cell r="J4">
            <v>66006750.329999998</v>
          </cell>
          <cell r="L4">
            <v>66006750.329999998</v>
          </cell>
          <cell r="M4">
            <v>-3157014.45</v>
          </cell>
          <cell r="Y4">
            <v>62849735.879999995</v>
          </cell>
          <cell r="Z4">
            <v>62849736</v>
          </cell>
        </row>
        <row r="5">
          <cell r="A5">
            <v>104615</v>
          </cell>
          <cell r="B5" t="str">
            <v>Anz Gratuity</v>
          </cell>
          <cell r="C5">
            <v>1098</v>
          </cell>
          <cell r="D5">
            <v>0</v>
          </cell>
          <cell r="E5">
            <v>0</v>
          </cell>
          <cell r="F5">
            <v>260816</v>
          </cell>
          <cell r="G5">
            <v>260816</v>
          </cell>
          <cell r="H5">
            <v>0</v>
          </cell>
          <cell r="J5">
            <v>0</v>
          </cell>
          <cell r="L5">
            <v>0</v>
          </cell>
          <cell r="Y5">
            <v>0</v>
          </cell>
          <cell r="Z5">
            <v>0</v>
          </cell>
        </row>
        <row r="6">
          <cell r="A6">
            <v>105017</v>
          </cell>
          <cell r="B6" t="str">
            <v>EEFC Dollar A/C</v>
          </cell>
          <cell r="C6">
            <v>1098</v>
          </cell>
          <cell r="D6">
            <v>103580011.13</v>
          </cell>
          <cell r="E6">
            <v>0</v>
          </cell>
          <cell r="F6">
            <v>258649482.68000001</v>
          </cell>
          <cell r="G6">
            <v>323143010.44999999</v>
          </cell>
          <cell r="H6">
            <v>39086483.359999999</v>
          </cell>
          <cell r="J6">
            <v>39086483.359999999</v>
          </cell>
          <cell r="L6">
            <v>39086483.359999999</v>
          </cell>
          <cell r="Y6">
            <v>39086483.359999999</v>
          </cell>
          <cell r="Z6">
            <v>39086483</v>
          </cell>
        </row>
        <row r="7">
          <cell r="A7">
            <v>105018</v>
          </cell>
          <cell r="B7" t="str">
            <v>CITIBANK A/C</v>
          </cell>
          <cell r="C7">
            <v>1098</v>
          </cell>
          <cell r="D7">
            <v>477.08</v>
          </cell>
          <cell r="E7">
            <v>0</v>
          </cell>
          <cell r="F7">
            <v>0</v>
          </cell>
          <cell r="G7">
            <v>0</v>
          </cell>
          <cell r="H7">
            <v>477.08</v>
          </cell>
          <cell r="J7">
            <v>477.08</v>
          </cell>
          <cell r="L7">
            <v>477.08</v>
          </cell>
          <cell r="Y7">
            <v>477.08</v>
          </cell>
          <cell r="Z7">
            <v>477</v>
          </cell>
        </row>
        <row r="8">
          <cell r="A8">
            <v>105103</v>
          </cell>
          <cell r="B8" t="str">
            <v>Bank A/C Dividend</v>
          </cell>
          <cell r="C8">
            <v>1098</v>
          </cell>
          <cell r="D8">
            <v>0</v>
          </cell>
          <cell r="E8">
            <v>0</v>
          </cell>
          <cell r="F8">
            <v>61492638</v>
          </cell>
          <cell r="G8">
            <v>61492638</v>
          </cell>
          <cell r="H8">
            <v>0</v>
          </cell>
          <cell r="J8">
            <v>0</v>
          </cell>
          <cell r="L8">
            <v>0</v>
          </cell>
          <cell r="Y8">
            <v>0</v>
          </cell>
          <cell r="Z8">
            <v>0</v>
          </cell>
        </row>
        <row r="9">
          <cell r="A9">
            <v>120006</v>
          </cell>
          <cell r="B9" t="str">
            <v>A/R-MCS</v>
          </cell>
          <cell r="C9">
            <v>1098</v>
          </cell>
          <cell r="D9">
            <v>25757878.940000001</v>
          </cell>
          <cell r="E9">
            <v>0</v>
          </cell>
          <cell r="F9">
            <v>136050948.25</v>
          </cell>
          <cell r="G9">
            <v>153186763.75999999</v>
          </cell>
          <cell r="H9">
            <v>8622063.4299999997</v>
          </cell>
          <cell r="J9">
            <v>8622063.4299999997</v>
          </cell>
          <cell r="L9">
            <v>8622063.4299999997</v>
          </cell>
          <cell r="M9">
            <v>14407074.058719188</v>
          </cell>
          <cell r="Y9">
            <v>23029137.488719188</v>
          </cell>
          <cell r="Z9">
            <v>23029137</v>
          </cell>
        </row>
        <row r="10">
          <cell r="A10">
            <v>120019</v>
          </cell>
          <cell r="B10" t="str">
            <v>A/R-PSS</v>
          </cell>
          <cell r="C10">
            <v>1098</v>
          </cell>
          <cell r="D10">
            <v>15954630.25</v>
          </cell>
          <cell r="E10">
            <v>0</v>
          </cell>
          <cell r="F10">
            <v>75166590</v>
          </cell>
          <cell r="G10">
            <v>65731213.630000003</v>
          </cell>
          <cell r="H10">
            <v>25390006.620000001</v>
          </cell>
          <cell r="J10">
            <v>25390006.620000001</v>
          </cell>
          <cell r="L10">
            <v>25390006.620000001</v>
          </cell>
          <cell r="M10">
            <v>-19808161.078785188</v>
          </cell>
          <cell r="Y10">
            <v>5581845.5412148125</v>
          </cell>
          <cell r="Z10">
            <v>5581846</v>
          </cell>
        </row>
        <row r="11">
          <cell r="A11">
            <v>120090</v>
          </cell>
          <cell r="B11" t="str">
            <v>A/R-S/T-SUBS</v>
          </cell>
          <cell r="C11">
            <v>1098</v>
          </cell>
          <cell r="D11">
            <v>1380152.74</v>
          </cell>
          <cell r="E11">
            <v>0</v>
          </cell>
          <cell r="F11">
            <v>119847550.38</v>
          </cell>
          <cell r="G11">
            <v>110026828.28</v>
          </cell>
          <cell r="H11">
            <v>11200874.84</v>
          </cell>
          <cell r="J11">
            <v>11200874.84</v>
          </cell>
          <cell r="L11">
            <v>11200874.84</v>
          </cell>
          <cell r="M11">
            <v>-3311931.9921875</v>
          </cell>
          <cell r="Y11">
            <v>7888942.8478124999</v>
          </cell>
          <cell r="Z11">
            <v>7888943</v>
          </cell>
        </row>
        <row r="12">
          <cell r="A12">
            <v>125000</v>
          </cell>
          <cell r="B12" t="str">
            <v>I/C Accounts Receivable</v>
          </cell>
          <cell r="C12">
            <v>1098</v>
          </cell>
          <cell r="D12">
            <v>0</v>
          </cell>
          <cell r="E12">
            <v>0</v>
          </cell>
          <cell r="F12">
            <v>55215.28</v>
          </cell>
          <cell r="G12">
            <v>27607.64</v>
          </cell>
          <cell r="H12">
            <v>27607.64</v>
          </cell>
          <cell r="J12">
            <v>27607.64</v>
          </cell>
          <cell r="L12">
            <v>27607.64</v>
          </cell>
          <cell r="Y12">
            <v>27607.64</v>
          </cell>
          <cell r="Z12">
            <v>27608</v>
          </cell>
        </row>
        <row r="13">
          <cell r="A13">
            <v>125002</v>
          </cell>
          <cell r="B13" t="str">
            <v>I/C Commission Receivable</v>
          </cell>
          <cell r="C13">
            <v>1098</v>
          </cell>
          <cell r="D13">
            <v>91737943.909999996</v>
          </cell>
          <cell r="E13">
            <v>0</v>
          </cell>
          <cell r="F13">
            <v>135852042.31</v>
          </cell>
          <cell r="G13">
            <v>227589986.22</v>
          </cell>
          <cell r="H13">
            <v>0</v>
          </cell>
          <cell r="J13">
            <v>0</v>
          </cell>
          <cell r="L13">
            <v>0</v>
          </cell>
          <cell r="M13">
            <v>113324782.14084001</v>
          </cell>
          <cell r="Y13">
            <v>113324782.14084001</v>
          </cell>
          <cell r="Z13">
            <v>113324782</v>
          </cell>
        </row>
        <row r="14">
          <cell r="A14">
            <v>130009</v>
          </cell>
          <cell r="B14" t="str">
            <v>Res Mgmt-Allow for Doubtful Accts PSS</v>
          </cell>
          <cell r="C14">
            <v>1098</v>
          </cell>
          <cell r="D14">
            <v>-640590</v>
          </cell>
          <cell r="E14">
            <v>0</v>
          </cell>
          <cell r="F14">
            <v>28077224</v>
          </cell>
          <cell r="G14">
            <v>32978256</v>
          </cell>
          <cell r="I14">
            <v>5541622</v>
          </cell>
          <cell r="J14">
            <v>-5541622</v>
          </cell>
          <cell r="L14">
            <v>-5541622</v>
          </cell>
          <cell r="M14">
            <v>4766615</v>
          </cell>
          <cell r="Q14">
            <v>-148390.39000000013</v>
          </cell>
          <cell r="Y14">
            <v>-923397.39000000013</v>
          </cell>
          <cell r="Z14">
            <v>-923397</v>
          </cell>
        </row>
        <row r="15">
          <cell r="A15">
            <v>130011</v>
          </cell>
          <cell r="B15" t="str">
            <v>Res Mgmt-Allow for Doubtful Accts MCS</v>
          </cell>
          <cell r="C15">
            <v>1098</v>
          </cell>
          <cell r="D15">
            <v>-7460483</v>
          </cell>
          <cell r="E15">
            <v>0</v>
          </cell>
          <cell r="F15">
            <v>79153959.799999997</v>
          </cell>
          <cell r="G15">
            <v>83360351.799999997</v>
          </cell>
          <cell r="I15">
            <v>11666875</v>
          </cell>
          <cell r="J15">
            <v>-11666875</v>
          </cell>
          <cell r="L15">
            <v>-11666875</v>
          </cell>
          <cell r="M15">
            <v>7462140.1500000004</v>
          </cell>
          <cell r="Q15">
            <v>-4703371.4800000004</v>
          </cell>
          <cell r="Y15">
            <v>-8908106.3300000001</v>
          </cell>
          <cell r="Z15">
            <v>-8908106</v>
          </cell>
        </row>
        <row r="16">
          <cell r="A16">
            <v>181015</v>
          </cell>
          <cell r="B16" t="str">
            <v>Prepaid Tax-Withholding</v>
          </cell>
          <cell r="C16">
            <v>1098</v>
          </cell>
          <cell r="D16">
            <v>15054987.550000001</v>
          </cell>
          <cell r="E16">
            <v>0</v>
          </cell>
          <cell r="F16">
            <v>7554195.0099999998</v>
          </cell>
          <cell r="G16">
            <v>1339113.76</v>
          </cell>
          <cell r="H16">
            <v>21270068.800000001</v>
          </cell>
          <cell r="J16">
            <v>21270068.800000001</v>
          </cell>
          <cell r="L16">
            <v>21270068.800000001</v>
          </cell>
          <cell r="M16">
            <v>150879</v>
          </cell>
          <cell r="Y16">
            <v>21420947.800000001</v>
          </cell>
          <cell r="Z16">
            <v>21420948</v>
          </cell>
        </row>
        <row r="17">
          <cell r="A17">
            <v>181090</v>
          </cell>
          <cell r="B17" t="str">
            <v>Prepaid Taxes-SUBS</v>
          </cell>
          <cell r="C17">
            <v>1098</v>
          </cell>
          <cell r="D17">
            <v>85473613</v>
          </cell>
          <cell r="E17">
            <v>0</v>
          </cell>
          <cell r="F17">
            <v>63703873</v>
          </cell>
          <cell r="G17">
            <v>30931613</v>
          </cell>
          <cell r="H17">
            <v>118245873</v>
          </cell>
          <cell r="J17">
            <v>118245873</v>
          </cell>
          <cell r="L17">
            <v>118245873</v>
          </cell>
          <cell r="M17">
            <v>179422</v>
          </cell>
          <cell r="Y17">
            <v>118425295</v>
          </cell>
          <cell r="Z17">
            <v>118425295</v>
          </cell>
        </row>
        <row r="18">
          <cell r="A18">
            <v>184003</v>
          </cell>
          <cell r="B18" t="str">
            <v>Prepaid Rent</v>
          </cell>
          <cell r="C18">
            <v>1098</v>
          </cell>
          <cell r="D18">
            <v>3571344.07</v>
          </cell>
          <cell r="E18">
            <v>0</v>
          </cell>
          <cell r="F18">
            <v>700017.4</v>
          </cell>
          <cell r="G18">
            <v>2590705.9</v>
          </cell>
          <cell r="H18">
            <v>1680655.57</v>
          </cell>
          <cell r="J18">
            <v>1680655.57</v>
          </cell>
          <cell r="L18">
            <v>1680655.57</v>
          </cell>
          <cell r="Y18">
            <v>1680655.57</v>
          </cell>
          <cell r="Z18">
            <v>1680656</v>
          </cell>
        </row>
        <row r="19">
          <cell r="A19">
            <v>184036</v>
          </cell>
          <cell r="B19" t="str">
            <v>Prepaid Premium-Pension</v>
          </cell>
          <cell r="C19">
            <v>1098</v>
          </cell>
          <cell r="D19">
            <v>1337038</v>
          </cell>
          <cell r="E19">
            <v>0</v>
          </cell>
          <cell r="F19">
            <v>0</v>
          </cell>
          <cell r="G19">
            <v>0</v>
          </cell>
          <cell r="H19">
            <v>1337038</v>
          </cell>
          <cell r="J19">
            <v>1337038</v>
          </cell>
          <cell r="L19">
            <v>1337038</v>
          </cell>
          <cell r="M19">
            <v>-1337038</v>
          </cell>
          <cell r="Y19">
            <v>0</v>
          </cell>
          <cell r="Z19">
            <v>0</v>
          </cell>
        </row>
        <row r="20">
          <cell r="A20">
            <v>184091</v>
          </cell>
          <cell r="B20" t="str">
            <v>Ppd Expense-SUBS</v>
          </cell>
          <cell r="C20">
            <v>1098</v>
          </cell>
          <cell r="D20">
            <v>6480005</v>
          </cell>
          <cell r="E20">
            <v>0</v>
          </cell>
          <cell r="F20">
            <v>3883114</v>
          </cell>
          <cell r="G20">
            <v>9720384</v>
          </cell>
          <cell r="H20">
            <v>642735</v>
          </cell>
          <cell r="J20">
            <v>642735</v>
          </cell>
          <cell r="L20">
            <v>642735</v>
          </cell>
          <cell r="M20">
            <v>5003310.833333334</v>
          </cell>
          <cell r="Y20">
            <v>5646045.833333334</v>
          </cell>
          <cell r="Z20">
            <v>5646046</v>
          </cell>
        </row>
        <row r="21">
          <cell r="A21">
            <v>187090</v>
          </cell>
          <cell r="B21" t="str">
            <v>Interest Receivable-SUBS</v>
          </cell>
          <cell r="C21">
            <v>1098</v>
          </cell>
          <cell r="D21">
            <v>71714.14</v>
          </cell>
          <cell r="E21">
            <v>0</v>
          </cell>
          <cell r="F21">
            <v>1960561.7</v>
          </cell>
          <cell r="G21">
            <v>1664813.31</v>
          </cell>
          <cell r="H21">
            <v>367462.53</v>
          </cell>
          <cell r="J21">
            <v>367462.53</v>
          </cell>
          <cell r="L21">
            <v>367462.53</v>
          </cell>
          <cell r="M21">
            <v>-367462.53</v>
          </cell>
          <cell r="Y21">
            <v>0</v>
          </cell>
          <cell r="Z21">
            <v>0</v>
          </cell>
        </row>
        <row r="22">
          <cell r="A22">
            <v>189506</v>
          </cell>
          <cell r="B22" t="str">
            <v>Oth Rec-Proceeds on Sale of Assets</v>
          </cell>
          <cell r="C22">
            <v>1098</v>
          </cell>
          <cell r="D22">
            <v>0</v>
          </cell>
          <cell r="E22">
            <v>0</v>
          </cell>
          <cell r="F22">
            <v>4238963.67</v>
          </cell>
          <cell r="G22">
            <v>4238963.67</v>
          </cell>
          <cell r="H22">
            <v>0</v>
          </cell>
          <cell r="J22">
            <v>0</v>
          </cell>
          <cell r="L22">
            <v>0</v>
          </cell>
          <cell r="Y22">
            <v>0</v>
          </cell>
          <cell r="Z22">
            <v>0</v>
          </cell>
        </row>
        <row r="23">
          <cell r="A23">
            <v>210001</v>
          </cell>
          <cell r="B23" t="str">
            <v>Leasehold Improvements</v>
          </cell>
          <cell r="C23">
            <v>1098</v>
          </cell>
          <cell r="D23">
            <v>70415968.819999993</v>
          </cell>
          <cell r="E23">
            <v>0</v>
          </cell>
          <cell r="F23">
            <v>0</v>
          </cell>
          <cell r="G23">
            <v>0</v>
          </cell>
          <cell r="H23">
            <v>70415968.819999993</v>
          </cell>
          <cell r="J23">
            <v>70415968.819999993</v>
          </cell>
          <cell r="L23">
            <v>70415968.819999993</v>
          </cell>
          <cell r="N23">
            <v>-334518</v>
          </cell>
          <cell r="Y23">
            <v>70081450.819999993</v>
          </cell>
          <cell r="Z23">
            <v>70081451</v>
          </cell>
        </row>
        <row r="24">
          <cell r="A24">
            <v>210002</v>
          </cell>
          <cell r="B24" t="str">
            <v>LHI-In Progress</v>
          </cell>
          <cell r="C24">
            <v>1098</v>
          </cell>
          <cell r="D24">
            <v>9.19</v>
          </cell>
          <cell r="E24">
            <v>0</v>
          </cell>
          <cell r="F24">
            <v>0</v>
          </cell>
          <cell r="G24">
            <v>9.19</v>
          </cell>
          <cell r="H24">
            <v>0</v>
          </cell>
          <cell r="J24">
            <v>0</v>
          </cell>
          <cell r="L24">
            <v>0</v>
          </cell>
          <cell r="Y24">
            <v>0</v>
          </cell>
          <cell r="Z24">
            <v>0</v>
          </cell>
        </row>
        <row r="25">
          <cell r="A25">
            <v>211002</v>
          </cell>
          <cell r="B25" t="str">
            <v>Fixtures</v>
          </cell>
          <cell r="C25">
            <v>1098</v>
          </cell>
          <cell r="D25">
            <v>0</v>
          </cell>
          <cell r="E25">
            <v>0</v>
          </cell>
          <cell r="F25">
            <v>466042</v>
          </cell>
          <cell r="G25">
            <v>0</v>
          </cell>
          <cell r="H25">
            <v>466042</v>
          </cell>
          <cell r="J25">
            <v>466042</v>
          </cell>
          <cell r="L25">
            <v>466042</v>
          </cell>
          <cell r="Y25">
            <v>466042</v>
          </cell>
          <cell r="Z25">
            <v>466042</v>
          </cell>
        </row>
        <row r="26">
          <cell r="A26">
            <v>211003</v>
          </cell>
          <cell r="B26" t="str">
            <v>Furniture</v>
          </cell>
          <cell r="C26">
            <v>1098</v>
          </cell>
          <cell r="D26">
            <v>38865833</v>
          </cell>
          <cell r="E26">
            <v>0</v>
          </cell>
          <cell r="F26">
            <v>0</v>
          </cell>
          <cell r="G26">
            <v>114771</v>
          </cell>
          <cell r="H26">
            <v>38751062</v>
          </cell>
          <cell r="J26">
            <v>38751062</v>
          </cell>
          <cell r="L26">
            <v>38751062</v>
          </cell>
          <cell r="N26">
            <v>-2648155</v>
          </cell>
          <cell r="Y26">
            <v>36102907</v>
          </cell>
          <cell r="Z26">
            <v>36102907</v>
          </cell>
        </row>
        <row r="27">
          <cell r="A27">
            <v>213001</v>
          </cell>
          <cell r="B27" t="str">
            <v>Office Equipment</v>
          </cell>
          <cell r="C27">
            <v>1098</v>
          </cell>
          <cell r="D27">
            <v>12763213.25</v>
          </cell>
          <cell r="E27">
            <v>0</v>
          </cell>
          <cell r="F27">
            <v>459050</v>
          </cell>
          <cell r="G27">
            <v>0</v>
          </cell>
          <cell r="H27">
            <v>13222263.25</v>
          </cell>
          <cell r="J27">
            <v>13222263.25</v>
          </cell>
          <cell r="L27">
            <v>13222263.25</v>
          </cell>
          <cell r="N27">
            <v>-3527469.65</v>
          </cell>
          <cell r="Y27">
            <v>9694793.5999999996</v>
          </cell>
          <cell r="Z27">
            <v>9694794</v>
          </cell>
        </row>
        <row r="28">
          <cell r="A28">
            <v>213003</v>
          </cell>
          <cell r="B28" t="str">
            <v>Vehicles</v>
          </cell>
          <cell r="C28">
            <v>1098</v>
          </cell>
          <cell r="D28">
            <v>41964535</v>
          </cell>
          <cell r="E28">
            <v>0</v>
          </cell>
          <cell r="F28">
            <v>14129425</v>
          </cell>
          <cell r="G28">
            <v>11682338</v>
          </cell>
          <cell r="H28">
            <v>44411622</v>
          </cell>
          <cell r="J28">
            <v>44411622</v>
          </cell>
          <cell r="L28">
            <v>44411622</v>
          </cell>
          <cell r="N28">
            <v>-590514</v>
          </cell>
          <cell r="Y28">
            <v>43821108</v>
          </cell>
          <cell r="Z28">
            <v>43821108</v>
          </cell>
        </row>
        <row r="29">
          <cell r="A29">
            <v>214001</v>
          </cell>
          <cell r="B29" t="str">
            <v>Audio Visual Equipment</v>
          </cell>
          <cell r="C29">
            <v>1098</v>
          </cell>
          <cell r="D29">
            <v>5941599</v>
          </cell>
          <cell r="E29">
            <v>0</v>
          </cell>
          <cell r="F29">
            <v>305000</v>
          </cell>
          <cell r="G29">
            <v>44800</v>
          </cell>
          <cell r="H29">
            <v>6201799</v>
          </cell>
          <cell r="J29">
            <v>6201799</v>
          </cell>
          <cell r="L29">
            <v>6201799</v>
          </cell>
          <cell r="N29">
            <v>1986990</v>
          </cell>
          <cell r="Y29">
            <v>8188789</v>
          </cell>
          <cell r="Z29">
            <v>8188789</v>
          </cell>
        </row>
        <row r="30">
          <cell r="A30">
            <v>220001</v>
          </cell>
          <cell r="B30" t="str">
            <v>Computer Systems</v>
          </cell>
          <cell r="C30">
            <v>1098</v>
          </cell>
          <cell r="D30">
            <v>91631279.189999998</v>
          </cell>
          <cell r="E30">
            <v>0</v>
          </cell>
          <cell r="F30">
            <v>17476451.899999999</v>
          </cell>
          <cell r="G30">
            <v>12998090.1</v>
          </cell>
          <cell r="H30">
            <v>96109640.989999995</v>
          </cell>
          <cell r="J30">
            <v>96109640.989999995</v>
          </cell>
          <cell r="L30">
            <v>96109640.989999995</v>
          </cell>
          <cell r="N30">
            <v>-1621990</v>
          </cell>
          <cell r="Y30">
            <v>94487650.989999995</v>
          </cell>
          <cell r="Z30">
            <v>94487651</v>
          </cell>
        </row>
        <row r="31">
          <cell r="A31">
            <v>220005</v>
          </cell>
          <cell r="B31" t="str">
            <v>Servers</v>
          </cell>
          <cell r="C31">
            <v>1098</v>
          </cell>
          <cell r="D31">
            <v>62204409.979999997</v>
          </cell>
          <cell r="E31">
            <v>0</v>
          </cell>
          <cell r="F31">
            <v>1659030</v>
          </cell>
          <cell r="G31">
            <v>415084</v>
          </cell>
          <cell r="H31">
            <v>63448355.979999997</v>
          </cell>
          <cell r="J31">
            <v>63448355.979999997</v>
          </cell>
          <cell r="L31">
            <v>63448355.979999997</v>
          </cell>
          <cell r="N31">
            <v>-1791947</v>
          </cell>
          <cell r="Y31">
            <v>61656408.979999997</v>
          </cell>
          <cell r="Z31">
            <v>61656409</v>
          </cell>
        </row>
        <row r="32">
          <cell r="A32">
            <v>225001</v>
          </cell>
          <cell r="B32" t="str">
            <v>Non-PC Comp Equip (1,000 &amp; up)</v>
          </cell>
          <cell r="C32">
            <v>1098</v>
          </cell>
          <cell r="D32">
            <v>3312304</v>
          </cell>
          <cell r="E32">
            <v>0</v>
          </cell>
          <cell r="F32">
            <v>431000</v>
          </cell>
          <cell r="G32">
            <v>0</v>
          </cell>
          <cell r="H32">
            <v>3743304</v>
          </cell>
          <cell r="J32">
            <v>3743304</v>
          </cell>
          <cell r="L32">
            <v>3743304</v>
          </cell>
          <cell r="N32">
            <v>10865571</v>
          </cell>
          <cell r="Y32">
            <v>14608875</v>
          </cell>
          <cell r="Z32">
            <v>14608875</v>
          </cell>
        </row>
        <row r="33">
          <cell r="A33">
            <v>225501</v>
          </cell>
          <cell r="B33" t="str">
            <v>Network Eqpt</v>
          </cell>
          <cell r="C33">
            <v>1098</v>
          </cell>
          <cell r="D33">
            <v>34301887.799999997</v>
          </cell>
          <cell r="E33">
            <v>0</v>
          </cell>
          <cell r="F33">
            <v>2216206</v>
          </cell>
          <cell r="G33">
            <v>0</v>
          </cell>
          <cell r="H33">
            <v>36518093.799999997</v>
          </cell>
          <cell r="J33">
            <v>36518093.799999997</v>
          </cell>
          <cell r="L33">
            <v>36518093.799999997</v>
          </cell>
          <cell r="N33">
            <v>-12825920</v>
          </cell>
          <cell r="Y33">
            <v>23692173.799999997</v>
          </cell>
          <cell r="Z33">
            <v>23692174</v>
          </cell>
        </row>
        <row r="34">
          <cell r="A34">
            <v>226001</v>
          </cell>
          <cell r="B34" t="str">
            <v>Telecommunications Equip</v>
          </cell>
          <cell r="C34">
            <v>1098</v>
          </cell>
          <cell r="D34">
            <v>13708328.050000001</v>
          </cell>
          <cell r="E34">
            <v>0</v>
          </cell>
          <cell r="F34">
            <v>0</v>
          </cell>
          <cell r="G34">
            <v>0</v>
          </cell>
          <cell r="H34">
            <v>13708328.050000001</v>
          </cell>
          <cell r="J34">
            <v>13708328.050000001</v>
          </cell>
          <cell r="L34">
            <v>13708328.050000001</v>
          </cell>
          <cell r="N34">
            <v>-61198</v>
          </cell>
          <cell r="Y34">
            <v>13647130.050000001</v>
          </cell>
          <cell r="Z34">
            <v>13647130</v>
          </cell>
        </row>
        <row r="35">
          <cell r="A35">
            <v>230001</v>
          </cell>
          <cell r="B35" t="str">
            <v>Accum Depr-LHI</v>
          </cell>
          <cell r="C35">
            <v>1098</v>
          </cell>
          <cell r="D35">
            <v>-41722778.82</v>
          </cell>
          <cell r="E35">
            <v>0</v>
          </cell>
          <cell r="F35">
            <v>0</v>
          </cell>
          <cell r="G35">
            <v>9509238</v>
          </cell>
          <cell r="I35">
            <v>51232016.82</v>
          </cell>
          <cell r="J35">
            <v>-51232016.82</v>
          </cell>
          <cell r="L35">
            <v>-51232016.82</v>
          </cell>
          <cell r="N35">
            <v>2618627.6299999952</v>
          </cell>
          <cell r="O35">
            <v>14680421</v>
          </cell>
          <cell r="P35">
            <v>-18579078</v>
          </cell>
          <cell r="Y35">
            <v>-52512046.190000005</v>
          </cell>
          <cell r="Z35">
            <v>-52512046</v>
          </cell>
        </row>
        <row r="36">
          <cell r="A36">
            <v>230003</v>
          </cell>
          <cell r="B36" t="str">
            <v>Accum Depr-Furniture</v>
          </cell>
          <cell r="C36">
            <v>1098</v>
          </cell>
          <cell r="D36">
            <v>-25471818</v>
          </cell>
          <cell r="E36">
            <v>0</v>
          </cell>
          <cell r="F36">
            <v>82725</v>
          </cell>
          <cell r="G36">
            <v>5591655</v>
          </cell>
          <cell r="I36">
            <v>30980748</v>
          </cell>
          <cell r="J36">
            <v>-30980748</v>
          </cell>
          <cell r="L36">
            <v>-30980748</v>
          </cell>
          <cell r="N36">
            <v>2461942.5499999998</v>
          </cell>
          <cell r="O36">
            <v>8805604</v>
          </cell>
          <cell r="P36">
            <v>-8849124</v>
          </cell>
          <cell r="Y36">
            <v>-28562325.449999999</v>
          </cell>
          <cell r="Z36">
            <v>-28562325</v>
          </cell>
        </row>
        <row r="37">
          <cell r="A37">
            <v>230004</v>
          </cell>
          <cell r="B37" t="str">
            <v>Accum Depr-Office Eqpt</v>
          </cell>
          <cell r="C37">
            <v>1098</v>
          </cell>
          <cell r="D37">
            <v>-6345807.25</v>
          </cell>
          <cell r="E37">
            <v>0</v>
          </cell>
          <cell r="F37">
            <v>0</v>
          </cell>
          <cell r="G37">
            <v>1822071</v>
          </cell>
          <cell r="I37">
            <v>8167878.25</v>
          </cell>
          <cell r="J37">
            <v>-8167878.25</v>
          </cell>
          <cell r="L37">
            <v>-8167878.25</v>
          </cell>
          <cell r="N37">
            <v>316798.65000000002</v>
          </cell>
          <cell r="O37">
            <v>2431168</v>
          </cell>
          <cell r="P37">
            <v>-1872950</v>
          </cell>
          <cell r="Y37">
            <v>-7292861.5999999996</v>
          </cell>
          <cell r="Z37">
            <v>-7292862</v>
          </cell>
        </row>
        <row r="38">
          <cell r="A38">
            <v>230006</v>
          </cell>
          <cell r="B38" t="str">
            <v>Accum Depr-Audio/Visual</v>
          </cell>
          <cell r="C38">
            <v>1098</v>
          </cell>
          <cell r="D38">
            <v>-3102443</v>
          </cell>
          <cell r="E38">
            <v>0</v>
          </cell>
          <cell r="F38">
            <v>44800</v>
          </cell>
          <cell r="G38">
            <v>1390150</v>
          </cell>
          <cell r="I38">
            <v>4447793</v>
          </cell>
          <cell r="J38">
            <v>-4447793</v>
          </cell>
          <cell r="L38">
            <v>-4447793</v>
          </cell>
          <cell r="N38">
            <v>300000</v>
          </cell>
          <cell r="O38">
            <v>1887611</v>
          </cell>
          <cell r="P38">
            <v>-1950543</v>
          </cell>
          <cell r="Y38">
            <v>-4210725</v>
          </cell>
          <cell r="Z38">
            <v>-4210725</v>
          </cell>
        </row>
        <row r="39">
          <cell r="A39">
            <v>230010</v>
          </cell>
          <cell r="B39" t="str">
            <v>Accum Depr-Telecom Equipment</v>
          </cell>
          <cell r="C39">
            <v>1098</v>
          </cell>
          <cell r="D39">
            <v>-7466309.0499999998</v>
          </cell>
          <cell r="E39">
            <v>0</v>
          </cell>
          <cell r="F39">
            <v>0</v>
          </cell>
          <cell r="G39">
            <v>2464099</v>
          </cell>
          <cell r="I39">
            <v>9930408.0500000007</v>
          </cell>
          <cell r="J39">
            <v>-9930408.0500000007</v>
          </cell>
          <cell r="L39">
            <v>-9930408.0500000007</v>
          </cell>
          <cell r="N39">
            <v>117588.24</v>
          </cell>
          <cell r="O39">
            <v>3455667</v>
          </cell>
          <cell r="P39">
            <v>-3465428</v>
          </cell>
          <cell r="Y39">
            <v>-9822580.8100000005</v>
          </cell>
          <cell r="Z39">
            <v>-9822581</v>
          </cell>
        </row>
        <row r="40">
          <cell r="A40">
            <v>230011</v>
          </cell>
          <cell r="B40" t="str">
            <v>Accum Depr-Fixtures</v>
          </cell>
          <cell r="C40">
            <v>1098</v>
          </cell>
          <cell r="D40">
            <v>0</v>
          </cell>
          <cell r="E40">
            <v>0</v>
          </cell>
          <cell r="F40">
            <v>0</v>
          </cell>
          <cell r="G40">
            <v>12947</v>
          </cell>
          <cell r="I40">
            <v>12947</v>
          </cell>
          <cell r="J40">
            <v>-12947</v>
          </cell>
          <cell r="L40">
            <v>-12947</v>
          </cell>
          <cell r="P40">
            <v>-12944</v>
          </cell>
          <cell r="Y40">
            <v>-25891</v>
          </cell>
          <cell r="Z40">
            <v>-25891</v>
          </cell>
        </row>
        <row r="41">
          <cell r="A41">
            <v>230012</v>
          </cell>
          <cell r="B41" t="str">
            <v>Accum Depr-Vehicles</v>
          </cell>
          <cell r="C41">
            <v>1098</v>
          </cell>
          <cell r="D41">
            <v>-19012931</v>
          </cell>
          <cell r="E41">
            <v>0</v>
          </cell>
          <cell r="F41">
            <v>6790864</v>
          </cell>
          <cell r="G41">
            <v>12345864</v>
          </cell>
          <cell r="I41">
            <v>24567931</v>
          </cell>
          <cell r="J41">
            <v>-24567931</v>
          </cell>
          <cell r="L41">
            <v>-24567931</v>
          </cell>
          <cell r="N41">
            <v>581553.46</v>
          </cell>
          <cell r="O41">
            <v>14022236</v>
          </cell>
          <cell r="P41">
            <v>-13909976.640000001</v>
          </cell>
          <cell r="Y41">
            <v>-23874118.18</v>
          </cell>
          <cell r="Z41">
            <v>-23874118</v>
          </cell>
        </row>
        <row r="42">
          <cell r="A42">
            <v>230013</v>
          </cell>
          <cell r="B42" t="str">
            <v>Accum Depr-Non-PC Computer Equipment</v>
          </cell>
          <cell r="C42">
            <v>1098</v>
          </cell>
          <cell r="D42">
            <v>-3312304</v>
          </cell>
          <cell r="E42">
            <v>0</v>
          </cell>
          <cell r="F42">
            <v>0</v>
          </cell>
          <cell r="G42">
            <v>431000</v>
          </cell>
          <cell r="I42">
            <v>3743304</v>
          </cell>
          <cell r="J42">
            <v>-3743304</v>
          </cell>
          <cell r="L42">
            <v>-3743304</v>
          </cell>
          <cell r="P42">
            <v>-818850</v>
          </cell>
          <cell r="Y42">
            <v>-4562154</v>
          </cell>
          <cell r="Z42">
            <v>-4562154</v>
          </cell>
        </row>
        <row r="43">
          <cell r="A43">
            <v>230014</v>
          </cell>
          <cell r="B43" t="str">
            <v>Accum Depr-PCs</v>
          </cell>
          <cell r="C43">
            <v>1098</v>
          </cell>
          <cell r="D43">
            <v>-91631279.189999998</v>
          </cell>
          <cell r="E43">
            <v>0</v>
          </cell>
          <cell r="F43">
            <v>12998090.1</v>
          </cell>
          <cell r="G43">
            <v>17476451.899999999</v>
          </cell>
          <cell r="I43">
            <v>96109640.989999995</v>
          </cell>
          <cell r="J43">
            <v>-96109640.989999995</v>
          </cell>
          <cell r="L43">
            <v>-96109640.989999995</v>
          </cell>
          <cell r="N43">
            <v>1621990</v>
          </cell>
          <cell r="O43">
            <v>16955830</v>
          </cell>
          <cell r="P43">
            <v>-16524830</v>
          </cell>
          <cell r="Y43">
            <v>-94056650.989999995</v>
          </cell>
          <cell r="Z43">
            <v>-94056651</v>
          </cell>
        </row>
        <row r="44">
          <cell r="A44">
            <v>230015</v>
          </cell>
          <cell r="B44" t="str">
            <v>Accum Depr-Network Eqpt</v>
          </cell>
          <cell r="C44">
            <v>1098</v>
          </cell>
          <cell r="D44">
            <v>-25270725.800000001</v>
          </cell>
          <cell r="E44">
            <v>0</v>
          </cell>
          <cell r="F44">
            <v>0</v>
          </cell>
          <cell r="G44">
            <v>3474054</v>
          </cell>
          <cell r="I44">
            <v>28744779.800000001</v>
          </cell>
          <cell r="J44">
            <v>-28744779.800000001</v>
          </cell>
          <cell r="L44">
            <v>-28744779.800000001</v>
          </cell>
          <cell r="N44">
            <v>3108866</v>
          </cell>
          <cell r="O44">
            <v>5673235</v>
          </cell>
          <cell r="P44">
            <v>-6502373</v>
          </cell>
          <cell r="Y44">
            <v>-26465051.800000001</v>
          </cell>
          <cell r="Z44">
            <v>-26465052</v>
          </cell>
        </row>
        <row r="45">
          <cell r="A45">
            <v>230016</v>
          </cell>
          <cell r="B45" t="str">
            <v>Accum Depr-Servers</v>
          </cell>
          <cell r="C45">
            <v>1098</v>
          </cell>
          <cell r="D45">
            <v>-62204409.979999997</v>
          </cell>
          <cell r="E45">
            <v>0</v>
          </cell>
          <cell r="F45">
            <v>415084</v>
          </cell>
          <cell r="G45">
            <v>1659030</v>
          </cell>
          <cell r="I45">
            <v>63448355.979999997</v>
          </cell>
          <cell r="J45">
            <v>-63448355.979999997</v>
          </cell>
          <cell r="L45">
            <v>-63448355.979999997</v>
          </cell>
          <cell r="N45">
            <v>1711252</v>
          </cell>
          <cell r="O45">
            <v>9719134</v>
          </cell>
          <cell r="P45">
            <v>-9483535</v>
          </cell>
          <cell r="Y45">
            <v>-61501504.979999997</v>
          </cell>
          <cell r="Z45">
            <v>-61501505</v>
          </cell>
        </row>
        <row r="46">
          <cell r="A46">
            <v>230099</v>
          </cell>
          <cell r="B46" t="str">
            <v>Accum Depr-Book 50 Offset</v>
          </cell>
          <cell r="C46">
            <v>1098</v>
          </cell>
          <cell r="D46">
            <v>0</v>
          </cell>
          <cell r="E46">
            <v>0</v>
          </cell>
          <cell r="F46">
            <v>162985382.63</v>
          </cell>
          <cell r="G46">
            <v>162985382.63</v>
          </cell>
          <cell r="H46">
            <v>0</v>
          </cell>
          <cell r="J46">
            <v>0</v>
          </cell>
          <cell r="L46">
            <v>0</v>
          </cell>
          <cell r="Y46">
            <v>0</v>
          </cell>
          <cell r="Z46">
            <v>0</v>
          </cell>
        </row>
        <row r="47">
          <cell r="A47">
            <v>280090</v>
          </cell>
          <cell r="B47" t="str">
            <v>Intangible Assets-SUBS</v>
          </cell>
          <cell r="C47">
            <v>1098</v>
          </cell>
          <cell r="D47">
            <v>9337</v>
          </cell>
          <cell r="E47">
            <v>0</v>
          </cell>
          <cell r="F47">
            <v>0</v>
          </cell>
          <cell r="G47">
            <v>0</v>
          </cell>
          <cell r="H47">
            <v>9337</v>
          </cell>
          <cell r="J47">
            <v>9337</v>
          </cell>
          <cell r="L47">
            <v>9337</v>
          </cell>
          <cell r="M47">
            <v>-1867</v>
          </cell>
          <cell r="Q47">
            <v>-3734</v>
          </cell>
          <cell r="Y47">
            <v>3736</v>
          </cell>
          <cell r="Z47">
            <v>3736</v>
          </cell>
        </row>
        <row r="48">
          <cell r="A48">
            <v>283090</v>
          </cell>
          <cell r="B48" t="str">
            <v>Long Term Deposits-SUBS</v>
          </cell>
          <cell r="C48">
            <v>1098</v>
          </cell>
          <cell r="D48">
            <v>39820447</v>
          </cell>
          <cell r="E48">
            <v>0</v>
          </cell>
          <cell r="F48">
            <v>18960084</v>
          </cell>
          <cell r="G48">
            <v>18539029.23</v>
          </cell>
          <cell r="H48">
            <v>40241501.770000003</v>
          </cell>
          <cell r="J48">
            <v>40241501.770000003</v>
          </cell>
          <cell r="L48">
            <v>40241501.770000003</v>
          </cell>
          <cell r="M48">
            <v>-16541</v>
          </cell>
          <cell r="Q48">
            <v>-22466</v>
          </cell>
          <cell r="Y48">
            <v>40202494.770000003</v>
          </cell>
          <cell r="Z48">
            <v>40202495</v>
          </cell>
        </row>
        <row r="49">
          <cell r="A49">
            <v>300001</v>
          </cell>
          <cell r="B49" t="str">
            <v>Accts Pay-Trade</v>
          </cell>
          <cell r="C49">
            <v>1098</v>
          </cell>
          <cell r="D49">
            <v>1006539.92</v>
          </cell>
          <cell r="E49">
            <v>0</v>
          </cell>
          <cell r="F49">
            <v>844342752.01999998</v>
          </cell>
          <cell r="G49">
            <v>838031744.77999997</v>
          </cell>
          <cell r="H49">
            <v>7317547.1600000001</v>
          </cell>
          <cell r="J49">
            <v>7317547.1600000001</v>
          </cell>
          <cell r="L49">
            <v>7317547.1600000001</v>
          </cell>
          <cell r="M49">
            <v>-8181339.8700000001</v>
          </cell>
          <cell r="N49">
            <v>80500</v>
          </cell>
          <cell r="Q49">
            <v>-45175</v>
          </cell>
          <cell r="Y49">
            <v>-828467.71</v>
          </cell>
          <cell r="Z49">
            <v>-828468</v>
          </cell>
        </row>
        <row r="50">
          <cell r="A50">
            <v>300006</v>
          </cell>
          <cell r="B50" t="str">
            <v>Accounts Payable Accrued</v>
          </cell>
          <cell r="C50">
            <v>1098</v>
          </cell>
          <cell r="D50">
            <v>-33935292.299999997</v>
          </cell>
          <cell r="E50">
            <v>0</v>
          </cell>
          <cell r="F50">
            <v>293258913.92000002</v>
          </cell>
          <cell r="G50">
            <v>290106952.67000002</v>
          </cell>
          <cell r="I50">
            <v>30783331.050000001</v>
          </cell>
          <cell r="J50">
            <v>-30783331.050000001</v>
          </cell>
          <cell r="L50">
            <v>-30783331.050000001</v>
          </cell>
          <cell r="M50">
            <v>-4196766.1161026917</v>
          </cell>
          <cell r="Q50">
            <v>-6000</v>
          </cell>
          <cell r="Y50">
            <v>-34986097.166102692</v>
          </cell>
          <cell r="Z50">
            <v>-34986097</v>
          </cell>
        </row>
        <row r="51">
          <cell r="A51">
            <v>300010</v>
          </cell>
          <cell r="B51" t="str">
            <v>Marketing Accrual Account</v>
          </cell>
          <cell r="C51">
            <v>1098</v>
          </cell>
          <cell r="D51">
            <v>0</v>
          </cell>
          <cell r="E51">
            <v>0</v>
          </cell>
          <cell r="F51">
            <v>316383501.14999998</v>
          </cell>
          <cell r="G51">
            <v>357903069.13</v>
          </cell>
          <cell r="I51">
            <v>41519567.979999997</v>
          </cell>
          <cell r="J51">
            <v>-41519567.979999997</v>
          </cell>
          <cell r="L51">
            <v>-41519567.979999997</v>
          </cell>
          <cell r="M51">
            <v>-5525198</v>
          </cell>
          <cell r="Y51">
            <v>-47044765.979999997</v>
          </cell>
          <cell r="Z51">
            <v>-47044766</v>
          </cell>
        </row>
        <row r="52">
          <cell r="A52">
            <v>300090</v>
          </cell>
          <cell r="B52" t="str">
            <v>Accounts Payable Trade-SUBS</v>
          </cell>
          <cell r="C52">
            <v>1098</v>
          </cell>
          <cell r="D52">
            <v>-3000655.94</v>
          </cell>
          <cell r="E52">
            <v>0</v>
          </cell>
          <cell r="F52">
            <v>1160695</v>
          </cell>
          <cell r="G52">
            <v>0</v>
          </cell>
          <cell r="I52">
            <v>1839960.94</v>
          </cell>
          <cell r="J52">
            <v>-1839960.94</v>
          </cell>
          <cell r="L52">
            <v>-1839960.94</v>
          </cell>
          <cell r="Q52">
            <v>898101</v>
          </cell>
          <cell r="Y52">
            <v>-941859.94</v>
          </cell>
          <cell r="Z52">
            <v>-941860</v>
          </cell>
        </row>
        <row r="53">
          <cell r="A53">
            <v>301000</v>
          </cell>
          <cell r="B53" t="str">
            <v>I/C Accounts Payable</v>
          </cell>
          <cell r="C53">
            <v>1098</v>
          </cell>
          <cell r="D53">
            <v>-10044990.93</v>
          </cell>
          <cell r="E53">
            <v>0</v>
          </cell>
          <cell r="F53">
            <v>504672</v>
          </cell>
          <cell r="G53">
            <v>1934049.63</v>
          </cell>
          <cell r="I53">
            <v>11474368.560000001</v>
          </cell>
          <cell r="J53">
            <v>-11474368.560000001</v>
          </cell>
          <cell r="L53">
            <v>-11474368.560000001</v>
          </cell>
          <cell r="M53">
            <v>-7100082.1799999997</v>
          </cell>
          <cell r="Y53">
            <v>-18574450.740000002</v>
          </cell>
          <cell r="Z53">
            <v>-18574451</v>
          </cell>
        </row>
        <row r="54">
          <cell r="A54">
            <v>301003</v>
          </cell>
          <cell r="B54" t="str">
            <v>I/C ST Loans/Notes Payable</v>
          </cell>
          <cell r="C54">
            <v>1098</v>
          </cell>
          <cell r="D54">
            <v>-24.12</v>
          </cell>
          <cell r="E54">
            <v>0</v>
          </cell>
          <cell r="F54">
            <v>0</v>
          </cell>
          <cell r="G54">
            <v>0</v>
          </cell>
          <cell r="I54">
            <v>24.12</v>
          </cell>
          <cell r="J54">
            <v>-24.12</v>
          </cell>
          <cell r="L54">
            <v>-24.12</v>
          </cell>
          <cell r="Y54">
            <v>-24.12</v>
          </cell>
          <cell r="Z54">
            <v>-24</v>
          </cell>
        </row>
        <row r="55">
          <cell r="A55">
            <v>301006</v>
          </cell>
          <cell r="B55" t="str">
            <v>I/C Dividends Payable</v>
          </cell>
          <cell r="C55">
            <v>1098</v>
          </cell>
          <cell r="D55">
            <v>0</v>
          </cell>
          <cell r="E55">
            <v>0</v>
          </cell>
          <cell r="F55">
            <v>133836918</v>
          </cell>
          <cell r="G55">
            <v>133836918</v>
          </cell>
          <cell r="H55">
            <v>0</v>
          </cell>
          <cell r="J55">
            <v>0</v>
          </cell>
          <cell r="L55">
            <v>0</v>
          </cell>
          <cell r="Y55">
            <v>0</v>
          </cell>
          <cell r="Z55">
            <v>0</v>
          </cell>
        </row>
        <row r="56">
          <cell r="A56">
            <v>302008</v>
          </cell>
          <cell r="B56" t="str">
            <v>Due to Customers</v>
          </cell>
          <cell r="C56">
            <v>1098</v>
          </cell>
          <cell r="D56">
            <v>-4426905.38</v>
          </cell>
          <cell r="E56">
            <v>0</v>
          </cell>
          <cell r="F56">
            <v>2866436.68</v>
          </cell>
          <cell r="G56">
            <v>589663.31999999995</v>
          </cell>
          <cell r="I56">
            <v>2150132.02</v>
          </cell>
          <cell r="J56">
            <v>-2150132.02</v>
          </cell>
          <cell r="L56">
            <v>-2150132.02</v>
          </cell>
          <cell r="M56">
            <v>179947.81000000003</v>
          </cell>
          <cell r="Y56">
            <v>-1970184.21</v>
          </cell>
          <cell r="Z56">
            <v>-1970184</v>
          </cell>
        </row>
        <row r="57">
          <cell r="A57">
            <v>308090</v>
          </cell>
          <cell r="B57" t="str">
            <v>Marketing Funds Payable-SUBS</v>
          </cell>
          <cell r="C57">
            <v>1098</v>
          </cell>
          <cell r="D57">
            <v>-23716113.420000002</v>
          </cell>
          <cell r="E57">
            <v>0</v>
          </cell>
          <cell r="F57">
            <v>23716113.420000002</v>
          </cell>
          <cell r="G57">
            <v>0</v>
          </cell>
          <cell r="H57">
            <v>0</v>
          </cell>
          <cell r="J57">
            <v>0</v>
          </cell>
          <cell r="L57">
            <v>0</v>
          </cell>
          <cell r="M57">
            <v>0</v>
          </cell>
          <cell r="Y57">
            <v>0</v>
          </cell>
          <cell r="Z57">
            <v>0</v>
          </cell>
        </row>
        <row r="58">
          <cell r="A58">
            <v>320000</v>
          </cell>
          <cell r="B58" t="str">
            <v>Payroll Clearing</v>
          </cell>
          <cell r="C58">
            <v>1098</v>
          </cell>
          <cell r="D58">
            <v>0</v>
          </cell>
          <cell r="E58">
            <v>0</v>
          </cell>
          <cell r="F58">
            <v>11104510.119999999</v>
          </cell>
          <cell r="G58">
            <v>18555714.710000001</v>
          </cell>
          <cell r="I58">
            <v>7451204.5899999999</v>
          </cell>
          <cell r="J58">
            <v>-7451204.5899999999</v>
          </cell>
          <cell r="L58">
            <v>-7451204.5899999999</v>
          </cell>
          <cell r="M58">
            <v>-947464</v>
          </cell>
          <cell r="Y58">
            <v>-8398668.5899999999</v>
          </cell>
          <cell r="Z58">
            <v>-8398669</v>
          </cell>
        </row>
        <row r="59">
          <cell r="A59">
            <v>320001</v>
          </cell>
          <cell r="B59" t="str">
            <v>Accrued Salaries &amp; Wages</v>
          </cell>
          <cell r="C59">
            <v>1098</v>
          </cell>
          <cell r="D59">
            <v>-15870515.939999999</v>
          </cell>
          <cell r="E59">
            <v>0</v>
          </cell>
          <cell r="F59">
            <v>99505139.159999996</v>
          </cell>
          <cell r="G59">
            <v>112574428.91</v>
          </cell>
          <cell r="I59">
            <v>28939805.690000001</v>
          </cell>
          <cell r="J59">
            <v>-28939805.690000001</v>
          </cell>
          <cell r="L59">
            <v>-28939805.690000001</v>
          </cell>
          <cell r="M59">
            <v>10183725.09</v>
          </cell>
          <cell r="Q59">
            <v>9084180</v>
          </cell>
          <cell r="Y59">
            <v>-9671900.6000000015</v>
          </cell>
          <cell r="Z59">
            <v>-9671901</v>
          </cell>
        </row>
        <row r="60">
          <cell r="A60">
            <v>320004</v>
          </cell>
          <cell r="B60" t="str">
            <v>Withholding  Tax</v>
          </cell>
          <cell r="C60">
            <v>1098</v>
          </cell>
          <cell r="D60">
            <v>-2194258</v>
          </cell>
          <cell r="E60">
            <v>0</v>
          </cell>
          <cell r="F60">
            <v>15681395</v>
          </cell>
          <cell r="G60">
            <v>16035788</v>
          </cell>
          <cell r="I60">
            <v>2548651</v>
          </cell>
          <cell r="J60">
            <v>-2548651</v>
          </cell>
          <cell r="L60">
            <v>-2548651</v>
          </cell>
          <cell r="M60">
            <v>-2001155</v>
          </cell>
          <cell r="Y60">
            <v>-4549806</v>
          </cell>
          <cell r="Z60">
            <v>-4549806</v>
          </cell>
        </row>
        <row r="61">
          <cell r="A61">
            <v>320014</v>
          </cell>
          <cell r="B61" t="str">
            <v>W/Holding &amp; FICA Payable</v>
          </cell>
          <cell r="C61">
            <v>1098</v>
          </cell>
          <cell r="D61">
            <v>-940606</v>
          </cell>
          <cell r="E61">
            <v>0</v>
          </cell>
          <cell r="F61">
            <v>9451601</v>
          </cell>
          <cell r="G61">
            <v>8515973</v>
          </cell>
          <cell r="I61">
            <v>4978</v>
          </cell>
          <cell r="J61">
            <v>-4978</v>
          </cell>
          <cell r="L61">
            <v>-4978</v>
          </cell>
          <cell r="M61">
            <v>-2324694</v>
          </cell>
          <cell r="Y61">
            <v>-2329672</v>
          </cell>
          <cell r="Z61">
            <v>-2329672</v>
          </cell>
        </row>
        <row r="62">
          <cell r="A62">
            <v>320018</v>
          </cell>
          <cell r="B62" t="str">
            <v>Accrued Payroll Tax-Other</v>
          </cell>
          <cell r="C62">
            <v>1098</v>
          </cell>
          <cell r="D62">
            <v>-35520</v>
          </cell>
          <cell r="E62">
            <v>0</v>
          </cell>
          <cell r="F62">
            <v>182380</v>
          </cell>
          <cell r="G62">
            <v>167150</v>
          </cell>
          <cell r="I62">
            <v>20290</v>
          </cell>
          <cell r="J62">
            <v>-20290</v>
          </cell>
          <cell r="L62">
            <v>-20290</v>
          </cell>
          <cell r="M62">
            <v>-23070</v>
          </cell>
          <cell r="Q62">
            <v>0</v>
          </cell>
          <cell r="Y62">
            <v>-43360</v>
          </cell>
          <cell r="Z62">
            <v>-43360</v>
          </cell>
        </row>
        <row r="63">
          <cell r="A63">
            <v>320019</v>
          </cell>
          <cell r="B63" t="str">
            <v>LT Liability-Pension Premium</v>
          </cell>
          <cell r="C63">
            <v>1098</v>
          </cell>
          <cell r="D63">
            <v>-11647871.050000001</v>
          </cell>
          <cell r="E63">
            <v>0</v>
          </cell>
          <cell r="F63">
            <v>137142030.81999999</v>
          </cell>
          <cell r="G63">
            <v>138918361.77000001</v>
          </cell>
          <cell r="I63">
            <v>13424202</v>
          </cell>
          <cell r="J63">
            <v>-13424202</v>
          </cell>
          <cell r="L63">
            <v>-13424202</v>
          </cell>
          <cell r="M63">
            <v>11789110</v>
          </cell>
          <cell r="Q63">
            <v>-937508</v>
          </cell>
          <cell r="Y63">
            <v>-2572600</v>
          </cell>
          <cell r="Z63">
            <v>-2572600</v>
          </cell>
        </row>
        <row r="64">
          <cell r="A64">
            <v>321000</v>
          </cell>
          <cell r="B64" t="str">
            <v>Accrued Incentive Comp</v>
          </cell>
          <cell r="C64">
            <v>1098</v>
          </cell>
          <cell r="D64">
            <v>0</v>
          </cell>
          <cell r="E64">
            <v>0</v>
          </cell>
          <cell r="F64">
            <v>81905366.329999998</v>
          </cell>
          <cell r="G64">
            <v>93773605.329999998</v>
          </cell>
          <cell r="I64">
            <v>11868239</v>
          </cell>
          <cell r="J64">
            <v>-11868239</v>
          </cell>
          <cell r="L64">
            <v>-11868239</v>
          </cell>
          <cell r="M64">
            <v>220205</v>
          </cell>
          <cell r="Y64">
            <v>-11648034</v>
          </cell>
          <cell r="Z64">
            <v>-11648034</v>
          </cell>
        </row>
        <row r="65">
          <cell r="A65">
            <v>321001</v>
          </cell>
          <cell r="B65" t="str">
            <v>Accrued Review Bonus Payable</v>
          </cell>
          <cell r="C65">
            <v>1098</v>
          </cell>
          <cell r="D65">
            <v>-26438441.449999999</v>
          </cell>
          <cell r="E65">
            <v>0</v>
          </cell>
          <cell r="F65">
            <v>128666042.61</v>
          </cell>
          <cell r="G65">
            <v>117320409.16</v>
          </cell>
          <cell r="I65">
            <v>15092808</v>
          </cell>
          <cell r="J65">
            <v>-15092808</v>
          </cell>
          <cell r="L65">
            <v>-15092808</v>
          </cell>
          <cell r="Y65">
            <v>-15092808</v>
          </cell>
          <cell r="Z65">
            <v>-15092808</v>
          </cell>
        </row>
        <row r="66">
          <cell r="A66">
            <v>321002</v>
          </cell>
          <cell r="B66" t="str">
            <v>Accrued Mgmt Bonus Payable</v>
          </cell>
          <cell r="C66">
            <v>1098</v>
          </cell>
          <cell r="D66">
            <v>-1363010</v>
          </cell>
          <cell r="E66">
            <v>0</v>
          </cell>
          <cell r="F66">
            <v>31058004</v>
          </cell>
          <cell r="G66">
            <v>29694994</v>
          </cell>
          <cell r="H66">
            <v>0</v>
          </cell>
          <cell r="J66">
            <v>0</v>
          </cell>
          <cell r="L66">
            <v>0</v>
          </cell>
          <cell r="Y66">
            <v>0</v>
          </cell>
          <cell r="Z66">
            <v>0</v>
          </cell>
        </row>
        <row r="67">
          <cell r="A67">
            <v>340019</v>
          </cell>
          <cell r="B67" t="str">
            <v>Federal/National Income Tax Payable</v>
          </cell>
          <cell r="C67">
            <v>1098</v>
          </cell>
          <cell r="D67">
            <v>-85170608.049999997</v>
          </cell>
          <cell r="E67">
            <v>0</v>
          </cell>
          <cell r="F67">
            <v>503949960</v>
          </cell>
          <cell r="G67">
            <v>544267008</v>
          </cell>
          <cell r="I67">
            <v>125487656.05</v>
          </cell>
          <cell r="J67">
            <v>-125487656.05</v>
          </cell>
          <cell r="L67">
            <v>-125487656.05</v>
          </cell>
          <cell r="M67">
            <v>-3279766</v>
          </cell>
          <cell r="Q67">
            <v>-305664</v>
          </cell>
          <cell r="Y67">
            <v>-129073086.05</v>
          </cell>
          <cell r="Z67">
            <v>-129073086</v>
          </cell>
        </row>
        <row r="68">
          <cell r="A68">
            <v>362016</v>
          </cell>
          <cell r="B68" t="str">
            <v>Income Tax Withheld-1042</v>
          </cell>
          <cell r="C68">
            <v>1098</v>
          </cell>
          <cell r="D68">
            <v>0</v>
          </cell>
          <cell r="E68">
            <v>0</v>
          </cell>
          <cell r="F68">
            <v>57469954.600000001</v>
          </cell>
          <cell r="G68">
            <v>57469954.600000001</v>
          </cell>
          <cell r="H68">
            <v>0</v>
          </cell>
          <cell r="J68">
            <v>0</v>
          </cell>
          <cell r="L68">
            <v>0</v>
          </cell>
          <cell r="M68">
            <v>-6203194</v>
          </cell>
          <cell r="Y68">
            <v>-6203194</v>
          </cell>
          <cell r="Z68">
            <v>-6203194</v>
          </cell>
        </row>
        <row r="69">
          <cell r="A69">
            <v>400500</v>
          </cell>
          <cell r="B69" t="str">
            <v>Common Stock-SUBS</v>
          </cell>
          <cell r="C69">
            <v>1098</v>
          </cell>
          <cell r="D69">
            <v>-47233252.439999998</v>
          </cell>
          <cell r="E69">
            <v>0</v>
          </cell>
          <cell r="F69">
            <v>0</v>
          </cell>
          <cell r="G69">
            <v>0</v>
          </cell>
          <cell r="I69">
            <v>47233252.439999998</v>
          </cell>
          <cell r="J69">
            <v>-47233252.439999998</v>
          </cell>
          <cell r="L69">
            <v>-47233252.439999998</v>
          </cell>
          <cell r="Y69">
            <v>-47233252.439999998</v>
          </cell>
          <cell r="Z69">
            <v>-47233252</v>
          </cell>
        </row>
        <row r="70">
          <cell r="A70">
            <v>401500</v>
          </cell>
          <cell r="B70" t="str">
            <v>Paid-in Capital-SUBS</v>
          </cell>
          <cell r="C70">
            <v>1098</v>
          </cell>
          <cell r="D70">
            <v>-116144343.36</v>
          </cell>
          <cell r="E70">
            <v>0</v>
          </cell>
          <cell r="F70">
            <v>0</v>
          </cell>
          <cell r="G70">
            <v>0</v>
          </cell>
          <cell r="I70">
            <v>116144343.36</v>
          </cell>
          <cell r="J70">
            <v>-116144343.36</v>
          </cell>
          <cell r="L70">
            <v>-116144343.36</v>
          </cell>
          <cell r="Y70">
            <v>-116144343.36</v>
          </cell>
          <cell r="Z70">
            <v>-116144343</v>
          </cell>
        </row>
        <row r="71">
          <cell r="A71">
            <v>440000</v>
          </cell>
          <cell r="B71" t="str">
            <v>Retained Earnings</v>
          </cell>
          <cell r="C71">
            <v>1098</v>
          </cell>
          <cell r="D71">
            <v>-180852280.84999999</v>
          </cell>
          <cell r="E71">
            <v>0</v>
          </cell>
          <cell r="F71">
            <v>0</v>
          </cell>
          <cell r="G71">
            <v>0</v>
          </cell>
          <cell r="I71">
            <v>180852280.84999999</v>
          </cell>
          <cell r="J71">
            <v>-180852280.84999999</v>
          </cell>
          <cell r="K71">
            <v>99286769.579999998</v>
          </cell>
          <cell r="L71">
            <v>-81565511.269999996</v>
          </cell>
          <cell r="N71">
            <v>-2654439.0499999998</v>
          </cell>
          <cell r="Q71">
            <v>44777137.529999986</v>
          </cell>
          <cell r="Y71">
            <v>-39442812.790000007</v>
          </cell>
          <cell r="Z71">
            <v>-39442813</v>
          </cell>
        </row>
        <row r="72">
          <cell r="A72">
            <v>442090</v>
          </cell>
          <cell r="B72" t="str">
            <v>I/C Dividends-SUBS</v>
          </cell>
          <cell r="C72">
            <v>1098</v>
          </cell>
          <cell r="D72">
            <v>0</v>
          </cell>
          <cell r="E72">
            <v>0</v>
          </cell>
          <cell r="F72">
            <v>144688560</v>
          </cell>
          <cell r="G72">
            <v>72344280</v>
          </cell>
          <cell r="H72">
            <v>72344280</v>
          </cell>
          <cell r="J72">
            <v>72344280</v>
          </cell>
          <cell r="L72">
            <v>72344280</v>
          </cell>
          <cell r="Q72">
            <v>-72344280</v>
          </cell>
          <cell r="Y72">
            <v>0</v>
          </cell>
          <cell r="Z72">
            <v>0</v>
          </cell>
        </row>
        <row r="73">
          <cell r="A73">
            <v>520001</v>
          </cell>
          <cell r="B73" t="str">
            <v>Rebate-Reseller</v>
          </cell>
          <cell r="C73">
            <v>1098</v>
          </cell>
          <cell r="D73">
            <v>0</v>
          </cell>
          <cell r="E73">
            <v>0</v>
          </cell>
          <cell r="F73">
            <v>1687180.85</v>
          </cell>
          <cell r="G73">
            <v>1687180.85</v>
          </cell>
          <cell r="H73">
            <v>0</v>
          </cell>
          <cell r="J73">
            <v>0</v>
          </cell>
          <cell r="L73">
            <v>0</v>
          </cell>
          <cell r="Q73">
            <v>0</v>
          </cell>
          <cell r="Y73">
            <v>0</v>
          </cell>
          <cell r="Z73">
            <v>0</v>
          </cell>
        </row>
        <row r="74">
          <cell r="A74">
            <v>570003</v>
          </cell>
          <cell r="B74" t="str">
            <v>Miscellaneous Revenue</v>
          </cell>
          <cell r="C74">
            <v>1098</v>
          </cell>
          <cell r="D74">
            <v>0</v>
          </cell>
          <cell r="E74">
            <v>0</v>
          </cell>
          <cell r="F74">
            <v>1084544.28</v>
          </cell>
          <cell r="G74">
            <v>2045186.22</v>
          </cell>
          <cell r="I74">
            <v>960641.94</v>
          </cell>
          <cell r="J74">
            <v>-960641.94</v>
          </cell>
          <cell r="K74">
            <v>-242638.1</v>
          </cell>
          <cell r="L74">
            <v>-1203280.04</v>
          </cell>
          <cell r="Y74">
            <v>-1203280.04</v>
          </cell>
          <cell r="Z74">
            <v>-1203280</v>
          </cell>
        </row>
        <row r="75">
          <cell r="A75">
            <v>710000</v>
          </cell>
          <cell r="B75" t="str">
            <v>MCS Consultant Revenues-External</v>
          </cell>
          <cell r="C75">
            <v>1098</v>
          </cell>
          <cell r="D75">
            <v>0</v>
          </cell>
          <cell r="E75">
            <v>0</v>
          </cell>
          <cell r="F75">
            <v>3916108.4</v>
          </cell>
          <cell r="G75">
            <v>68828413.939999998</v>
          </cell>
          <cell r="I75">
            <v>64912305.539999999</v>
          </cell>
          <cell r="J75">
            <v>-64912305.539999999</v>
          </cell>
          <cell r="K75">
            <v>-39009488.840000004</v>
          </cell>
          <cell r="L75">
            <v>-103921794.38</v>
          </cell>
          <cell r="M75">
            <v>508563</v>
          </cell>
          <cell r="Q75">
            <v>62194</v>
          </cell>
          <cell r="Y75">
            <v>-103351037.38</v>
          </cell>
          <cell r="Z75">
            <v>-103351037</v>
          </cell>
        </row>
        <row r="76">
          <cell r="A76">
            <v>710001</v>
          </cell>
          <cell r="B76" t="str">
            <v>MCS Subcontractor Revenues-External</v>
          </cell>
          <cell r="C76">
            <v>1098</v>
          </cell>
          <cell r="D76">
            <v>0</v>
          </cell>
          <cell r="E76">
            <v>0</v>
          </cell>
          <cell r="F76">
            <v>647417</v>
          </cell>
          <cell r="G76">
            <v>16423832.82</v>
          </cell>
          <cell r="I76">
            <v>15776415.82</v>
          </cell>
          <cell r="J76">
            <v>-15776415.82</v>
          </cell>
          <cell r="K76">
            <v>-8030139.7999999998</v>
          </cell>
          <cell r="L76">
            <v>-23806555.620000001</v>
          </cell>
          <cell r="Q76">
            <v>219821.32999999996</v>
          </cell>
          <cell r="Y76">
            <v>-23586734.290000003</v>
          </cell>
          <cell r="Z76">
            <v>-23586734</v>
          </cell>
        </row>
        <row r="77">
          <cell r="A77">
            <v>710002</v>
          </cell>
          <cell r="B77" t="str">
            <v>MCS Consultant Revenue Accruals-External</v>
          </cell>
          <cell r="C77">
            <v>1098</v>
          </cell>
          <cell r="D77">
            <v>0</v>
          </cell>
          <cell r="E77">
            <v>0</v>
          </cell>
          <cell r="F77">
            <v>65844630</v>
          </cell>
          <cell r="G77">
            <v>73049262</v>
          </cell>
          <cell r="I77">
            <v>7204632</v>
          </cell>
          <cell r="J77">
            <v>-7204632</v>
          </cell>
          <cell r="K77">
            <v>7838706</v>
          </cell>
          <cell r="L77">
            <v>634074</v>
          </cell>
          <cell r="Q77">
            <v>-634074</v>
          </cell>
          <cell r="Y77">
            <v>0</v>
          </cell>
          <cell r="Z77">
            <v>0</v>
          </cell>
        </row>
        <row r="78">
          <cell r="A78">
            <v>710004</v>
          </cell>
          <cell r="B78" t="str">
            <v>MCS Subcontractor Revenue Accruals-External</v>
          </cell>
          <cell r="C78">
            <v>1098</v>
          </cell>
          <cell r="D78">
            <v>0</v>
          </cell>
          <cell r="E78">
            <v>0</v>
          </cell>
          <cell r="F78">
            <v>20371345</v>
          </cell>
          <cell r="G78">
            <v>18655267</v>
          </cell>
          <cell r="H78">
            <v>1716078</v>
          </cell>
          <cell r="J78">
            <v>1716078</v>
          </cell>
          <cell r="K78">
            <v>2368997</v>
          </cell>
          <cell r="L78">
            <v>4085075</v>
          </cell>
          <cell r="M78">
            <v>-2197687</v>
          </cell>
          <cell r="Q78">
            <v>-1887388</v>
          </cell>
          <cell r="Y78">
            <v>0</v>
          </cell>
          <cell r="Z78">
            <v>0</v>
          </cell>
        </row>
        <row r="79">
          <cell r="A79">
            <v>710050</v>
          </cell>
          <cell r="B79" t="str">
            <v>MCS A/R Reserve-Revenue Reversal</v>
          </cell>
          <cell r="C79">
            <v>1098</v>
          </cell>
          <cell r="D79">
            <v>0</v>
          </cell>
          <cell r="E79">
            <v>0</v>
          </cell>
          <cell r="F79">
            <v>78964977.799999997</v>
          </cell>
          <cell r="G79">
            <v>76956272.799999997</v>
          </cell>
          <cell r="H79">
            <v>2008705</v>
          </cell>
          <cell r="J79">
            <v>2008705</v>
          </cell>
          <cell r="K79">
            <v>2164885</v>
          </cell>
          <cell r="L79">
            <v>4173590</v>
          </cell>
          <cell r="M79">
            <v>-2397517.34</v>
          </cell>
          <cell r="Q79">
            <v>5295598</v>
          </cell>
          <cell r="Y79">
            <v>7071670.6600000001</v>
          </cell>
          <cell r="Z79">
            <v>7071671</v>
          </cell>
        </row>
        <row r="80">
          <cell r="A80">
            <v>711009</v>
          </cell>
          <cell r="B80" t="str">
            <v>PSS MCSC Premier Revenue</v>
          </cell>
          <cell r="C80">
            <v>1098</v>
          </cell>
          <cell r="D80">
            <v>0</v>
          </cell>
          <cell r="E80">
            <v>0</v>
          </cell>
          <cell r="F80">
            <v>3839486</v>
          </cell>
          <cell r="G80">
            <v>11537551</v>
          </cell>
          <cell r="I80">
            <v>7698065</v>
          </cell>
          <cell r="J80">
            <v>-7698065</v>
          </cell>
          <cell r="K80">
            <v>-420350</v>
          </cell>
          <cell r="L80">
            <v>-8118415</v>
          </cell>
          <cell r="Q80">
            <v>420350</v>
          </cell>
          <cell r="Y80">
            <v>-7698065</v>
          </cell>
          <cell r="Z80">
            <v>-7698065</v>
          </cell>
        </row>
        <row r="81">
          <cell r="A81">
            <v>711011</v>
          </cell>
          <cell r="B81" t="str">
            <v>PSS Premier for Enterprise</v>
          </cell>
          <cell r="C81">
            <v>1098</v>
          </cell>
          <cell r="D81">
            <v>0</v>
          </cell>
          <cell r="E81">
            <v>0</v>
          </cell>
          <cell r="F81">
            <v>16511424</v>
          </cell>
          <cell r="G81">
            <v>58256581</v>
          </cell>
          <cell r="I81">
            <v>41745157</v>
          </cell>
          <cell r="J81">
            <v>-41745157</v>
          </cell>
          <cell r="K81">
            <v>-10493901</v>
          </cell>
          <cell r="L81">
            <v>-52239058</v>
          </cell>
          <cell r="M81">
            <v>39622815.928797238</v>
          </cell>
          <cell r="Q81">
            <v>-21567255.850000001</v>
          </cell>
          <cell r="Y81">
            <v>-34183497.921202764</v>
          </cell>
          <cell r="Z81">
            <v>-34183498</v>
          </cell>
        </row>
        <row r="82">
          <cell r="A82">
            <v>711014</v>
          </cell>
          <cell r="B82" t="str">
            <v>Premier Internal Revenue</v>
          </cell>
          <cell r="C82">
            <v>1098</v>
          </cell>
          <cell r="D82">
            <v>0</v>
          </cell>
          <cell r="E82">
            <v>0</v>
          </cell>
          <cell r="F82">
            <v>0</v>
          </cell>
          <cell r="G82">
            <v>970600</v>
          </cell>
          <cell r="I82">
            <v>970600</v>
          </cell>
          <cell r="J82">
            <v>-970600</v>
          </cell>
          <cell r="L82">
            <v>-970600</v>
          </cell>
          <cell r="Y82">
            <v>-970600</v>
          </cell>
          <cell r="Z82">
            <v>-970600</v>
          </cell>
        </row>
        <row r="83">
          <cell r="A83">
            <v>711017</v>
          </cell>
          <cell r="B83" t="str">
            <v>PSS Premier Developer Revenue</v>
          </cell>
          <cell r="C83">
            <v>1098</v>
          </cell>
          <cell r="D83">
            <v>0</v>
          </cell>
          <cell r="E83">
            <v>0</v>
          </cell>
          <cell r="F83">
            <v>9526740</v>
          </cell>
          <cell r="G83">
            <v>25491080</v>
          </cell>
          <cell r="I83">
            <v>15964340</v>
          </cell>
          <cell r="J83">
            <v>-15964340</v>
          </cell>
          <cell r="K83">
            <v>-10406020</v>
          </cell>
          <cell r="L83">
            <v>-26370360</v>
          </cell>
          <cell r="M83">
            <v>-112551.64560740627</v>
          </cell>
          <cell r="Q83">
            <v>2161200</v>
          </cell>
          <cell r="Y83">
            <v>-24321711.645607404</v>
          </cell>
          <cell r="Z83">
            <v>-24321712</v>
          </cell>
        </row>
        <row r="84">
          <cell r="A84">
            <v>711025</v>
          </cell>
          <cell r="B84" t="str">
            <v>PSS MAPS Premier Revenue Support Revenue</v>
          </cell>
          <cell r="C84">
            <v>1098</v>
          </cell>
          <cell r="D84">
            <v>0</v>
          </cell>
          <cell r="E84">
            <v>0</v>
          </cell>
          <cell r="F84">
            <v>450000</v>
          </cell>
          <cell r="G84">
            <v>2675000</v>
          </cell>
          <cell r="I84">
            <v>2225000</v>
          </cell>
          <cell r="J84">
            <v>-2225000</v>
          </cell>
          <cell r="K84">
            <v>-1500000</v>
          </cell>
          <cell r="L84">
            <v>-3725000</v>
          </cell>
          <cell r="Q84">
            <v>250000</v>
          </cell>
          <cell r="Y84">
            <v>-3475000</v>
          </cell>
          <cell r="Z84">
            <v>-3475000</v>
          </cell>
        </row>
        <row r="85">
          <cell r="A85">
            <v>711067</v>
          </cell>
          <cell r="B85" t="str">
            <v>Internal Other Misc. PSS Revenue</v>
          </cell>
          <cell r="C85">
            <v>1098</v>
          </cell>
          <cell r="D85">
            <v>0</v>
          </cell>
          <cell r="E85">
            <v>0</v>
          </cell>
          <cell r="F85">
            <v>2911800</v>
          </cell>
          <cell r="G85">
            <v>2911800</v>
          </cell>
          <cell r="H85">
            <v>0</v>
          </cell>
          <cell r="J85">
            <v>0</v>
          </cell>
          <cell r="K85">
            <v>-342160</v>
          </cell>
          <cell r="L85">
            <v>-342160</v>
          </cell>
          <cell r="Y85">
            <v>-342160</v>
          </cell>
          <cell r="Z85">
            <v>-342160</v>
          </cell>
        </row>
        <row r="86">
          <cell r="A86">
            <v>711400</v>
          </cell>
          <cell r="B86" t="str">
            <v>Premier Revenue Reversal</v>
          </cell>
          <cell r="C86">
            <v>1098</v>
          </cell>
          <cell r="D86">
            <v>0</v>
          </cell>
          <cell r="E86">
            <v>0</v>
          </cell>
          <cell r="F86">
            <v>32978256</v>
          </cell>
          <cell r="G86">
            <v>28077224</v>
          </cell>
          <cell r="H86">
            <v>4901032</v>
          </cell>
          <cell r="J86">
            <v>4901032</v>
          </cell>
          <cell r="K86">
            <v>640590</v>
          </cell>
          <cell r="L86">
            <v>5541622</v>
          </cell>
          <cell r="M86">
            <v>-4618225</v>
          </cell>
          <cell r="Y86">
            <v>923397</v>
          </cell>
          <cell r="Z86">
            <v>923397</v>
          </cell>
        </row>
        <row r="87">
          <cell r="A87">
            <v>720000</v>
          </cell>
          <cell r="B87" t="str">
            <v>Salaries and Wages</v>
          </cell>
          <cell r="C87">
            <v>1098</v>
          </cell>
          <cell r="D87">
            <v>0</v>
          </cell>
          <cell r="E87">
            <v>0</v>
          </cell>
          <cell r="F87">
            <v>184292899.66999999</v>
          </cell>
          <cell r="G87">
            <v>35684606.670000002</v>
          </cell>
          <cell r="H87">
            <v>148608293</v>
          </cell>
          <cell r="J87">
            <v>148608293</v>
          </cell>
          <cell r="K87">
            <v>42721076</v>
          </cell>
          <cell r="L87">
            <v>191329369</v>
          </cell>
          <cell r="M87">
            <v>-974685</v>
          </cell>
          <cell r="Y87">
            <v>190354684</v>
          </cell>
          <cell r="Z87">
            <v>190354684</v>
          </cell>
        </row>
        <row r="88">
          <cell r="A88">
            <v>720002</v>
          </cell>
          <cell r="B88" t="str">
            <v>Performance Bonus</v>
          </cell>
          <cell r="C88">
            <v>1098</v>
          </cell>
          <cell r="D88">
            <v>0</v>
          </cell>
          <cell r="E88">
            <v>0</v>
          </cell>
          <cell r="F88">
            <v>219362879.99000001</v>
          </cell>
          <cell r="G88">
            <v>213274871.62</v>
          </cell>
          <cell r="H88">
            <v>6088008.3700000001</v>
          </cell>
          <cell r="J88">
            <v>6088008.3700000001</v>
          </cell>
          <cell r="K88">
            <v>8727201.8900000006</v>
          </cell>
          <cell r="L88">
            <v>14815210.260000002</v>
          </cell>
          <cell r="Q88">
            <v>1637319.47</v>
          </cell>
          <cell r="Y88">
            <v>16452529.730000002</v>
          </cell>
          <cell r="Z88">
            <v>16452530</v>
          </cell>
        </row>
        <row r="89">
          <cell r="A89">
            <v>720004</v>
          </cell>
          <cell r="B89" t="str">
            <v>Incentive Compensation</v>
          </cell>
          <cell r="C89">
            <v>1098</v>
          </cell>
          <cell r="D89">
            <v>0</v>
          </cell>
          <cell r="E89">
            <v>0</v>
          </cell>
          <cell r="F89">
            <v>106202930.8</v>
          </cell>
          <cell r="G89">
            <v>87581118.599999994</v>
          </cell>
          <cell r="H89">
            <v>18621812.199999999</v>
          </cell>
          <cell r="J89">
            <v>18621812.199999999</v>
          </cell>
          <cell r="L89">
            <v>18621812.199999999</v>
          </cell>
          <cell r="M89">
            <v>-220205</v>
          </cell>
          <cell r="Y89">
            <v>18401607.199999999</v>
          </cell>
          <cell r="Z89">
            <v>18401607</v>
          </cell>
        </row>
        <row r="90">
          <cell r="A90">
            <v>720008</v>
          </cell>
          <cell r="B90" t="str">
            <v>Vacation/Holiday Allowance</v>
          </cell>
          <cell r="C90">
            <v>1098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24127.09</v>
          </cell>
          <cell r="L90">
            <v>24127.09</v>
          </cell>
          <cell r="M90">
            <v>17145332.91</v>
          </cell>
          <cell r="Y90">
            <v>17169460</v>
          </cell>
          <cell r="Z90">
            <v>17169460</v>
          </cell>
        </row>
        <row r="91">
          <cell r="A91">
            <v>720023</v>
          </cell>
          <cell r="B91" t="str">
            <v>Salaries Coops/Interns</v>
          </cell>
          <cell r="C91">
            <v>1098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J91">
            <v>0</v>
          </cell>
          <cell r="K91">
            <v>73470</v>
          </cell>
          <cell r="L91">
            <v>73470</v>
          </cell>
          <cell r="M91">
            <v>36735</v>
          </cell>
          <cell r="Y91">
            <v>110205</v>
          </cell>
          <cell r="Z91">
            <v>110205</v>
          </cell>
        </row>
        <row r="92">
          <cell r="A92">
            <v>720041</v>
          </cell>
          <cell r="B92" t="str">
            <v>Salaries and Wages-Other 1</v>
          </cell>
          <cell r="C92">
            <v>1098</v>
          </cell>
          <cell r="D92">
            <v>0</v>
          </cell>
          <cell r="E92">
            <v>0</v>
          </cell>
          <cell r="F92">
            <v>6032450.3200000003</v>
          </cell>
          <cell r="G92">
            <v>373538.97</v>
          </cell>
          <cell r="H92">
            <v>5658911.3499999996</v>
          </cell>
          <cell r="J92">
            <v>5658911.3499999996</v>
          </cell>
          <cell r="K92">
            <v>1707733.1</v>
          </cell>
          <cell r="L92">
            <v>7366644.4499999993</v>
          </cell>
          <cell r="Y92">
            <v>7366644.4499999993</v>
          </cell>
          <cell r="Z92">
            <v>7366644</v>
          </cell>
        </row>
        <row r="93">
          <cell r="A93">
            <v>720042</v>
          </cell>
          <cell r="B93" t="str">
            <v>Salaries and Wages Other-2</v>
          </cell>
          <cell r="C93">
            <v>1098</v>
          </cell>
          <cell r="D93">
            <v>0</v>
          </cell>
          <cell r="E93">
            <v>0</v>
          </cell>
          <cell r="F93">
            <v>369675</v>
          </cell>
          <cell r="G93">
            <v>0</v>
          </cell>
          <cell r="H93">
            <v>369675</v>
          </cell>
          <cell r="J93">
            <v>369675</v>
          </cell>
          <cell r="K93">
            <v>131644</v>
          </cell>
          <cell r="L93">
            <v>501319</v>
          </cell>
          <cell r="Y93">
            <v>501319</v>
          </cell>
          <cell r="Z93">
            <v>501319</v>
          </cell>
        </row>
        <row r="94">
          <cell r="A94">
            <v>720044</v>
          </cell>
          <cell r="B94" t="str">
            <v>Salaries and Wages Other-4</v>
          </cell>
          <cell r="C94">
            <v>1098</v>
          </cell>
          <cell r="D94">
            <v>0</v>
          </cell>
          <cell r="E94">
            <v>0</v>
          </cell>
          <cell r="F94">
            <v>8447795.4499999993</v>
          </cell>
          <cell r="G94">
            <v>363321</v>
          </cell>
          <cell r="H94">
            <v>8084474.4500000002</v>
          </cell>
          <cell r="J94">
            <v>8084474.4500000002</v>
          </cell>
          <cell r="K94">
            <v>1895203</v>
          </cell>
          <cell r="L94">
            <v>9979677.4499999993</v>
          </cell>
          <cell r="M94">
            <v>14468</v>
          </cell>
          <cell r="Y94">
            <v>9994145.4499999993</v>
          </cell>
          <cell r="Z94">
            <v>9994145</v>
          </cell>
        </row>
        <row r="95">
          <cell r="A95">
            <v>720045</v>
          </cell>
          <cell r="B95" t="str">
            <v>Salaries and Wages Other-5</v>
          </cell>
          <cell r="C95">
            <v>1098</v>
          </cell>
          <cell r="D95">
            <v>0</v>
          </cell>
          <cell r="E95">
            <v>0</v>
          </cell>
          <cell r="F95">
            <v>1495577.88</v>
          </cell>
          <cell r="G95">
            <v>29407</v>
          </cell>
          <cell r="H95">
            <v>1466170.88</v>
          </cell>
          <cell r="J95">
            <v>1466170.88</v>
          </cell>
          <cell r="K95">
            <v>357507</v>
          </cell>
          <cell r="L95">
            <v>1823677.88</v>
          </cell>
          <cell r="Y95">
            <v>1823677.88</v>
          </cell>
          <cell r="Z95">
            <v>1823678</v>
          </cell>
        </row>
        <row r="96">
          <cell r="A96">
            <v>720061</v>
          </cell>
          <cell r="B96" t="str">
            <v>Salaries and Wages-Other 6</v>
          </cell>
          <cell r="C96">
            <v>1098</v>
          </cell>
          <cell r="D96">
            <v>0</v>
          </cell>
          <cell r="E96">
            <v>0</v>
          </cell>
          <cell r="F96">
            <v>8743688.6699999999</v>
          </cell>
          <cell r="G96">
            <v>8743688.6699999999</v>
          </cell>
          <cell r="H96">
            <v>0</v>
          </cell>
          <cell r="J96">
            <v>0</v>
          </cell>
          <cell r="L96">
            <v>0</v>
          </cell>
          <cell r="M96">
            <v>3612830</v>
          </cell>
          <cell r="Y96">
            <v>3612830</v>
          </cell>
          <cell r="Z96">
            <v>3612830</v>
          </cell>
        </row>
        <row r="97">
          <cell r="A97">
            <v>720062</v>
          </cell>
          <cell r="B97" t="str">
            <v>Salaries and Wages-Other 7</v>
          </cell>
          <cell r="C97">
            <v>1098</v>
          </cell>
          <cell r="D97">
            <v>0</v>
          </cell>
          <cell r="E97">
            <v>0</v>
          </cell>
          <cell r="F97">
            <v>70405504.120000005</v>
          </cell>
          <cell r="G97">
            <v>65823364.369999997</v>
          </cell>
          <cell r="H97">
            <v>4582139.75</v>
          </cell>
          <cell r="J97">
            <v>4582139.75</v>
          </cell>
          <cell r="K97">
            <v>1601407.25</v>
          </cell>
          <cell r="L97">
            <v>6183547</v>
          </cell>
          <cell r="Q97">
            <v>-30000</v>
          </cell>
          <cell r="Y97">
            <v>6153547</v>
          </cell>
          <cell r="Z97">
            <v>6153547</v>
          </cell>
        </row>
        <row r="98">
          <cell r="A98">
            <v>720080</v>
          </cell>
          <cell r="B98" t="str">
            <v>Payroll Manual Entry for Reorgs</v>
          </cell>
          <cell r="C98">
            <v>1098</v>
          </cell>
          <cell r="D98">
            <v>0</v>
          </cell>
          <cell r="E98">
            <v>0</v>
          </cell>
          <cell r="F98">
            <v>64939.48</v>
          </cell>
          <cell r="G98">
            <v>64939.48</v>
          </cell>
          <cell r="H98">
            <v>0</v>
          </cell>
          <cell r="J98">
            <v>0</v>
          </cell>
          <cell r="L98">
            <v>0</v>
          </cell>
          <cell r="Y98">
            <v>0</v>
          </cell>
          <cell r="Z98">
            <v>0</v>
          </cell>
        </row>
        <row r="99">
          <cell r="A99">
            <v>721001</v>
          </cell>
          <cell r="B99" t="str">
            <v>Sports/Social/Health Clubs</v>
          </cell>
          <cell r="C99">
            <v>1098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137513</v>
          </cell>
          <cell r="L99">
            <v>137513</v>
          </cell>
          <cell r="Y99">
            <v>137513</v>
          </cell>
          <cell r="Z99">
            <v>137513</v>
          </cell>
        </row>
        <row r="100">
          <cell r="A100">
            <v>721002</v>
          </cell>
          <cell r="B100" t="str">
            <v>Employee Morale-Deductible</v>
          </cell>
          <cell r="C100">
            <v>1098</v>
          </cell>
          <cell r="D100">
            <v>0</v>
          </cell>
          <cell r="E100">
            <v>0</v>
          </cell>
          <cell r="F100">
            <v>43936377.590000004</v>
          </cell>
          <cell r="G100">
            <v>31772582.32</v>
          </cell>
          <cell r="H100">
            <v>12163795.27</v>
          </cell>
          <cell r="J100">
            <v>12163795.27</v>
          </cell>
          <cell r="K100">
            <v>2212111.59</v>
          </cell>
          <cell r="L100">
            <v>14375906.859999999</v>
          </cell>
          <cell r="M100">
            <v>-1010505.5700000001</v>
          </cell>
          <cell r="Q100">
            <v>-2555152.5499999998</v>
          </cell>
          <cell r="Y100">
            <v>10810248.739999998</v>
          </cell>
          <cell r="Z100">
            <v>10810249</v>
          </cell>
        </row>
        <row r="101">
          <cell r="A101">
            <v>721003</v>
          </cell>
          <cell r="B101" t="str">
            <v>Beverages</v>
          </cell>
          <cell r="C101">
            <v>1098</v>
          </cell>
          <cell r="D101">
            <v>0</v>
          </cell>
          <cell r="E101">
            <v>0</v>
          </cell>
          <cell r="F101">
            <v>481373.41</v>
          </cell>
          <cell r="G101">
            <v>126159.28</v>
          </cell>
          <cell r="H101">
            <v>355214.13</v>
          </cell>
          <cell r="J101">
            <v>355214.13</v>
          </cell>
          <cell r="K101">
            <v>88330.18</v>
          </cell>
          <cell r="L101">
            <v>443544.31</v>
          </cell>
          <cell r="M101">
            <v>17159.22</v>
          </cell>
          <cell r="Q101">
            <v>-10861</v>
          </cell>
          <cell r="Y101">
            <v>449842.53</v>
          </cell>
          <cell r="Z101">
            <v>449843</v>
          </cell>
        </row>
        <row r="102">
          <cell r="A102">
            <v>721005</v>
          </cell>
          <cell r="B102" t="str">
            <v>Health Payments</v>
          </cell>
          <cell r="C102">
            <v>1098</v>
          </cell>
          <cell r="D102">
            <v>0</v>
          </cell>
          <cell r="E102">
            <v>0</v>
          </cell>
          <cell r="F102">
            <v>357365</v>
          </cell>
          <cell r="G102">
            <v>0</v>
          </cell>
          <cell r="H102">
            <v>357365</v>
          </cell>
          <cell r="J102">
            <v>357365</v>
          </cell>
          <cell r="K102">
            <v>84887.5</v>
          </cell>
          <cell r="L102">
            <v>442252.5</v>
          </cell>
          <cell r="M102">
            <v>-144510</v>
          </cell>
          <cell r="Y102">
            <v>297742.5</v>
          </cell>
          <cell r="Z102">
            <v>297743</v>
          </cell>
        </row>
        <row r="103">
          <cell r="A103">
            <v>721008</v>
          </cell>
          <cell r="B103" t="str">
            <v>Employee Benefits-Misc</v>
          </cell>
          <cell r="C103">
            <v>1098</v>
          </cell>
          <cell r="D103">
            <v>0</v>
          </cell>
          <cell r="E103">
            <v>0</v>
          </cell>
          <cell r="F103">
            <v>10448964.039999999</v>
          </cell>
          <cell r="G103">
            <v>59641.04</v>
          </cell>
          <cell r="H103">
            <v>10389323</v>
          </cell>
          <cell r="J103">
            <v>10389323</v>
          </cell>
          <cell r="K103">
            <v>3091357.2</v>
          </cell>
          <cell r="L103">
            <v>13480680.199999999</v>
          </cell>
          <cell r="M103">
            <v>1199831.8</v>
          </cell>
          <cell r="Q103">
            <v>-1043278</v>
          </cell>
          <cell r="Y103">
            <v>13637234</v>
          </cell>
          <cell r="Z103">
            <v>13637234</v>
          </cell>
        </row>
        <row r="104">
          <cell r="A104">
            <v>721009</v>
          </cell>
          <cell r="B104" t="str">
            <v>Employer Funded Retirement Benefits</v>
          </cell>
          <cell r="C104">
            <v>1098</v>
          </cell>
          <cell r="D104">
            <v>0</v>
          </cell>
          <cell r="E104">
            <v>0</v>
          </cell>
          <cell r="F104">
            <v>177115408.88999999</v>
          </cell>
          <cell r="G104">
            <v>173219960.96000001</v>
          </cell>
          <cell r="H104">
            <v>3895447.93</v>
          </cell>
          <cell r="J104">
            <v>3895447.93</v>
          </cell>
          <cell r="K104">
            <v>903788.27</v>
          </cell>
          <cell r="L104">
            <v>4799236.2</v>
          </cell>
          <cell r="M104">
            <v>-369786</v>
          </cell>
          <cell r="Q104">
            <v>-976451.96</v>
          </cell>
          <cell r="Y104">
            <v>3452998.24</v>
          </cell>
          <cell r="Z104">
            <v>3452998</v>
          </cell>
        </row>
        <row r="105">
          <cell r="A105">
            <v>722013</v>
          </cell>
          <cell r="B105" t="str">
            <v>Recruiting-Emp Agency Fees</v>
          </cell>
          <cell r="C105">
            <v>1098</v>
          </cell>
          <cell r="D105">
            <v>0</v>
          </cell>
          <cell r="E105">
            <v>0</v>
          </cell>
          <cell r="F105">
            <v>2773151.68</v>
          </cell>
          <cell r="G105">
            <v>336134.28</v>
          </cell>
          <cell r="H105">
            <v>2437017.4</v>
          </cell>
          <cell r="J105">
            <v>2437017.4</v>
          </cell>
          <cell r="K105">
            <v>1102190.5</v>
          </cell>
          <cell r="L105">
            <v>3539207.9</v>
          </cell>
          <cell r="M105">
            <v>-102480</v>
          </cell>
          <cell r="Q105">
            <v>-13000</v>
          </cell>
          <cell r="Y105">
            <v>3423727.9</v>
          </cell>
          <cell r="Z105">
            <v>3423728</v>
          </cell>
        </row>
        <row r="106">
          <cell r="A106">
            <v>722014</v>
          </cell>
          <cell r="B106" t="str">
            <v>Recruiting-Misc</v>
          </cell>
          <cell r="C106">
            <v>1098</v>
          </cell>
          <cell r="D106">
            <v>0</v>
          </cell>
          <cell r="E106">
            <v>0</v>
          </cell>
          <cell r="F106">
            <v>10213370.6</v>
          </cell>
          <cell r="G106">
            <v>6749778</v>
          </cell>
          <cell r="H106">
            <v>3463592.6</v>
          </cell>
          <cell r="J106">
            <v>3463592.6</v>
          </cell>
          <cell r="K106">
            <v>502925.77</v>
          </cell>
          <cell r="L106">
            <v>3966518.37</v>
          </cell>
          <cell r="M106">
            <v>-3016215</v>
          </cell>
          <cell r="Q106">
            <v>-950303.37</v>
          </cell>
          <cell r="Y106">
            <v>0</v>
          </cell>
          <cell r="Z106">
            <v>0</v>
          </cell>
        </row>
        <row r="107">
          <cell r="A107">
            <v>723000</v>
          </cell>
          <cell r="B107" t="str">
            <v>T&amp;E-Transp &amp; Lodging</v>
          </cell>
          <cell r="C107">
            <v>1098</v>
          </cell>
          <cell r="D107">
            <v>0</v>
          </cell>
          <cell r="E107">
            <v>0</v>
          </cell>
          <cell r="F107">
            <v>130697266.76000001</v>
          </cell>
          <cell r="G107">
            <v>62629929.07</v>
          </cell>
          <cell r="H107">
            <v>68067337.689999998</v>
          </cell>
          <cell r="J107">
            <v>68067337.689999998</v>
          </cell>
          <cell r="K107">
            <v>18692744.859999999</v>
          </cell>
          <cell r="L107">
            <v>86760082.549999997</v>
          </cell>
          <cell r="M107">
            <v>1210394.58</v>
          </cell>
          <cell r="Q107">
            <v>1579408.99</v>
          </cell>
          <cell r="Y107">
            <v>89549886.11999999</v>
          </cell>
          <cell r="Z107">
            <v>89549886</v>
          </cell>
        </row>
        <row r="108">
          <cell r="A108">
            <v>723001</v>
          </cell>
          <cell r="B108" t="str">
            <v>T&amp;E-Meals &amp; Entertainment</v>
          </cell>
          <cell r="C108">
            <v>1098</v>
          </cell>
          <cell r="D108">
            <v>0</v>
          </cell>
          <cell r="E108">
            <v>0</v>
          </cell>
          <cell r="F108">
            <v>4236634.4400000004</v>
          </cell>
          <cell r="G108">
            <v>101997.96</v>
          </cell>
          <cell r="H108">
            <v>4134636.48</v>
          </cell>
          <cell r="J108">
            <v>4134636.48</v>
          </cell>
          <cell r="K108">
            <v>1116898.92</v>
          </cell>
          <cell r="L108">
            <v>5251535.4000000004</v>
          </cell>
          <cell r="M108">
            <v>57947.92</v>
          </cell>
          <cell r="Y108">
            <v>5309483.32</v>
          </cell>
          <cell r="Z108">
            <v>5309483</v>
          </cell>
        </row>
        <row r="109">
          <cell r="A109">
            <v>723005</v>
          </cell>
          <cell r="B109" t="str">
            <v>T&amp;E-MCS Travel Reimb</v>
          </cell>
          <cell r="M109">
            <v>-381725</v>
          </cell>
          <cell r="Y109">
            <v>-381725</v>
          </cell>
          <cell r="Z109">
            <v>-381725</v>
          </cell>
        </row>
        <row r="110">
          <cell r="A110">
            <v>723007</v>
          </cell>
          <cell r="B110" t="str">
            <v>Flights-Overseas</v>
          </cell>
          <cell r="C110">
            <v>1098</v>
          </cell>
          <cell r="D110">
            <v>0</v>
          </cell>
          <cell r="E110">
            <v>0</v>
          </cell>
          <cell r="F110">
            <v>21674196.329999998</v>
          </cell>
          <cell r="G110">
            <v>314680.33</v>
          </cell>
          <cell r="H110">
            <v>21359516</v>
          </cell>
          <cell r="J110">
            <v>21359516</v>
          </cell>
          <cell r="K110">
            <v>6509177</v>
          </cell>
          <cell r="L110">
            <v>27868693</v>
          </cell>
          <cell r="M110">
            <v>565674</v>
          </cell>
          <cell r="Y110">
            <v>28434367</v>
          </cell>
          <cell r="Z110">
            <v>28434367</v>
          </cell>
        </row>
        <row r="111">
          <cell r="A111">
            <v>723009</v>
          </cell>
          <cell r="B111" t="str">
            <v>Flights</v>
          </cell>
          <cell r="C111">
            <v>1098</v>
          </cell>
          <cell r="D111">
            <v>0</v>
          </cell>
          <cell r="E111">
            <v>0</v>
          </cell>
          <cell r="F111">
            <v>12460705.689999999</v>
          </cell>
          <cell r="G111">
            <v>363336.26</v>
          </cell>
          <cell r="H111">
            <v>12097369.43</v>
          </cell>
          <cell r="J111">
            <v>12097369.43</v>
          </cell>
          <cell r="K111">
            <v>3782754.61</v>
          </cell>
          <cell r="L111">
            <v>15880124.039999999</v>
          </cell>
          <cell r="M111">
            <v>297186.59999999998</v>
          </cell>
          <cell r="Y111">
            <v>16177310.639999999</v>
          </cell>
          <cell r="Z111">
            <v>16177311</v>
          </cell>
        </row>
        <row r="112">
          <cell r="A112">
            <v>723010</v>
          </cell>
          <cell r="B112" t="str">
            <v>Entertaining-Deductable</v>
          </cell>
          <cell r="C112">
            <v>1098</v>
          </cell>
          <cell r="D112">
            <v>0</v>
          </cell>
          <cell r="E112">
            <v>0</v>
          </cell>
          <cell r="F112">
            <v>1571556.69</v>
          </cell>
          <cell r="G112">
            <v>30728.63</v>
          </cell>
          <cell r="H112">
            <v>1540828.06</v>
          </cell>
          <cell r="J112">
            <v>1540828.06</v>
          </cell>
          <cell r="K112">
            <v>525284.6</v>
          </cell>
          <cell r="L112">
            <v>2066112.6600000001</v>
          </cell>
          <cell r="M112">
            <v>35779.14</v>
          </cell>
          <cell r="Q112">
            <v>0</v>
          </cell>
          <cell r="Y112">
            <v>2101891.8000000003</v>
          </cell>
          <cell r="Z112">
            <v>2101892</v>
          </cell>
        </row>
        <row r="113">
          <cell r="A113">
            <v>723013</v>
          </cell>
          <cell r="B113" t="str">
            <v>T&amp;E-Ground Transportation</v>
          </cell>
          <cell r="C113">
            <v>1098</v>
          </cell>
          <cell r="D113">
            <v>0</v>
          </cell>
          <cell r="E113">
            <v>0</v>
          </cell>
          <cell r="F113">
            <v>2342278.5499999998</v>
          </cell>
          <cell r="G113">
            <v>59406.68</v>
          </cell>
          <cell r="H113">
            <v>2282871.87</v>
          </cell>
          <cell r="J113">
            <v>2282871.87</v>
          </cell>
          <cell r="K113">
            <v>828713.93</v>
          </cell>
          <cell r="L113">
            <v>3111585.8000000003</v>
          </cell>
          <cell r="M113">
            <v>16938.560000000001</v>
          </cell>
          <cell r="Q113">
            <v>0</v>
          </cell>
          <cell r="Y113">
            <v>3128524.3600000003</v>
          </cell>
          <cell r="Z113">
            <v>3128524</v>
          </cell>
        </row>
        <row r="114">
          <cell r="A114">
            <v>723017</v>
          </cell>
          <cell r="B114" t="str">
            <v>T&amp;E-Telecommunications</v>
          </cell>
          <cell r="C114">
            <v>1098</v>
          </cell>
          <cell r="D114">
            <v>0</v>
          </cell>
          <cell r="E114">
            <v>0</v>
          </cell>
          <cell r="F114">
            <v>1136420.07</v>
          </cell>
          <cell r="G114">
            <v>32507.82</v>
          </cell>
          <cell r="H114">
            <v>1103912.25</v>
          </cell>
          <cell r="J114">
            <v>1103912.25</v>
          </cell>
          <cell r="K114">
            <v>393047.24</v>
          </cell>
          <cell r="L114">
            <v>1496959.49</v>
          </cell>
          <cell r="M114">
            <v>14341.65</v>
          </cell>
          <cell r="Y114">
            <v>1511301.14</v>
          </cell>
          <cell r="Z114">
            <v>1511301</v>
          </cell>
        </row>
        <row r="115">
          <cell r="A115">
            <v>724002</v>
          </cell>
          <cell r="B115" t="str">
            <v>Agency Temps-Onsite</v>
          </cell>
          <cell r="C115">
            <v>1098</v>
          </cell>
          <cell r="D115">
            <v>0</v>
          </cell>
          <cell r="E115">
            <v>0</v>
          </cell>
          <cell r="F115">
            <v>3093742.52</v>
          </cell>
          <cell r="G115">
            <v>745016.52</v>
          </cell>
          <cell r="H115">
            <v>2348726</v>
          </cell>
          <cell r="J115">
            <v>2348726</v>
          </cell>
          <cell r="K115">
            <v>825816.5</v>
          </cell>
          <cell r="L115">
            <v>3174542.5</v>
          </cell>
          <cell r="Y115">
            <v>3174542.5</v>
          </cell>
          <cell r="Z115">
            <v>3174543</v>
          </cell>
        </row>
        <row r="116">
          <cell r="A116">
            <v>724006</v>
          </cell>
          <cell r="B116" t="str">
            <v>Salaries &amp; Wages Co-Ops(Temps/Interns)</v>
          </cell>
          <cell r="C116">
            <v>1098</v>
          </cell>
          <cell r="D116">
            <v>0</v>
          </cell>
          <cell r="E116">
            <v>0</v>
          </cell>
          <cell r="F116">
            <v>1842566.72</v>
          </cell>
          <cell r="G116">
            <v>484353.72</v>
          </cell>
          <cell r="H116">
            <v>1358213</v>
          </cell>
          <cell r="J116">
            <v>1358213</v>
          </cell>
          <cell r="K116">
            <v>245468</v>
          </cell>
          <cell r="L116">
            <v>1603681</v>
          </cell>
          <cell r="Y116">
            <v>1603681</v>
          </cell>
          <cell r="Z116">
            <v>1603681</v>
          </cell>
        </row>
        <row r="117">
          <cell r="A117">
            <v>724010</v>
          </cell>
          <cell r="B117" t="str">
            <v>MCS Subcontract/Contr Fees</v>
          </cell>
          <cell r="C117">
            <v>1098</v>
          </cell>
          <cell r="D117">
            <v>0</v>
          </cell>
          <cell r="E117">
            <v>0</v>
          </cell>
          <cell r="F117">
            <v>36490400.659999996</v>
          </cell>
          <cell r="G117">
            <v>7847482.7199999997</v>
          </cell>
          <cell r="H117">
            <v>28642917.940000001</v>
          </cell>
          <cell r="J117">
            <v>28642917.940000001</v>
          </cell>
          <cell r="K117">
            <v>8702342</v>
          </cell>
          <cell r="L117">
            <v>37345259.939999998</v>
          </cell>
          <cell r="M117">
            <v>237917</v>
          </cell>
          <cell r="Q117">
            <v>-3602130</v>
          </cell>
          <cell r="Y117">
            <v>33981046.939999998</v>
          </cell>
          <cell r="Z117">
            <v>33981047</v>
          </cell>
        </row>
        <row r="118">
          <cell r="A118">
            <v>724011</v>
          </cell>
          <cell r="B118" t="str">
            <v>MCS Subcontractor Expense Accrual</v>
          </cell>
          <cell r="C118">
            <v>1098</v>
          </cell>
          <cell r="D118">
            <v>0</v>
          </cell>
          <cell r="E118">
            <v>0</v>
          </cell>
          <cell r="F118">
            <v>70071469</v>
          </cell>
          <cell r="G118">
            <v>74264310</v>
          </cell>
          <cell r="I118">
            <v>4192841</v>
          </cell>
          <cell r="J118">
            <v>-4192841</v>
          </cell>
          <cell r="K118">
            <v>5711691</v>
          </cell>
          <cell r="L118">
            <v>1518850</v>
          </cell>
          <cell r="Y118">
            <v>1518850</v>
          </cell>
          <cell r="Z118">
            <v>1518850</v>
          </cell>
        </row>
        <row r="119">
          <cell r="A119">
            <v>724039</v>
          </cell>
          <cell r="B119" t="str">
            <v>Business and Management Consulting - Vendor</v>
          </cell>
          <cell r="C119">
            <v>1098</v>
          </cell>
          <cell r="D119">
            <v>0</v>
          </cell>
          <cell r="E119">
            <v>0</v>
          </cell>
          <cell r="F119">
            <v>20495379.170000002</v>
          </cell>
          <cell r="G119">
            <v>11472780.66</v>
          </cell>
          <cell r="H119">
            <v>9022598.5099999998</v>
          </cell>
          <cell r="J119">
            <v>9022598.5099999998</v>
          </cell>
          <cell r="L119">
            <v>9022598.5099999998</v>
          </cell>
          <cell r="M119">
            <v>3698216.106102691</v>
          </cell>
          <cell r="Q119">
            <v>-705820</v>
          </cell>
          <cell r="Y119">
            <v>12014994.616102692</v>
          </cell>
          <cell r="Z119">
            <v>12014995</v>
          </cell>
        </row>
        <row r="120">
          <cell r="A120">
            <v>724045</v>
          </cell>
          <cell r="B120" t="str">
            <v>Call Center Services - Vendor</v>
          </cell>
          <cell r="C120">
            <v>1098</v>
          </cell>
          <cell r="D120">
            <v>0</v>
          </cell>
          <cell r="E120">
            <v>0</v>
          </cell>
          <cell r="F120">
            <v>13474201.640000001</v>
          </cell>
          <cell r="G120">
            <v>5924554.1600000001</v>
          </cell>
          <cell r="H120">
            <v>7549647.4800000004</v>
          </cell>
          <cell r="J120">
            <v>7549647.4800000004</v>
          </cell>
          <cell r="L120">
            <v>7549647.4800000004</v>
          </cell>
          <cell r="M120">
            <v>-1038579</v>
          </cell>
          <cell r="Y120">
            <v>6511068.4800000004</v>
          </cell>
          <cell r="Z120">
            <v>6511068</v>
          </cell>
        </row>
        <row r="121">
          <cell r="A121">
            <v>724046</v>
          </cell>
          <cell r="B121" t="str">
            <v>Site Services - Vendor</v>
          </cell>
          <cell r="C121">
            <v>1098</v>
          </cell>
          <cell r="D121">
            <v>0</v>
          </cell>
          <cell r="E121">
            <v>0</v>
          </cell>
          <cell r="F121">
            <v>2911935.42</v>
          </cell>
          <cell r="G121">
            <v>970639.7</v>
          </cell>
          <cell r="H121">
            <v>1941295.72</v>
          </cell>
          <cell r="J121">
            <v>1941295.72</v>
          </cell>
          <cell r="L121">
            <v>1941295.72</v>
          </cell>
          <cell r="M121">
            <v>970648</v>
          </cell>
          <cell r="Y121">
            <v>2911943.7199999997</v>
          </cell>
          <cell r="Z121">
            <v>2911944</v>
          </cell>
        </row>
        <row r="122">
          <cell r="A122">
            <v>724090</v>
          </cell>
          <cell r="B122" t="str">
            <v>Localization Contracted Services-subs</v>
          </cell>
          <cell r="C122">
            <v>1098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J122">
            <v>0</v>
          </cell>
          <cell r="K122">
            <v>-48000</v>
          </cell>
          <cell r="L122">
            <v>-48000</v>
          </cell>
          <cell r="M122">
            <v>48000</v>
          </cell>
          <cell r="Y122">
            <v>0</v>
          </cell>
          <cell r="Z122">
            <v>0</v>
          </cell>
        </row>
        <row r="123">
          <cell r="A123">
            <v>724091</v>
          </cell>
          <cell r="B123" t="str">
            <v>IN*Vendors (Outsourcing) Onsite</v>
          </cell>
          <cell r="C123">
            <v>1098</v>
          </cell>
          <cell r="D123">
            <v>0</v>
          </cell>
          <cell r="E123">
            <v>0</v>
          </cell>
          <cell r="F123">
            <v>288790</v>
          </cell>
          <cell r="G123">
            <v>295000</v>
          </cell>
          <cell r="I123">
            <v>6210</v>
          </cell>
          <cell r="J123">
            <v>-6210</v>
          </cell>
          <cell r="K123">
            <v>2778634</v>
          </cell>
          <cell r="L123">
            <v>2772424</v>
          </cell>
          <cell r="M123">
            <v>-36735</v>
          </cell>
          <cell r="Q123">
            <v>-296140</v>
          </cell>
          <cell r="Y123">
            <v>2439549</v>
          </cell>
          <cell r="Z123">
            <v>2439549</v>
          </cell>
        </row>
        <row r="124">
          <cell r="A124">
            <v>725001</v>
          </cell>
          <cell r="B124" t="str">
            <v>Employee Dev &amp; Training</v>
          </cell>
          <cell r="C124">
            <v>1098</v>
          </cell>
          <cell r="D124">
            <v>0</v>
          </cell>
          <cell r="E124">
            <v>0</v>
          </cell>
          <cell r="F124">
            <v>17175719.010000002</v>
          </cell>
          <cell r="G124">
            <v>16657791.300000001</v>
          </cell>
          <cell r="H124">
            <v>517927.71</v>
          </cell>
          <cell r="J124">
            <v>517927.71</v>
          </cell>
          <cell r="K124">
            <v>1342465.39</v>
          </cell>
          <cell r="L124">
            <v>1860393.0999999999</v>
          </cell>
          <cell r="M124">
            <v>206878</v>
          </cell>
          <cell r="Q124">
            <v>-264663.3</v>
          </cell>
          <cell r="Y124">
            <v>1802607.7999999998</v>
          </cell>
          <cell r="Z124">
            <v>1802608</v>
          </cell>
        </row>
        <row r="125">
          <cell r="A125">
            <v>725002</v>
          </cell>
          <cell r="B125" t="str">
            <v>Conferences,Seminars,Intr-Co Mtgs/Trng</v>
          </cell>
          <cell r="C125">
            <v>1098</v>
          </cell>
          <cell r="D125">
            <v>0</v>
          </cell>
          <cell r="E125">
            <v>0</v>
          </cell>
          <cell r="F125">
            <v>11180</v>
          </cell>
          <cell r="G125">
            <v>0</v>
          </cell>
          <cell r="H125">
            <v>11180</v>
          </cell>
          <cell r="J125">
            <v>11180</v>
          </cell>
          <cell r="L125">
            <v>11180</v>
          </cell>
          <cell r="Y125">
            <v>11180</v>
          </cell>
          <cell r="Z125">
            <v>11180</v>
          </cell>
        </row>
        <row r="126">
          <cell r="A126">
            <v>725007</v>
          </cell>
          <cell r="B126" t="str">
            <v>Conferences &amp; Seminars - Local</v>
          </cell>
          <cell r="C126">
            <v>1098</v>
          </cell>
          <cell r="D126">
            <v>0</v>
          </cell>
          <cell r="E126">
            <v>0</v>
          </cell>
          <cell r="F126">
            <v>81000</v>
          </cell>
          <cell r="G126">
            <v>0</v>
          </cell>
          <cell r="H126">
            <v>81000</v>
          </cell>
          <cell r="J126">
            <v>81000</v>
          </cell>
          <cell r="L126">
            <v>81000</v>
          </cell>
          <cell r="Y126">
            <v>81000</v>
          </cell>
          <cell r="Z126">
            <v>81000</v>
          </cell>
        </row>
        <row r="127">
          <cell r="A127">
            <v>726000</v>
          </cell>
          <cell r="B127" t="str">
            <v>Auto Depreciation</v>
          </cell>
          <cell r="C127">
            <v>1098</v>
          </cell>
          <cell r="D127">
            <v>0</v>
          </cell>
          <cell r="E127">
            <v>0</v>
          </cell>
          <cell r="F127">
            <v>10699437</v>
          </cell>
          <cell r="G127">
            <v>0</v>
          </cell>
          <cell r="H127">
            <v>10699437</v>
          </cell>
          <cell r="J127">
            <v>10699437</v>
          </cell>
          <cell r="K127">
            <v>3322799</v>
          </cell>
          <cell r="L127">
            <v>14022236</v>
          </cell>
          <cell r="O127">
            <v>-14022236</v>
          </cell>
          <cell r="P127">
            <v>13909976.640000001</v>
          </cell>
          <cell r="Y127">
            <v>13909976.640000001</v>
          </cell>
          <cell r="Z127">
            <v>13909977</v>
          </cell>
        </row>
        <row r="128">
          <cell r="A128">
            <v>726001</v>
          </cell>
          <cell r="B128" t="str">
            <v>Auto Depreciation Adjustment</v>
          </cell>
          <cell r="C128">
            <v>1098</v>
          </cell>
          <cell r="D128">
            <v>0</v>
          </cell>
          <cell r="E128">
            <v>0</v>
          </cell>
          <cell r="F128">
            <v>74607</v>
          </cell>
          <cell r="G128">
            <v>74607</v>
          </cell>
          <cell r="H128">
            <v>0</v>
          </cell>
          <cell r="J128">
            <v>0</v>
          </cell>
          <cell r="L128">
            <v>0</v>
          </cell>
          <cell r="Y128">
            <v>0</v>
          </cell>
          <cell r="Z128">
            <v>0</v>
          </cell>
        </row>
        <row r="129">
          <cell r="A129">
            <v>727020</v>
          </cell>
          <cell r="B129" t="str">
            <v>Outsourcing-PSS Call Charges</v>
          </cell>
          <cell r="C129">
            <v>1098</v>
          </cell>
          <cell r="D129">
            <v>0</v>
          </cell>
          <cell r="E129">
            <v>0</v>
          </cell>
          <cell r="F129">
            <v>19603227</v>
          </cell>
          <cell r="G129">
            <v>13594546</v>
          </cell>
          <cell r="H129">
            <v>6008681</v>
          </cell>
          <cell r="J129">
            <v>6008681</v>
          </cell>
          <cell r="K129">
            <v>1426619</v>
          </cell>
          <cell r="L129">
            <v>7435300</v>
          </cell>
          <cell r="M129">
            <v>-264150</v>
          </cell>
          <cell r="Q129">
            <v>-920125</v>
          </cell>
          <cell r="Y129">
            <v>6251025</v>
          </cell>
          <cell r="Z129">
            <v>6251025</v>
          </cell>
        </row>
        <row r="130">
          <cell r="A130">
            <v>728002</v>
          </cell>
          <cell r="B130" t="str">
            <v>Supplies-General</v>
          </cell>
          <cell r="C130">
            <v>1098</v>
          </cell>
          <cell r="D130">
            <v>0</v>
          </cell>
          <cell r="E130">
            <v>0</v>
          </cell>
          <cell r="F130">
            <v>9187141.6799999997</v>
          </cell>
          <cell r="G130">
            <v>5076414.76</v>
          </cell>
          <cell r="H130">
            <v>4110726.92</v>
          </cell>
          <cell r="J130">
            <v>4110726.92</v>
          </cell>
          <cell r="K130">
            <v>1306787.8600000001</v>
          </cell>
          <cell r="L130">
            <v>5417514.7800000003</v>
          </cell>
          <cell r="M130">
            <v>-83244.34</v>
          </cell>
          <cell r="Q130">
            <v>36187.040000000001</v>
          </cell>
          <cell r="Y130">
            <v>5370457.4800000004</v>
          </cell>
          <cell r="Z130">
            <v>5370457</v>
          </cell>
        </row>
        <row r="131">
          <cell r="A131">
            <v>728004</v>
          </cell>
          <cell r="B131" t="str">
            <v>Computer Supplies &amp; Equip Less Than 1,000 LC Bal</v>
          </cell>
          <cell r="C131">
            <v>1098</v>
          </cell>
          <cell r="D131">
            <v>0</v>
          </cell>
          <cell r="E131">
            <v>0</v>
          </cell>
          <cell r="F131">
            <v>1218439.19</v>
          </cell>
          <cell r="G131">
            <v>0</v>
          </cell>
          <cell r="H131">
            <v>1218439.19</v>
          </cell>
          <cell r="J131">
            <v>1218439.19</v>
          </cell>
          <cell r="K131">
            <v>1442697</v>
          </cell>
          <cell r="L131">
            <v>2661136.19</v>
          </cell>
          <cell r="M131">
            <v>466357.29</v>
          </cell>
          <cell r="Y131">
            <v>3127493.48</v>
          </cell>
          <cell r="Z131">
            <v>3127493</v>
          </cell>
        </row>
        <row r="132">
          <cell r="A132">
            <v>728015</v>
          </cell>
          <cell r="B132" t="str">
            <v>Furn &amp; Equip-Expensable</v>
          </cell>
          <cell r="C132">
            <v>1098</v>
          </cell>
          <cell r="D132">
            <v>0</v>
          </cell>
          <cell r="E132">
            <v>0</v>
          </cell>
          <cell r="F132">
            <v>110374</v>
          </cell>
          <cell r="G132">
            <v>0</v>
          </cell>
          <cell r="H132">
            <v>110374</v>
          </cell>
          <cell r="J132">
            <v>110374</v>
          </cell>
          <cell r="K132">
            <v>93775.42</v>
          </cell>
          <cell r="L132">
            <v>204149.41999999998</v>
          </cell>
          <cell r="Y132">
            <v>204149.41999999998</v>
          </cell>
          <cell r="Z132">
            <v>204149</v>
          </cell>
        </row>
        <row r="133">
          <cell r="A133">
            <v>728023</v>
          </cell>
          <cell r="B133" t="str">
            <v>Computer-Pocket PC</v>
          </cell>
          <cell r="C133">
            <v>1098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J133">
            <v>0</v>
          </cell>
          <cell r="K133">
            <v>492883</v>
          </cell>
          <cell r="L133">
            <v>492883</v>
          </cell>
          <cell r="Y133">
            <v>492883</v>
          </cell>
          <cell r="Z133">
            <v>492883</v>
          </cell>
        </row>
        <row r="134">
          <cell r="A134">
            <v>729007</v>
          </cell>
          <cell r="B134" t="str">
            <v>People Cost pool-benefits-regular- manual reorg/ad</v>
          </cell>
          <cell r="C134">
            <v>1098</v>
          </cell>
          <cell r="D134">
            <v>0</v>
          </cell>
          <cell r="E134">
            <v>0</v>
          </cell>
          <cell r="F134">
            <v>37222.07</v>
          </cell>
          <cell r="G134">
            <v>37222.07</v>
          </cell>
          <cell r="H134">
            <v>0</v>
          </cell>
          <cell r="J134">
            <v>0</v>
          </cell>
          <cell r="L134">
            <v>0</v>
          </cell>
          <cell r="Y134">
            <v>0</v>
          </cell>
          <cell r="Z134">
            <v>0</v>
          </cell>
        </row>
        <row r="135">
          <cell r="A135">
            <v>729500</v>
          </cell>
          <cell r="B135" t="str">
            <v>S/R In People-Field</v>
          </cell>
          <cell r="C135">
            <v>1098</v>
          </cell>
          <cell r="D135">
            <v>0</v>
          </cell>
          <cell r="E135">
            <v>0</v>
          </cell>
          <cell r="F135">
            <v>4755367</v>
          </cell>
          <cell r="G135">
            <v>1497038</v>
          </cell>
          <cell r="H135">
            <v>3258329</v>
          </cell>
          <cell r="J135">
            <v>3258329</v>
          </cell>
          <cell r="K135">
            <v>1779120</v>
          </cell>
          <cell r="L135">
            <v>5037449</v>
          </cell>
          <cell r="Y135">
            <v>5037449</v>
          </cell>
          <cell r="Z135">
            <v>5037449</v>
          </cell>
        </row>
        <row r="136">
          <cell r="A136">
            <v>729510</v>
          </cell>
          <cell r="B136" t="str">
            <v>S/R Out People-Field</v>
          </cell>
          <cell r="C136">
            <v>1098</v>
          </cell>
          <cell r="D136">
            <v>0</v>
          </cell>
          <cell r="E136">
            <v>0</v>
          </cell>
          <cell r="F136">
            <v>1497038</v>
          </cell>
          <cell r="G136">
            <v>4755367</v>
          </cell>
          <cell r="I136">
            <v>3258329</v>
          </cell>
          <cell r="J136">
            <v>-3258329</v>
          </cell>
          <cell r="K136">
            <v>-1779120</v>
          </cell>
          <cell r="L136">
            <v>-5037449</v>
          </cell>
          <cell r="Y136">
            <v>-5037449</v>
          </cell>
          <cell r="Z136">
            <v>-5037449</v>
          </cell>
        </row>
        <row r="137">
          <cell r="A137">
            <v>730000</v>
          </cell>
          <cell r="B137" t="str">
            <v>IN*PSS Services Purchased-Don't Use</v>
          </cell>
          <cell r="C137">
            <v>1098</v>
          </cell>
          <cell r="D137">
            <v>0</v>
          </cell>
          <cell r="E137">
            <v>0</v>
          </cell>
          <cell r="F137">
            <v>1455900</v>
          </cell>
          <cell r="G137">
            <v>1455900</v>
          </cell>
          <cell r="H137">
            <v>0</v>
          </cell>
          <cell r="J137">
            <v>0</v>
          </cell>
          <cell r="K137">
            <v>342160</v>
          </cell>
          <cell r="L137">
            <v>342160</v>
          </cell>
          <cell r="Y137">
            <v>342160</v>
          </cell>
          <cell r="Z137">
            <v>342160</v>
          </cell>
        </row>
        <row r="138">
          <cell r="A138">
            <v>740008</v>
          </cell>
          <cell r="B138" t="str">
            <v>Admin Services-Misc</v>
          </cell>
          <cell r="C138">
            <v>1098</v>
          </cell>
          <cell r="D138">
            <v>0</v>
          </cell>
          <cell r="E138">
            <v>0</v>
          </cell>
          <cell r="F138">
            <v>7982673.2000000002</v>
          </cell>
          <cell r="G138">
            <v>4248031</v>
          </cell>
          <cell r="H138">
            <v>3734642.2</v>
          </cell>
          <cell r="J138">
            <v>3734642.2</v>
          </cell>
          <cell r="K138">
            <v>1310066</v>
          </cell>
          <cell r="L138">
            <v>5044708.2</v>
          </cell>
          <cell r="M138">
            <v>379751</v>
          </cell>
          <cell r="Q138">
            <v>-325914</v>
          </cell>
          <cell r="Y138">
            <v>5098545.2</v>
          </cell>
          <cell r="Z138">
            <v>5098545</v>
          </cell>
        </row>
        <row r="139">
          <cell r="A139">
            <v>740090</v>
          </cell>
          <cell r="B139" t="str">
            <v>Administrative Services-SUBS</v>
          </cell>
          <cell r="C139">
            <v>1098</v>
          </cell>
          <cell r="D139">
            <v>0</v>
          </cell>
          <cell r="E139">
            <v>0</v>
          </cell>
          <cell r="F139">
            <v>3870895</v>
          </cell>
          <cell r="G139">
            <v>1982204</v>
          </cell>
          <cell r="H139">
            <v>1888691</v>
          </cell>
          <cell r="J139">
            <v>1888691</v>
          </cell>
          <cell r="K139">
            <v>622598</v>
          </cell>
          <cell r="L139">
            <v>2511289</v>
          </cell>
          <cell r="M139">
            <v>-12009</v>
          </cell>
          <cell r="Q139">
            <v>500</v>
          </cell>
          <cell r="Y139">
            <v>2499780</v>
          </cell>
          <cell r="Z139">
            <v>2499780</v>
          </cell>
        </row>
        <row r="140">
          <cell r="A140">
            <v>741000</v>
          </cell>
          <cell r="B140" t="str">
            <v>Maintenance &amp; Repairs</v>
          </cell>
          <cell r="C140">
            <v>1098</v>
          </cell>
          <cell r="D140">
            <v>0</v>
          </cell>
          <cell r="E140">
            <v>0</v>
          </cell>
          <cell r="F140">
            <v>6484230.8499999996</v>
          </cell>
          <cell r="G140">
            <v>1923284</v>
          </cell>
          <cell r="H140">
            <v>4560946.8499999996</v>
          </cell>
          <cell r="J140">
            <v>4560946.8499999996</v>
          </cell>
          <cell r="K140">
            <v>1082576.8799999999</v>
          </cell>
          <cell r="L140">
            <v>5643523.7299999995</v>
          </cell>
          <cell r="M140">
            <v>-824490.92999999993</v>
          </cell>
          <cell r="Q140">
            <v>-147451.5</v>
          </cell>
          <cell r="Y140">
            <v>4671581.3</v>
          </cell>
          <cell r="Z140">
            <v>4671581</v>
          </cell>
        </row>
        <row r="141">
          <cell r="A141">
            <v>741009</v>
          </cell>
          <cell r="B141" t="str">
            <v>Maintenance &amp; Repair-Computer/Networks</v>
          </cell>
          <cell r="C141">
            <v>1098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J141">
            <v>0</v>
          </cell>
          <cell r="K141">
            <v>2489705</v>
          </cell>
          <cell r="L141">
            <v>2489705</v>
          </cell>
          <cell r="M141">
            <v>-30333.333333333332</v>
          </cell>
          <cell r="Q141">
            <v>-735750</v>
          </cell>
          <cell r="Y141">
            <v>1723621.6666666665</v>
          </cell>
          <cell r="Z141">
            <v>1723622</v>
          </cell>
        </row>
        <row r="142">
          <cell r="A142">
            <v>742000</v>
          </cell>
          <cell r="B142" t="str">
            <v>Telecom Usage</v>
          </cell>
          <cell r="C142">
            <v>1098</v>
          </cell>
          <cell r="D142">
            <v>0</v>
          </cell>
          <cell r="E142">
            <v>0</v>
          </cell>
          <cell r="F142">
            <v>39272248.75</v>
          </cell>
          <cell r="G142">
            <v>29462626</v>
          </cell>
          <cell r="H142">
            <v>9809622.75</v>
          </cell>
          <cell r="J142">
            <v>9809622.75</v>
          </cell>
          <cell r="K142">
            <v>5635688</v>
          </cell>
          <cell r="L142">
            <v>15445310.75</v>
          </cell>
          <cell r="M142">
            <v>-792780.2</v>
          </cell>
          <cell r="Q142">
            <v>915215.4</v>
          </cell>
          <cell r="Y142">
            <v>15567745.950000001</v>
          </cell>
          <cell r="Z142">
            <v>15567746</v>
          </cell>
        </row>
        <row r="143">
          <cell r="A143">
            <v>742001</v>
          </cell>
          <cell r="B143" t="str">
            <v>Cellular Phone</v>
          </cell>
          <cell r="C143">
            <v>1098</v>
          </cell>
          <cell r="D143">
            <v>0</v>
          </cell>
          <cell r="E143">
            <v>0</v>
          </cell>
          <cell r="F143">
            <v>15166116.449999999</v>
          </cell>
          <cell r="G143">
            <v>7558333.5300000003</v>
          </cell>
          <cell r="H143">
            <v>7607782.9199999999</v>
          </cell>
          <cell r="J143">
            <v>7607782.9199999999</v>
          </cell>
          <cell r="K143">
            <v>2089162.52</v>
          </cell>
          <cell r="L143">
            <v>9696945.4399999995</v>
          </cell>
          <cell r="M143">
            <v>135593.81</v>
          </cell>
          <cell r="Y143">
            <v>9832539.25</v>
          </cell>
          <cell r="Z143">
            <v>9832539</v>
          </cell>
        </row>
        <row r="144">
          <cell r="A144">
            <v>742002</v>
          </cell>
          <cell r="B144" t="str">
            <v>ISDN/ADSL-Line Charges</v>
          </cell>
          <cell r="C144">
            <v>1098</v>
          </cell>
          <cell r="D144">
            <v>0</v>
          </cell>
          <cell r="E144">
            <v>0</v>
          </cell>
          <cell r="F144">
            <v>49554</v>
          </cell>
          <cell r="G144">
            <v>0</v>
          </cell>
          <cell r="H144">
            <v>49554</v>
          </cell>
          <cell r="J144">
            <v>49554</v>
          </cell>
          <cell r="L144">
            <v>49554</v>
          </cell>
          <cell r="M144">
            <v>2063</v>
          </cell>
          <cell r="Y144">
            <v>51617</v>
          </cell>
          <cell r="Z144">
            <v>51617</v>
          </cell>
        </row>
        <row r="145">
          <cell r="A145">
            <v>742003</v>
          </cell>
          <cell r="B145" t="str">
            <v>WAN</v>
          </cell>
          <cell r="C145">
            <v>1098</v>
          </cell>
          <cell r="D145">
            <v>0</v>
          </cell>
          <cell r="E145">
            <v>0</v>
          </cell>
          <cell r="F145">
            <v>12968711</v>
          </cell>
          <cell r="G145">
            <v>0</v>
          </cell>
          <cell r="H145">
            <v>12968711</v>
          </cell>
          <cell r="J145">
            <v>12968711</v>
          </cell>
          <cell r="K145">
            <v>1931100.2</v>
          </cell>
          <cell r="L145">
            <v>14899811.199999999</v>
          </cell>
          <cell r="M145">
            <v>-2555780</v>
          </cell>
          <cell r="Q145">
            <v>4358476</v>
          </cell>
          <cell r="Y145">
            <v>16702507.199999999</v>
          </cell>
          <cell r="Z145">
            <v>16702507</v>
          </cell>
        </row>
        <row r="146">
          <cell r="A146">
            <v>743000</v>
          </cell>
          <cell r="B146" t="str">
            <v>Rent</v>
          </cell>
          <cell r="C146">
            <v>1098</v>
          </cell>
          <cell r="D146">
            <v>0</v>
          </cell>
          <cell r="E146">
            <v>0</v>
          </cell>
          <cell r="F146">
            <v>53868722.270000003</v>
          </cell>
          <cell r="G146">
            <v>3071526</v>
          </cell>
          <cell r="H146">
            <v>50797196.270000003</v>
          </cell>
          <cell r="J146">
            <v>50797196.270000003</v>
          </cell>
          <cell r="K146">
            <v>18934415.27</v>
          </cell>
          <cell r="L146">
            <v>69731611.540000007</v>
          </cell>
          <cell r="M146">
            <v>-4783293</v>
          </cell>
          <cell r="Q146">
            <v>0</v>
          </cell>
          <cell r="Y146">
            <v>64948318.540000007</v>
          </cell>
          <cell r="Z146">
            <v>64948319</v>
          </cell>
        </row>
        <row r="147">
          <cell r="A147">
            <v>743003</v>
          </cell>
          <cell r="B147" t="str">
            <v>Electricity and Other Utilities</v>
          </cell>
          <cell r="C147">
            <v>1098</v>
          </cell>
          <cell r="D147">
            <v>0</v>
          </cell>
          <cell r="E147">
            <v>0</v>
          </cell>
          <cell r="F147">
            <v>12255848.48</v>
          </cell>
          <cell r="G147">
            <v>6137348.5</v>
          </cell>
          <cell r="H147">
            <v>6118499.9800000004</v>
          </cell>
          <cell r="J147">
            <v>6118499.9800000004</v>
          </cell>
          <cell r="K147">
            <v>1928994.77</v>
          </cell>
          <cell r="L147">
            <v>8047494.75</v>
          </cell>
          <cell r="M147">
            <v>-28035.569999999949</v>
          </cell>
          <cell r="Q147">
            <v>132832</v>
          </cell>
          <cell r="Y147">
            <v>8152291.1799999997</v>
          </cell>
          <cell r="Z147">
            <v>8152291</v>
          </cell>
        </row>
        <row r="148">
          <cell r="A148">
            <v>743090</v>
          </cell>
          <cell r="B148" t="str">
            <v>Rent &amp; Utilities-SUBS</v>
          </cell>
          <cell r="C148">
            <v>1098</v>
          </cell>
          <cell r="D148">
            <v>0</v>
          </cell>
          <cell r="E148">
            <v>0</v>
          </cell>
          <cell r="F148">
            <v>21549237.77</v>
          </cell>
          <cell r="G148">
            <v>12065642</v>
          </cell>
          <cell r="H148">
            <v>9483595.7699999996</v>
          </cell>
          <cell r="J148">
            <v>9483595.7699999996</v>
          </cell>
          <cell r="K148">
            <v>3889604.65</v>
          </cell>
          <cell r="L148">
            <v>13373200.42</v>
          </cell>
          <cell r="M148">
            <v>-84289</v>
          </cell>
          <cell r="Q148">
            <v>9249</v>
          </cell>
          <cell r="Y148">
            <v>13298160.42</v>
          </cell>
          <cell r="Z148">
            <v>13298160</v>
          </cell>
        </row>
        <row r="149">
          <cell r="A149">
            <v>744000</v>
          </cell>
          <cell r="B149" t="str">
            <v>Depreciation</v>
          </cell>
          <cell r="C149">
            <v>1098</v>
          </cell>
          <cell r="D149">
            <v>0</v>
          </cell>
          <cell r="E149">
            <v>0</v>
          </cell>
          <cell r="F149">
            <v>20790160</v>
          </cell>
          <cell r="G149">
            <v>0</v>
          </cell>
          <cell r="H149">
            <v>20790160</v>
          </cell>
          <cell r="J149">
            <v>20790160</v>
          </cell>
          <cell r="K149">
            <v>10470311</v>
          </cell>
          <cell r="L149">
            <v>31260471</v>
          </cell>
          <cell r="O149">
            <v>-31260471</v>
          </cell>
          <cell r="P149">
            <v>34730067</v>
          </cell>
          <cell r="Y149">
            <v>34730067</v>
          </cell>
          <cell r="Z149">
            <v>34730067</v>
          </cell>
        </row>
        <row r="150">
          <cell r="A150">
            <v>744003</v>
          </cell>
          <cell r="B150" t="str">
            <v>Depreciation Adjustment</v>
          </cell>
          <cell r="C150">
            <v>1098</v>
          </cell>
          <cell r="D150">
            <v>0</v>
          </cell>
          <cell r="E150">
            <v>0</v>
          </cell>
          <cell r="F150">
            <v>6324</v>
          </cell>
          <cell r="G150">
            <v>6324</v>
          </cell>
          <cell r="H150">
            <v>0</v>
          </cell>
          <cell r="J150">
            <v>0</v>
          </cell>
          <cell r="L150">
            <v>0</v>
          </cell>
          <cell r="Y150">
            <v>0</v>
          </cell>
          <cell r="Z150">
            <v>0</v>
          </cell>
        </row>
        <row r="151">
          <cell r="A151">
            <v>744007</v>
          </cell>
          <cell r="B151" t="str">
            <v>Depreciation Exp Network Eqpt</v>
          </cell>
          <cell r="C151">
            <v>1098</v>
          </cell>
          <cell r="D151">
            <v>0</v>
          </cell>
          <cell r="E151">
            <v>0</v>
          </cell>
          <cell r="F151">
            <v>3474054</v>
          </cell>
          <cell r="G151">
            <v>0</v>
          </cell>
          <cell r="H151">
            <v>3474054</v>
          </cell>
          <cell r="J151">
            <v>3474054</v>
          </cell>
          <cell r="K151">
            <v>2199181</v>
          </cell>
          <cell r="L151">
            <v>5673235</v>
          </cell>
          <cell r="O151">
            <v>-5673235</v>
          </cell>
          <cell r="P151">
            <v>6502373</v>
          </cell>
          <cell r="Y151">
            <v>6502373</v>
          </cell>
          <cell r="Z151">
            <v>6502373</v>
          </cell>
        </row>
        <row r="152">
          <cell r="A152">
            <v>744010</v>
          </cell>
          <cell r="B152" t="str">
            <v>Depreciation Exp Computer-Personal</v>
          </cell>
          <cell r="C152">
            <v>1098</v>
          </cell>
          <cell r="D152">
            <v>0</v>
          </cell>
          <cell r="E152">
            <v>0</v>
          </cell>
          <cell r="F152">
            <v>10370180</v>
          </cell>
          <cell r="G152">
            <v>0</v>
          </cell>
          <cell r="H152">
            <v>10370180</v>
          </cell>
          <cell r="J152">
            <v>10370180</v>
          </cell>
          <cell r="K152">
            <v>6154650</v>
          </cell>
          <cell r="L152">
            <v>16524830</v>
          </cell>
          <cell r="O152">
            <v>-16524830</v>
          </cell>
          <cell r="P152">
            <v>16524830</v>
          </cell>
          <cell r="Y152">
            <v>16524830</v>
          </cell>
          <cell r="Z152">
            <v>16524830</v>
          </cell>
        </row>
        <row r="153">
          <cell r="A153">
            <v>744011</v>
          </cell>
          <cell r="B153" t="str">
            <v>Depreciation Exp Computer-Server</v>
          </cell>
          <cell r="C153">
            <v>1098</v>
          </cell>
          <cell r="D153">
            <v>0</v>
          </cell>
          <cell r="E153">
            <v>0</v>
          </cell>
          <cell r="F153">
            <v>1290124</v>
          </cell>
          <cell r="G153">
            <v>0</v>
          </cell>
          <cell r="H153">
            <v>1290124</v>
          </cell>
          <cell r="J153">
            <v>1290124</v>
          </cell>
          <cell r="K153">
            <v>8429010</v>
          </cell>
          <cell r="L153">
            <v>9719134</v>
          </cell>
          <cell r="O153">
            <v>-9719134</v>
          </cell>
          <cell r="P153">
            <v>9483535</v>
          </cell>
          <cell r="Y153">
            <v>9483535</v>
          </cell>
          <cell r="Z153">
            <v>9483535</v>
          </cell>
        </row>
        <row r="154">
          <cell r="A154">
            <v>744012</v>
          </cell>
          <cell r="B154" t="str">
            <v>Depreciation Exp Computer Equip Peripherals/Other</v>
          </cell>
          <cell r="C154">
            <v>1098</v>
          </cell>
          <cell r="D154">
            <v>0</v>
          </cell>
          <cell r="E154">
            <v>0</v>
          </cell>
          <cell r="F154">
            <v>431000</v>
          </cell>
          <cell r="G154">
            <v>0</v>
          </cell>
          <cell r="H154">
            <v>431000</v>
          </cell>
          <cell r="J154">
            <v>431000</v>
          </cell>
          <cell r="L154">
            <v>431000</v>
          </cell>
          <cell r="O154">
            <v>-431000</v>
          </cell>
          <cell r="P154">
            <v>818850</v>
          </cell>
          <cell r="Y154">
            <v>818850</v>
          </cell>
          <cell r="Z154">
            <v>818850</v>
          </cell>
        </row>
        <row r="155">
          <cell r="A155">
            <v>744100</v>
          </cell>
          <cell r="B155" t="str">
            <v>Computer Depr Manual Adjustment</v>
          </cell>
          <cell r="C155">
            <v>1098</v>
          </cell>
          <cell r="D155">
            <v>0</v>
          </cell>
          <cell r="E155">
            <v>0</v>
          </cell>
          <cell r="F155">
            <v>18658043</v>
          </cell>
          <cell r="G155">
            <v>18658043</v>
          </cell>
          <cell r="H155">
            <v>0</v>
          </cell>
          <cell r="J155">
            <v>0</v>
          </cell>
          <cell r="L155">
            <v>0</v>
          </cell>
          <cell r="Y155">
            <v>0</v>
          </cell>
          <cell r="Z155">
            <v>0</v>
          </cell>
        </row>
        <row r="156">
          <cell r="A156">
            <v>746002</v>
          </cell>
          <cell r="B156" t="str">
            <v>IT Distributions Push</v>
          </cell>
          <cell r="C156">
            <v>1098</v>
          </cell>
          <cell r="D156">
            <v>0</v>
          </cell>
          <cell r="E156">
            <v>0</v>
          </cell>
          <cell r="F156">
            <v>287335.62</v>
          </cell>
          <cell r="G156">
            <v>287335.62</v>
          </cell>
          <cell r="H156">
            <v>0</v>
          </cell>
          <cell r="J156">
            <v>0</v>
          </cell>
          <cell r="L156">
            <v>0</v>
          </cell>
          <cell r="Y156">
            <v>0</v>
          </cell>
          <cell r="Z156">
            <v>0</v>
          </cell>
        </row>
        <row r="157">
          <cell r="A157">
            <v>751000</v>
          </cell>
          <cell r="B157" t="str">
            <v>IN*Professional Fees-Onsite</v>
          </cell>
          <cell r="C157">
            <v>1098</v>
          </cell>
          <cell r="D157">
            <v>0</v>
          </cell>
          <cell r="E157">
            <v>0</v>
          </cell>
          <cell r="F157">
            <v>213920</v>
          </cell>
          <cell r="G157">
            <v>384000</v>
          </cell>
          <cell r="I157">
            <v>170080</v>
          </cell>
          <cell r="J157">
            <v>-170080</v>
          </cell>
          <cell r="K157">
            <v>61965.55</v>
          </cell>
          <cell r="L157">
            <v>-108114.45</v>
          </cell>
          <cell r="M157">
            <v>789771</v>
          </cell>
          <cell r="Q157">
            <v>-308448</v>
          </cell>
          <cell r="Y157">
            <v>373208.55000000005</v>
          </cell>
          <cell r="Z157">
            <v>373209</v>
          </cell>
        </row>
        <row r="158">
          <cell r="A158">
            <v>751002</v>
          </cell>
          <cell r="B158" t="str">
            <v>Legal Fees</v>
          </cell>
          <cell r="C158">
            <v>1098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99744</v>
          </cell>
          <cell r="L158">
            <v>99744</v>
          </cell>
          <cell r="M158">
            <v>1000</v>
          </cell>
          <cell r="Y158">
            <v>100744</v>
          </cell>
          <cell r="Z158">
            <v>100744</v>
          </cell>
        </row>
        <row r="159">
          <cell r="A159">
            <v>751005</v>
          </cell>
          <cell r="B159" t="str">
            <v>Tax Fees</v>
          </cell>
          <cell r="C159">
            <v>1098</v>
          </cell>
          <cell r="D159">
            <v>0</v>
          </cell>
          <cell r="E159">
            <v>0</v>
          </cell>
          <cell r="F159">
            <v>416666.67</v>
          </cell>
          <cell r="G159">
            <v>833333.67</v>
          </cell>
          <cell r="I159">
            <v>416667</v>
          </cell>
          <cell r="J159">
            <v>-416667</v>
          </cell>
          <cell r="K159">
            <v>1106703</v>
          </cell>
          <cell r="L159">
            <v>690036</v>
          </cell>
          <cell r="M159">
            <v>-789771</v>
          </cell>
          <cell r="Q159">
            <v>99735</v>
          </cell>
          <cell r="Y159">
            <v>0</v>
          </cell>
          <cell r="Z159">
            <v>0</v>
          </cell>
        </row>
        <row r="160">
          <cell r="A160">
            <v>752001</v>
          </cell>
          <cell r="B160" t="str">
            <v>Express Mail/Freight</v>
          </cell>
          <cell r="C160">
            <v>1098</v>
          </cell>
          <cell r="D160">
            <v>0</v>
          </cell>
          <cell r="E160">
            <v>0</v>
          </cell>
          <cell r="F160">
            <v>6914615.9100000001</v>
          </cell>
          <cell r="G160">
            <v>2842927.2</v>
          </cell>
          <cell r="H160">
            <v>4071688.71</v>
          </cell>
          <cell r="J160">
            <v>4071688.71</v>
          </cell>
          <cell r="K160">
            <v>917330.24</v>
          </cell>
          <cell r="L160">
            <v>4989018.95</v>
          </cell>
          <cell r="M160">
            <v>-31912.03</v>
          </cell>
          <cell r="Q160">
            <v>-17338.97</v>
          </cell>
          <cell r="Y160">
            <v>4939767.95</v>
          </cell>
          <cell r="Z160">
            <v>4939768</v>
          </cell>
        </row>
        <row r="161">
          <cell r="A161">
            <v>754012</v>
          </cell>
          <cell r="B161" t="str">
            <v>Offsite Product Development</v>
          </cell>
          <cell r="C161">
            <v>1098</v>
          </cell>
          <cell r="D161">
            <v>0</v>
          </cell>
          <cell r="E161">
            <v>0</v>
          </cell>
          <cell r="F161">
            <v>5427933</v>
          </cell>
          <cell r="G161">
            <v>0</v>
          </cell>
          <cell r="H161">
            <v>5427933</v>
          </cell>
          <cell r="J161">
            <v>5427933</v>
          </cell>
          <cell r="K161">
            <v>1335419.78</v>
          </cell>
          <cell r="L161">
            <v>6763352.7800000003</v>
          </cell>
          <cell r="M161">
            <v>368278</v>
          </cell>
          <cell r="Y161">
            <v>7131630.7800000003</v>
          </cell>
          <cell r="Z161">
            <v>7131631</v>
          </cell>
        </row>
        <row r="162">
          <cell r="A162">
            <v>754016</v>
          </cell>
          <cell r="B162" t="str">
            <v>Content Acquisition</v>
          </cell>
          <cell r="C162">
            <v>1098</v>
          </cell>
          <cell r="D162">
            <v>0</v>
          </cell>
          <cell r="E162">
            <v>0</v>
          </cell>
          <cell r="F162">
            <v>2951318</v>
          </cell>
          <cell r="G162">
            <v>89500</v>
          </cell>
          <cell r="H162">
            <v>2861818</v>
          </cell>
          <cell r="J162">
            <v>2861818</v>
          </cell>
          <cell r="K162">
            <v>1586526.66</v>
          </cell>
          <cell r="L162">
            <v>4448344.66</v>
          </cell>
          <cell r="M162">
            <v>612000</v>
          </cell>
          <cell r="Q162">
            <v>-357260</v>
          </cell>
          <cell r="Y162">
            <v>4703084.66</v>
          </cell>
          <cell r="Z162">
            <v>4703085</v>
          </cell>
        </row>
        <row r="163">
          <cell r="A163">
            <v>754017</v>
          </cell>
          <cell r="B163" t="str">
            <v>Product Development-Other</v>
          </cell>
          <cell r="C163">
            <v>1098</v>
          </cell>
          <cell r="D163">
            <v>0</v>
          </cell>
          <cell r="E163">
            <v>0</v>
          </cell>
          <cell r="F163">
            <v>1754121.76</v>
          </cell>
          <cell r="G163">
            <v>0</v>
          </cell>
          <cell r="H163">
            <v>1754121.76</v>
          </cell>
          <cell r="J163">
            <v>1754121.76</v>
          </cell>
          <cell r="K163">
            <v>316227.39</v>
          </cell>
          <cell r="L163">
            <v>2070349.15</v>
          </cell>
          <cell r="M163">
            <v>792806</v>
          </cell>
          <cell r="Y163">
            <v>2863155.15</v>
          </cell>
          <cell r="Z163">
            <v>2863155</v>
          </cell>
        </row>
        <row r="164">
          <cell r="A164">
            <v>754021</v>
          </cell>
          <cell r="B164" t="str">
            <v>Content Development &amp; Programming</v>
          </cell>
          <cell r="C164">
            <v>1098</v>
          </cell>
          <cell r="D164">
            <v>0</v>
          </cell>
          <cell r="E164">
            <v>0</v>
          </cell>
          <cell r="F164">
            <v>7958502</v>
          </cell>
          <cell r="G164">
            <v>1458960</v>
          </cell>
          <cell r="H164">
            <v>6499542</v>
          </cell>
          <cell r="J164">
            <v>6499542</v>
          </cell>
          <cell r="K164">
            <v>1712603.97</v>
          </cell>
          <cell r="L164">
            <v>8212145.9699999997</v>
          </cell>
          <cell r="M164">
            <v>240026</v>
          </cell>
          <cell r="Y164">
            <v>8452171.9699999988</v>
          </cell>
          <cell r="Z164">
            <v>8452172</v>
          </cell>
        </row>
        <row r="165">
          <cell r="A165">
            <v>755110</v>
          </cell>
          <cell r="B165" t="str">
            <v>Property Insurance Premiums</v>
          </cell>
          <cell r="C165">
            <v>1098</v>
          </cell>
          <cell r="D165">
            <v>0</v>
          </cell>
          <cell r="E165">
            <v>0</v>
          </cell>
          <cell r="F165">
            <v>402129</v>
          </cell>
          <cell r="G165">
            <v>0</v>
          </cell>
          <cell r="H165">
            <v>402129</v>
          </cell>
          <cell r="J165">
            <v>402129</v>
          </cell>
          <cell r="K165">
            <v>578</v>
          </cell>
          <cell r="L165">
            <v>402707</v>
          </cell>
          <cell r="M165">
            <v>-102008.25</v>
          </cell>
          <cell r="Y165">
            <v>300698.75</v>
          </cell>
          <cell r="Z165">
            <v>300699</v>
          </cell>
        </row>
        <row r="166">
          <cell r="A166">
            <v>756000</v>
          </cell>
          <cell r="B166" t="str">
            <v>Bad Debt Expense</v>
          </cell>
          <cell r="C166">
            <v>1098</v>
          </cell>
          <cell r="D166">
            <v>0</v>
          </cell>
          <cell r="E166">
            <v>0</v>
          </cell>
          <cell r="F166">
            <v>3121000</v>
          </cell>
          <cell r="G166">
            <v>3121000</v>
          </cell>
          <cell r="H166">
            <v>0</v>
          </cell>
          <cell r="J166">
            <v>0</v>
          </cell>
          <cell r="K166">
            <v>3063322.97</v>
          </cell>
          <cell r="L166">
            <v>3063322.97</v>
          </cell>
          <cell r="Q166">
            <v>-2044475.6</v>
          </cell>
          <cell r="Y166">
            <v>1018847.3700000001</v>
          </cell>
          <cell r="Z166">
            <v>1018847</v>
          </cell>
        </row>
        <row r="167">
          <cell r="A167">
            <v>757004</v>
          </cell>
          <cell r="B167" t="str">
            <v>Payment Program Discounts Taken</v>
          </cell>
          <cell r="C167">
            <v>1098</v>
          </cell>
          <cell r="D167">
            <v>0</v>
          </cell>
          <cell r="E167">
            <v>0</v>
          </cell>
          <cell r="F167">
            <v>0</v>
          </cell>
          <cell r="G167">
            <v>22307.93</v>
          </cell>
          <cell r="I167">
            <v>22307.93</v>
          </cell>
          <cell r="J167">
            <v>-22307.93</v>
          </cell>
          <cell r="L167">
            <v>-22307.93</v>
          </cell>
          <cell r="Y167">
            <v>-22307.93</v>
          </cell>
          <cell r="Z167">
            <v>-22308</v>
          </cell>
        </row>
        <row r="168">
          <cell r="A168">
            <v>757011</v>
          </cell>
          <cell r="B168" t="str">
            <v>Other Misc Income/Expense</v>
          </cell>
          <cell r="C168">
            <v>1098</v>
          </cell>
          <cell r="D168">
            <v>0</v>
          </cell>
          <cell r="E168">
            <v>0</v>
          </cell>
          <cell r="F168">
            <v>15152209.449999999</v>
          </cell>
          <cell r="G168">
            <v>19959395.100000001</v>
          </cell>
          <cell r="I168">
            <v>4807185.6500000004</v>
          </cell>
          <cell r="J168">
            <v>-4807185.6500000004</v>
          </cell>
          <cell r="K168">
            <v>1567205.38</v>
          </cell>
          <cell r="L168">
            <v>-3239980.2700000005</v>
          </cell>
          <cell r="M168">
            <v>2906836.3499999996</v>
          </cell>
          <cell r="Q168">
            <v>307738.60999999975</v>
          </cell>
          <cell r="Y168">
            <v>-25405.310000001104</v>
          </cell>
          <cell r="Z168">
            <v>-25405</v>
          </cell>
        </row>
        <row r="169">
          <cell r="A169">
            <v>757019</v>
          </cell>
          <cell r="B169" t="str">
            <v>Mktg Yearend Over Accrual Reversal</v>
          </cell>
          <cell r="C169">
            <v>1098</v>
          </cell>
          <cell r="D169">
            <v>0</v>
          </cell>
          <cell r="E169">
            <v>0</v>
          </cell>
          <cell r="F169">
            <v>701261.5</v>
          </cell>
          <cell r="G169">
            <v>3704314.57</v>
          </cell>
          <cell r="I169">
            <v>3003053.07</v>
          </cell>
          <cell r="J169">
            <v>-3003053.07</v>
          </cell>
          <cell r="L169">
            <v>-3003053.07</v>
          </cell>
          <cell r="M169">
            <v>-1032450</v>
          </cell>
          <cell r="Y169">
            <v>-4035503.07</v>
          </cell>
          <cell r="Z169">
            <v>-4035503</v>
          </cell>
        </row>
        <row r="170">
          <cell r="A170">
            <v>770005</v>
          </cell>
          <cell r="B170" t="str">
            <v>MCS Consultant Internal Funding</v>
          </cell>
          <cell r="C170">
            <v>1098</v>
          </cell>
          <cell r="D170">
            <v>0</v>
          </cell>
          <cell r="E170">
            <v>0</v>
          </cell>
          <cell r="F170">
            <v>12333268.6</v>
          </cell>
          <cell r="G170">
            <v>26372055.719999999</v>
          </cell>
          <cell r="I170">
            <v>14038787.119999999</v>
          </cell>
          <cell r="J170">
            <v>-14038787.119999999</v>
          </cell>
          <cell r="K170">
            <v>-17469174.170000002</v>
          </cell>
          <cell r="L170">
            <v>-31507961.289999999</v>
          </cell>
          <cell r="Y170">
            <v>-31507961.289999999</v>
          </cell>
          <cell r="Z170">
            <v>-31507961</v>
          </cell>
        </row>
        <row r="171">
          <cell r="A171">
            <v>770009</v>
          </cell>
          <cell r="B171" t="str">
            <v>MCS Subcontractor Internal Funding</v>
          </cell>
          <cell r="C171">
            <v>1098</v>
          </cell>
          <cell r="D171">
            <v>0</v>
          </cell>
          <cell r="E171">
            <v>0</v>
          </cell>
          <cell r="F171">
            <v>8048455.5</v>
          </cell>
          <cell r="G171">
            <v>18680768.300000001</v>
          </cell>
          <cell r="I171">
            <v>10632312.800000001</v>
          </cell>
          <cell r="J171">
            <v>-10632312.800000001</v>
          </cell>
          <cell r="K171">
            <v>-7454596.9400000004</v>
          </cell>
          <cell r="L171">
            <v>-18086909.740000002</v>
          </cell>
          <cell r="Y171">
            <v>-18086909.740000002</v>
          </cell>
          <cell r="Z171">
            <v>-18086910</v>
          </cell>
        </row>
        <row r="172">
          <cell r="A172">
            <v>770010</v>
          </cell>
          <cell r="B172" t="str">
            <v>Corporate Sponsored Initiatives</v>
          </cell>
          <cell r="C172">
            <v>1098</v>
          </cell>
          <cell r="D172">
            <v>0</v>
          </cell>
          <cell r="E172">
            <v>0</v>
          </cell>
          <cell r="F172">
            <v>5804747.9299999997</v>
          </cell>
          <cell r="G172">
            <v>2558300</v>
          </cell>
          <cell r="H172">
            <v>3246447.93</v>
          </cell>
          <cell r="J172">
            <v>3246447.93</v>
          </cell>
          <cell r="K172">
            <v>24923772.109999999</v>
          </cell>
          <cell r="L172">
            <v>28170220.039999999</v>
          </cell>
          <cell r="Y172">
            <v>28170220.039999999</v>
          </cell>
          <cell r="Z172">
            <v>28170220</v>
          </cell>
        </row>
        <row r="173">
          <cell r="A173">
            <v>770020</v>
          </cell>
          <cell r="B173" t="str">
            <v>Driving Revenue &amp; Strategic Wins</v>
          </cell>
          <cell r="C173">
            <v>1098</v>
          </cell>
          <cell r="D173">
            <v>0</v>
          </cell>
          <cell r="E173">
            <v>0</v>
          </cell>
          <cell r="F173">
            <v>35418594.920000002</v>
          </cell>
          <cell r="G173">
            <v>18665948</v>
          </cell>
          <cell r="H173">
            <v>16752646.92</v>
          </cell>
          <cell r="J173">
            <v>16752646.92</v>
          </cell>
          <cell r="L173">
            <v>16752646.92</v>
          </cell>
          <cell r="Y173">
            <v>16752646.92</v>
          </cell>
          <cell r="Z173">
            <v>16752647</v>
          </cell>
        </row>
        <row r="174">
          <cell r="A174">
            <v>770030</v>
          </cell>
          <cell r="B174" t="str">
            <v>Partner Services Purchased</v>
          </cell>
          <cell r="C174">
            <v>1098</v>
          </cell>
          <cell r="D174">
            <v>0</v>
          </cell>
          <cell r="E174">
            <v>0</v>
          </cell>
          <cell r="F174">
            <v>6249290.3499999996</v>
          </cell>
          <cell r="G174">
            <v>2470265.5</v>
          </cell>
          <cell r="H174">
            <v>3779024.85</v>
          </cell>
          <cell r="J174">
            <v>3779024.85</v>
          </cell>
          <cell r="L174">
            <v>3779024.85</v>
          </cell>
          <cell r="Y174">
            <v>3779024.85</v>
          </cell>
          <cell r="Z174">
            <v>3779025</v>
          </cell>
        </row>
        <row r="175">
          <cell r="A175">
            <v>770040</v>
          </cell>
          <cell r="B175" t="str">
            <v>Partner Services to Secure a Partner</v>
          </cell>
          <cell r="C175">
            <v>1098</v>
          </cell>
          <cell r="D175">
            <v>0</v>
          </cell>
          <cell r="E175">
            <v>0</v>
          </cell>
          <cell r="F175">
            <v>3209830.44</v>
          </cell>
          <cell r="G175">
            <v>1600149</v>
          </cell>
          <cell r="H175">
            <v>1609681.44</v>
          </cell>
          <cell r="J175">
            <v>1609681.44</v>
          </cell>
          <cell r="L175">
            <v>1609681.44</v>
          </cell>
          <cell r="Y175">
            <v>1609681.44</v>
          </cell>
          <cell r="Z175">
            <v>1609681</v>
          </cell>
        </row>
        <row r="176">
          <cell r="A176">
            <v>770050</v>
          </cell>
          <cell r="B176" t="str">
            <v>Customer Satisfaction</v>
          </cell>
          <cell r="C176">
            <v>1098</v>
          </cell>
          <cell r="D176">
            <v>0</v>
          </cell>
          <cell r="E176">
            <v>0</v>
          </cell>
          <cell r="F176">
            <v>940448.38</v>
          </cell>
          <cell r="G176">
            <v>686549.6</v>
          </cell>
          <cell r="H176">
            <v>253898.78</v>
          </cell>
          <cell r="J176">
            <v>253898.78</v>
          </cell>
          <cell r="L176">
            <v>253898.78</v>
          </cell>
          <cell r="Y176">
            <v>253898.78</v>
          </cell>
          <cell r="Z176">
            <v>253899</v>
          </cell>
        </row>
        <row r="177">
          <cell r="A177">
            <v>770305</v>
          </cell>
          <cell r="B177" t="str">
            <v>PSS Overhead</v>
          </cell>
          <cell r="C177">
            <v>1098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J177">
            <v>0</v>
          </cell>
          <cell r="K177">
            <v>746640.3</v>
          </cell>
          <cell r="L177">
            <v>746640.3</v>
          </cell>
          <cell r="Y177">
            <v>746640.3</v>
          </cell>
          <cell r="Z177">
            <v>746640</v>
          </cell>
        </row>
        <row r="178">
          <cell r="A178">
            <v>770307</v>
          </cell>
          <cell r="B178" t="str">
            <v>PSS Costs Free</v>
          </cell>
          <cell r="C178">
            <v>1098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J178">
            <v>0</v>
          </cell>
          <cell r="K178">
            <v>2502894.75</v>
          </cell>
          <cell r="L178">
            <v>2502894.75</v>
          </cell>
          <cell r="Y178">
            <v>2502894.75</v>
          </cell>
          <cell r="Z178">
            <v>2502895</v>
          </cell>
        </row>
        <row r="179">
          <cell r="A179">
            <v>770308</v>
          </cell>
          <cell r="B179" t="str">
            <v>Services Clearing Offset</v>
          </cell>
          <cell r="C179">
            <v>1098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J179">
            <v>0</v>
          </cell>
          <cell r="K179">
            <v>-21105883.800000001</v>
          </cell>
          <cell r="L179">
            <v>-21105883.800000001</v>
          </cell>
          <cell r="Y179">
            <v>-21105883.800000001</v>
          </cell>
          <cell r="Z179">
            <v>-21105884</v>
          </cell>
        </row>
        <row r="180">
          <cell r="A180">
            <v>770314</v>
          </cell>
          <cell r="B180" t="str">
            <v>Premier TAM</v>
          </cell>
          <cell r="C180">
            <v>1098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J180">
            <v>0</v>
          </cell>
          <cell r="K180">
            <v>10724283.02</v>
          </cell>
          <cell r="L180">
            <v>10724283.02</v>
          </cell>
          <cell r="Y180">
            <v>10724283.02</v>
          </cell>
          <cell r="Z180">
            <v>10724283</v>
          </cell>
        </row>
        <row r="181">
          <cell r="A181">
            <v>770315</v>
          </cell>
          <cell r="B181" t="str">
            <v>Premier Dedicated Engineering Resources</v>
          </cell>
          <cell r="C181">
            <v>1098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J181">
            <v>0</v>
          </cell>
          <cell r="K181">
            <v>-13958764.800000001</v>
          </cell>
          <cell r="L181">
            <v>-13958764.800000001</v>
          </cell>
          <cell r="Y181">
            <v>-13958764.800000001</v>
          </cell>
          <cell r="Z181">
            <v>-13958765</v>
          </cell>
        </row>
        <row r="182">
          <cell r="A182">
            <v>770316</v>
          </cell>
          <cell r="B182" t="str">
            <v>Premier Other</v>
          </cell>
          <cell r="C182">
            <v>1098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J182">
            <v>0</v>
          </cell>
          <cell r="K182">
            <v>1119960.43</v>
          </cell>
          <cell r="L182">
            <v>1119960.43</v>
          </cell>
          <cell r="Y182">
            <v>1119960.43</v>
          </cell>
          <cell r="Z182">
            <v>1119960</v>
          </cell>
        </row>
        <row r="183">
          <cell r="A183">
            <v>770317</v>
          </cell>
          <cell r="B183" t="str">
            <v>PSS Costs Programs</v>
          </cell>
          <cell r="C183">
            <v>1098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J183">
            <v>0</v>
          </cell>
          <cell r="K183">
            <v>6092730.5099999998</v>
          </cell>
          <cell r="L183">
            <v>6092730.5099999998</v>
          </cell>
          <cell r="Y183">
            <v>6092730.5099999998</v>
          </cell>
          <cell r="Z183">
            <v>6092731</v>
          </cell>
        </row>
        <row r="184">
          <cell r="A184">
            <v>770318</v>
          </cell>
          <cell r="B184" t="str">
            <v>PSS Engineering Resources-Delivery</v>
          </cell>
          <cell r="C184">
            <v>1098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J184">
            <v>0</v>
          </cell>
          <cell r="K184">
            <v>13878139.59</v>
          </cell>
          <cell r="L184">
            <v>13878139.59</v>
          </cell>
          <cell r="Y184">
            <v>13878139.59</v>
          </cell>
          <cell r="Z184">
            <v>13878140</v>
          </cell>
        </row>
        <row r="185">
          <cell r="A185">
            <v>802000</v>
          </cell>
          <cell r="B185" t="str">
            <v>Tradeshow-Miscellaneous</v>
          </cell>
          <cell r="C185">
            <v>1098</v>
          </cell>
          <cell r="D185">
            <v>0</v>
          </cell>
          <cell r="E185">
            <v>0</v>
          </cell>
          <cell r="F185">
            <v>106886070.91</v>
          </cell>
          <cell r="G185">
            <v>56869716.5</v>
          </cell>
          <cell r="H185">
            <v>50016354.409999996</v>
          </cell>
          <cell r="J185">
            <v>50016354.409999996</v>
          </cell>
          <cell r="K185">
            <v>6138389.7999999998</v>
          </cell>
          <cell r="L185">
            <v>56154744.209999993</v>
          </cell>
          <cell r="M185">
            <v>-4457841</v>
          </cell>
          <cell r="Q185">
            <v>-694677.55</v>
          </cell>
          <cell r="Y185">
            <v>51002225.659999996</v>
          </cell>
          <cell r="Z185">
            <v>51002226</v>
          </cell>
        </row>
        <row r="186">
          <cell r="A186">
            <v>802003</v>
          </cell>
          <cell r="B186" t="str">
            <v>Tradeshow-Space</v>
          </cell>
          <cell r="C186">
            <v>1098</v>
          </cell>
          <cell r="D186">
            <v>0</v>
          </cell>
          <cell r="E186">
            <v>0</v>
          </cell>
          <cell r="F186">
            <v>3804679.98</v>
          </cell>
          <cell r="G186">
            <v>1953080.99</v>
          </cell>
          <cell r="H186">
            <v>1851598.99</v>
          </cell>
          <cell r="J186">
            <v>1851598.99</v>
          </cell>
          <cell r="K186">
            <v>92203</v>
          </cell>
          <cell r="L186">
            <v>1943801.99</v>
          </cell>
          <cell r="Y186">
            <v>1943801.99</v>
          </cell>
          <cell r="Z186">
            <v>1943802</v>
          </cell>
        </row>
        <row r="187">
          <cell r="A187">
            <v>802004</v>
          </cell>
          <cell r="B187" t="str">
            <v>Tradeshow-Food &amp; Beverage</v>
          </cell>
          <cell r="C187">
            <v>1098</v>
          </cell>
          <cell r="D187">
            <v>0</v>
          </cell>
          <cell r="E187">
            <v>0</v>
          </cell>
          <cell r="F187">
            <v>39073894.789999999</v>
          </cell>
          <cell r="G187">
            <v>20704632.059999999</v>
          </cell>
          <cell r="H187">
            <v>18369262.73</v>
          </cell>
          <cell r="J187">
            <v>18369262.73</v>
          </cell>
          <cell r="K187">
            <v>1929613.94</v>
          </cell>
          <cell r="L187">
            <v>20298876.670000002</v>
          </cell>
          <cell r="Y187">
            <v>20298876.670000002</v>
          </cell>
          <cell r="Z187">
            <v>20298877</v>
          </cell>
        </row>
        <row r="188">
          <cell r="A188">
            <v>802005</v>
          </cell>
          <cell r="B188" t="str">
            <v>Tradeshow-Staging</v>
          </cell>
          <cell r="C188">
            <v>1098</v>
          </cell>
          <cell r="D188">
            <v>0</v>
          </cell>
          <cell r="E188">
            <v>0</v>
          </cell>
          <cell r="F188">
            <v>22863379.940000001</v>
          </cell>
          <cell r="G188">
            <v>11263468.470000001</v>
          </cell>
          <cell r="H188">
            <v>11599911.470000001</v>
          </cell>
          <cell r="J188">
            <v>11599911.470000001</v>
          </cell>
          <cell r="K188">
            <v>429756</v>
          </cell>
          <cell r="L188">
            <v>12029667.470000001</v>
          </cell>
          <cell r="Y188">
            <v>12029667.470000001</v>
          </cell>
          <cell r="Z188">
            <v>12029667</v>
          </cell>
        </row>
        <row r="189">
          <cell r="A189">
            <v>802006</v>
          </cell>
          <cell r="B189" t="str">
            <v>Tradeshow-Services</v>
          </cell>
          <cell r="C189">
            <v>1098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J189">
            <v>0</v>
          </cell>
          <cell r="K189">
            <v>-51000</v>
          </cell>
          <cell r="L189">
            <v>-51000</v>
          </cell>
          <cell r="Y189">
            <v>-51000</v>
          </cell>
          <cell r="Z189">
            <v>-51000</v>
          </cell>
        </row>
        <row r="190">
          <cell r="A190">
            <v>802007</v>
          </cell>
          <cell r="B190" t="str">
            <v>Tradeshow-Creative &amp; Collateral</v>
          </cell>
          <cell r="C190">
            <v>1098</v>
          </cell>
          <cell r="D190">
            <v>0</v>
          </cell>
          <cell r="E190">
            <v>0</v>
          </cell>
          <cell r="F190">
            <v>13607591.300000001</v>
          </cell>
          <cell r="G190">
            <v>7992624.0999999996</v>
          </cell>
          <cell r="H190">
            <v>5614967.2000000002</v>
          </cell>
          <cell r="J190">
            <v>5614967.2000000002</v>
          </cell>
          <cell r="K190">
            <v>338191</v>
          </cell>
          <cell r="L190">
            <v>5953158.2000000002</v>
          </cell>
          <cell r="Y190">
            <v>5953158.2000000002</v>
          </cell>
          <cell r="Z190">
            <v>5953158</v>
          </cell>
        </row>
        <row r="191">
          <cell r="A191">
            <v>802009</v>
          </cell>
          <cell r="B191" t="str">
            <v>Tradeshow/Seminars – Computers/Connectivity</v>
          </cell>
          <cell r="C191">
            <v>1098</v>
          </cell>
          <cell r="D191">
            <v>0</v>
          </cell>
          <cell r="E191">
            <v>0</v>
          </cell>
          <cell r="F191">
            <v>64000</v>
          </cell>
          <cell r="G191">
            <v>0</v>
          </cell>
          <cell r="H191">
            <v>64000</v>
          </cell>
          <cell r="J191">
            <v>64000</v>
          </cell>
          <cell r="K191">
            <v>-421750</v>
          </cell>
          <cell r="L191">
            <v>-357750</v>
          </cell>
          <cell r="Y191">
            <v>-357750</v>
          </cell>
          <cell r="Z191">
            <v>-357750</v>
          </cell>
        </row>
        <row r="192">
          <cell r="A192">
            <v>802010</v>
          </cell>
          <cell r="B192" t="str">
            <v>Tradeshow-Temps &amp; Consultants</v>
          </cell>
          <cell r="C192">
            <v>1098</v>
          </cell>
          <cell r="D192">
            <v>0</v>
          </cell>
          <cell r="E192">
            <v>0</v>
          </cell>
          <cell r="F192">
            <v>2631479.12</v>
          </cell>
          <cell r="G192">
            <v>1562474.74</v>
          </cell>
          <cell r="H192">
            <v>1069004.3799999999</v>
          </cell>
          <cell r="J192">
            <v>1069004.3799999999</v>
          </cell>
          <cell r="K192">
            <v>1030049.5</v>
          </cell>
          <cell r="L192">
            <v>2099053.88</v>
          </cell>
          <cell r="Y192">
            <v>2099053.88</v>
          </cell>
          <cell r="Z192">
            <v>2099054</v>
          </cell>
        </row>
        <row r="193">
          <cell r="A193">
            <v>802014</v>
          </cell>
          <cell r="B193" t="str">
            <v>Tradeshow-Direct Mail</v>
          </cell>
          <cell r="C193">
            <v>1098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J193">
            <v>0</v>
          </cell>
          <cell r="K193">
            <v>-100000</v>
          </cell>
          <cell r="L193">
            <v>-100000</v>
          </cell>
          <cell r="Y193">
            <v>-100000</v>
          </cell>
          <cell r="Z193">
            <v>-100000</v>
          </cell>
        </row>
        <row r="194">
          <cell r="A194">
            <v>802016</v>
          </cell>
          <cell r="B194" t="str">
            <v>Tradeshow-Registration</v>
          </cell>
          <cell r="C194">
            <v>1098</v>
          </cell>
          <cell r="D194">
            <v>0</v>
          </cell>
          <cell r="E194">
            <v>0</v>
          </cell>
          <cell r="F194">
            <v>1022230.81</v>
          </cell>
          <cell r="G194">
            <v>390588.4</v>
          </cell>
          <cell r="H194">
            <v>631642.41</v>
          </cell>
          <cell r="J194">
            <v>631642.41</v>
          </cell>
          <cell r="K194">
            <v>38900</v>
          </cell>
          <cell r="L194">
            <v>670542.41</v>
          </cell>
          <cell r="Y194">
            <v>670542.41</v>
          </cell>
          <cell r="Z194">
            <v>670542</v>
          </cell>
        </row>
        <row r="195">
          <cell r="A195">
            <v>803000</v>
          </cell>
          <cell r="B195" t="str">
            <v>Seminar-Miscellaneous</v>
          </cell>
          <cell r="C195">
            <v>1098</v>
          </cell>
          <cell r="D195">
            <v>0</v>
          </cell>
          <cell r="E195">
            <v>0</v>
          </cell>
          <cell r="F195">
            <v>3685211.27</v>
          </cell>
          <cell r="G195">
            <v>1118088</v>
          </cell>
          <cell r="H195">
            <v>2567123.27</v>
          </cell>
          <cell r="J195">
            <v>2567123.27</v>
          </cell>
          <cell r="K195">
            <v>1496021.56</v>
          </cell>
          <cell r="L195">
            <v>4063144.83</v>
          </cell>
          <cell r="Y195">
            <v>4063144.83</v>
          </cell>
          <cell r="Z195">
            <v>4063145</v>
          </cell>
        </row>
        <row r="196">
          <cell r="A196">
            <v>803002</v>
          </cell>
          <cell r="B196" t="str">
            <v>Seminar - Space</v>
          </cell>
          <cell r="C196">
            <v>1098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J196">
            <v>0</v>
          </cell>
          <cell r="K196">
            <v>4473.2</v>
          </cell>
          <cell r="L196">
            <v>4473.2</v>
          </cell>
          <cell r="Y196">
            <v>4473.2</v>
          </cell>
          <cell r="Z196">
            <v>4473</v>
          </cell>
        </row>
        <row r="197">
          <cell r="A197">
            <v>803003</v>
          </cell>
          <cell r="B197" t="str">
            <v>Seminar-Food &amp; Beverage</v>
          </cell>
          <cell r="C197">
            <v>1098</v>
          </cell>
          <cell r="D197">
            <v>0</v>
          </cell>
          <cell r="E197">
            <v>0</v>
          </cell>
          <cell r="F197">
            <v>14470312.789999999</v>
          </cell>
          <cell r="G197">
            <v>7552018.7800000003</v>
          </cell>
          <cell r="H197">
            <v>6918294.0099999998</v>
          </cell>
          <cell r="J197">
            <v>6918294.0099999998</v>
          </cell>
          <cell r="K197">
            <v>10461774.98</v>
          </cell>
          <cell r="L197">
            <v>17380068.990000002</v>
          </cell>
          <cell r="Q197">
            <v>-117340</v>
          </cell>
          <cell r="Y197">
            <v>17262728.990000002</v>
          </cell>
          <cell r="Z197">
            <v>17262729</v>
          </cell>
        </row>
        <row r="198">
          <cell r="A198">
            <v>803012</v>
          </cell>
          <cell r="B198" t="str">
            <v>Seminar-Direct Mail</v>
          </cell>
          <cell r="C198">
            <v>1098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J198">
            <v>0</v>
          </cell>
          <cell r="K198">
            <v>-3800</v>
          </cell>
          <cell r="L198">
            <v>-3800</v>
          </cell>
          <cell r="Y198">
            <v>-3800</v>
          </cell>
          <cell r="Z198">
            <v>-3800</v>
          </cell>
        </row>
        <row r="199">
          <cell r="A199">
            <v>803013</v>
          </cell>
          <cell r="B199" t="str">
            <v>Seminar - General</v>
          </cell>
          <cell r="C199">
            <v>1098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J199">
            <v>0</v>
          </cell>
          <cell r="K199">
            <v>-15000</v>
          </cell>
          <cell r="L199">
            <v>-15000</v>
          </cell>
          <cell r="Y199">
            <v>-15000</v>
          </cell>
          <cell r="Z199">
            <v>-15000</v>
          </cell>
        </row>
        <row r="200">
          <cell r="A200">
            <v>804000</v>
          </cell>
          <cell r="B200" t="str">
            <v>Advertising-Other</v>
          </cell>
          <cell r="C200">
            <v>1098</v>
          </cell>
          <cell r="D200">
            <v>0</v>
          </cell>
          <cell r="E200">
            <v>0</v>
          </cell>
          <cell r="F200">
            <v>7544494.5999999996</v>
          </cell>
          <cell r="G200">
            <v>3981020.6</v>
          </cell>
          <cell r="H200">
            <v>3563474</v>
          </cell>
          <cell r="J200">
            <v>3563474</v>
          </cell>
          <cell r="K200">
            <v>736111</v>
          </cell>
          <cell r="L200">
            <v>4299585</v>
          </cell>
          <cell r="Y200">
            <v>4299585</v>
          </cell>
          <cell r="Z200">
            <v>4299585</v>
          </cell>
        </row>
        <row r="201">
          <cell r="A201">
            <v>804003</v>
          </cell>
          <cell r="B201" t="str">
            <v>Advertising-Agency Fee</v>
          </cell>
          <cell r="C201">
            <v>1098</v>
          </cell>
          <cell r="D201">
            <v>0</v>
          </cell>
          <cell r="E201">
            <v>0</v>
          </cell>
          <cell r="F201">
            <v>59499950.799999997</v>
          </cell>
          <cell r="G201">
            <v>43694911</v>
          </cell>
          <cell r="H201">
            <v>15805039.800000001</v>
          </cell>
          <cell r="J201">
            <v>15805039.800000001</v>
          </cell>
          <cell r="K201">
            <v>2099244.5299999998</v>
          </cell>
          <cell r="L201">
            <v>17904284.330000002</v>
          </cell>
          <cell r="Q201">
            <v>-311</v>
          </cell>
          <cell r="Y201">
            <v>17903973.330000002</v>
          </cell>
          <cell r="Z201">
            <v>17903973</v>
          </cell>
        </row>
        <row r="202">
          <cell r="A202">
            <v>804004</v>
          </cell>
          <cell r="B202" t="str">
            <v>Television Media</v>
          </cell>
          <cell r="C202">
            <v>1098</v>
          </cell>
          <cell r="D202">
            <v>0</v>
          </cell>
          <cell r="E202">
            <v>0</v>
          </cell>
          <cell r="F202">
            <v>47251453.369999997</v>
          </cell>
          <cell r="G202">
            <v>40288349</v>
          </cell>
          <cell r="H202">
            <v>6963104.3700000001</v>
          </cell>
          <cell r="J202">
            <v>6963104.3700000001</v>
          </cell>
          <cell r="K202">
            <v>-98882.35</v>
          </cell>
          <cell r="L202">
            <v>6864222.0200000005</v>
          </cell>
          <cell r="Y202">
            <v>6864222.0200000005</v>
          </cell>
          <cell r="Z202">
            <v>6864222</v>
          </cell>
        </row>
        <row r="203">
          <cell r="A203">
            <v>804005</v>
          </cell>
          <cell r="B203" t="str">
            <v>Television Production</v>
          </cell>
          <cell r="C203">
            <v>1098</v>
          </cell>
          <cell r="D203">
            <v>0</v>
          </cell>
          <cell r="E203">
            <v>0</v>
          </cell>
          <cell r="F203">
            <v>755505</v>
          </cell>
          <cell r="G203">
            <v>0</v>
          </cell>
          <cell r="H203">
            <v>755505</v>
          </cell>
          <cell r="J203">
            <v>755505</v>
          </cell>
          <cell r="L203">
            <v>755505</v>
          </cell>
          <cell r="Y203">
            <v>755505</v>
          </cell>
          <cell r="Z203">
            <v>755505</v>
          </cell>
        </row>
        <row r="204">
          <cell r="A204">
            <v>804007</v>
          </cell>
          <cell r="B204" t="str">
            <v>Print Media-Trade Pubs</v>
          </cell>
          <cell r="C204">
            <v>1098</v>
          </cell>
          <cell r="D204">
            <v>0</v>
          </cell>
          <cell r="E204">
            <v>0</v>
          </cell>
          <cell r="F204">
            <v>349050</v>
          </cell>
          <cell r="G204">
            <v>218400</v>
          </cell>
          <cell r="H204">
            <v>130650</v>
          </cell>
          <cell r="J204">
            <v>130650</v>
          </cell>
          <cell r="K204">
            <v>700310</v>
          </cell>
          <cell r="L204">
            <v>830960</v>
          </cell>
          <cell r="Y204">
            <v>830960</v>
          </cell>
          <cell r="Z204">
            <v>830960</v>
          </cell>
        </row>
        <row r="205">
          <cell r="A205">
            <v>804008</v>
          </cell>
          <cell r="B205" t="str">
            <v>Print Media-Consumer Pubs</v>
          </cell>
          <cell r="C205">
            <v>1098</v>
          </cell>
          <cell r="D205">
            <v>0</v>
          </cell>
          <cell r="E205">
            <v>0</v>
          </cell>
          <cell r="F205">
            <v>110151</v>
          </cell>
          <cell r="G205">
            <v>74000</v>
          </cell>
          <cell r="H205">
            <v>36151</v>
          </cell>
          <cell r="J205">
            <v>36151</v>
          </cell>
          <cell r="K205">
            <v>3386868</v>
          </cell>
          <cell r="L205">
            <v>3423019</v>
          </cell>
          <cell r="M205">
            <v>-758205</v>
          </cell>
          <cell r="Y205">
            <v>2664814</v>
          </cell>
          <cell r="Z205">
            <v>2664814</v>
          </cell>
        </row>
        <row r="206">
          <cell r="A206">
            <v>804009</v>
          </cell>
          <cell r="B206" t="str">
            <v>Print Media-Business Pubs</v>
          </cell>
          <cell r="C206">
            <v>1098</v>
          </cell>
          <cell r="D206">
            <v>0</v>
          </cell>
          <cell r="E206">
            <v>0</v>
          </cell>
          <cell r="F206">
            <v>19053167</v>
          </cell>
          <cell r="G206">
            <v>12753167</v>
          </cell>
          <cell r="H206">
            <v>6300000</v>
          </cell>
          <cell r="J206">
            <v>6300000</v>
          </cell>
          <cell r="K206">
            <v>3972046</v>
          </cell>
          <cell r="L206">
            <v>10272046</v>
          </cell>
          <cell r="Y206">
            <v>10272046</v>
          </cell>
          <cell r="Z206">
            <v>10272046</v>
          </cell>
        </row>
        <row r="207">
          <cell r="A207">
            <v>804010</v>
          </cell>
          <cell r="B207" t="str">
            <v>Adv Production Print &amp; Other</v>
          </cell>
          <cell r="C207">
            <v>1098</v>
          </cell>
          <cell r="D207">
            <v>0</v>
          </cell>
          <cell r="E207">
            <v>0</v>
          </cell>
          <cell r="F207">
            <v>24226162</v>
          </cell>
          <cell r="G207">
            <v>16111337</v>
          </cell>
          <cell r="H207">
            <v>8114825</v>
          </cell>
          <cell r="J207">
            <v>8114825</v>
          </cell>
          <cell r="K207">
            <v>-11173</v>
          </cell>
          <cell r="L207">
            <v>8103652</v>
          </cell>
          <cell r="Y207">
            <v>8103652</v>
          </cell>
          <cell r="Z207">
            <v>8103652</v>
          </cell>
        </row>
        <row r="208">
          <cell r="A208">
            <v>805000</v>
          </cell>
          <cell r="B208" t="str">
            <v>Mktg Matls-Miscellaneous</v>
          </cell>
          <cell r="C208">
            <v>1098</v>
          </cell>
          <cell r="D208">
            <v>0</v>
          </cell>
          <cell r="E208">
            <v>0</v>
          </cell>
          <cell r="F208">
            <v>50558</v>
          </cell>
          <cell r="G208">
            <v>22500</v>
          </cell>
          <cell r="H208">
            <v>28058</v>
          </cell>
          <cell r="J208">
            <v>28058</v>
          </cell>
          <cell r="K208">
            <v>36592.980000000003</v>
          </cell>
          <cell r="L208">
            <v>64650.98</v>
          </cell>
          <cell r="Y208">
            <v>64650.98</v>
          </cell>
          <cell r="Z208">
            <v>64651</v>
          </cell>
        </row>
        <row r="209">
          <cell r="A209">
            <v>805001</v>
          </cell>
          <cell r="B209" t="str">
            <v>Mktg Matls-Collateral</v>
          </cell>
          <cell r="C209">
            <v>1098</v>
          </cell>
          <cell r="D209">
            <v>0</v>
          </cell>
          <cell r="E209">
            <v>0</v>
          </cell>
          <cell r="F209">
            <v>5533076.0599999996</v>
          </cell>
          <cell r="G209">
            <v>1938622</v>
          </cell>
          <cell r="H209">
            <v>3594454.06</v>
          </cell>
          <cell r="J209">
            <v>3594454.06</v>
          </cell>
          <cell r="K209">
            <v>633905</v>
          </cell>
          <cell r="L209">
            <v>4228359.0600000005</v>
          </cell>
          <cell r="Y209">
            <v>4228359.0600000005</v>
          </cell>
          <cell r="Z209">
            <v>4228359</v>
          </cell>
        </row>
        <row r="210">
          <cell r="A210">
            <v>805004</v>
          </cell>
          <cell r="B210" t="str">
            <v>Mktg Matls-Package Design</v>
          </cell>
          <cell r="C210">
            <v>1098</v>
          </cell>
          <cell r="D210">
            <v>0</v>
          </cell>
          <cell r="E210">
            <v>0</v>
          </cell>
          <cell r="F210">
            <v>412687.5</v>
          </cell>
          <cell r="G210">
            <v>323425</v>
          </cell>
          <cell r="H210">
            <v>89262.5</v>
          </cell>
          <cell r="J210">
            <v>89262.5</v>
          </cell>
          <cell r="L210">
            <v>89262.5</v>
          </cell>
          <cell r="Y210">
            <v>89262.5</v>
          </cell>
          <cell r="Z210">
            <v>89263</v>
          </cell>
        </row>
        <row r="211">
          <cell r="A211">
            <v>805006</v>
          </cell>
          <cell r="B211" t="str">
            <v>Mktg Matls-POS Materials</v>
          </cell>
          <cell r="C211">
            <v>1098</v>
          </cell>
          <cell r="D211">
            <v>0</v>
          </cell>
          <cell r="E211">
            <v>0</v>
          </cell>
          <cell r="F211">
            <v>180064.21</v>
          </cell>
          <cell r="G211">
            <v>149954.25</v>
          </cell>
          <cell r="H211">
            <v>30109.96</v>
          </cell>
          <cell r="J211">
            <v>30109.96</v>
          </cell>
          <cell r="K211">
            <v>767845.74</v>
          </cell>
          <cell r="L211">
            <v>797955.7</v>
          </cell>
          <cell r="Y211">
            <v>797955.7</v>
          </cell>
          <cell r="Z211">
            <v>797956</v>
          </cell>
        </row>
        <row r="212">
          <cell r="A212">
            <v>805009</v>
          </cell>
          <cell r="B212" t="str">
            <v>Mktg Matls-Demos &amp; Videos</v>
          </cell>
          <cell r="C212">
            <v>1098</v>
          </cell>
          <cell r="D212">
            <v>0</v>
          </cell>
          <cell r="E212">
            <v>0</v>
          </cell>
          <cell r="F212">
            <v>0</v>
          </cell>
          <cell r="G212">
            <v>313458.76</v>
          </cell>
          <cell r="I212">
            <v>313458.76</v>
          </cell>
          <cell r="J212">
            <v>-313458.76</v>
          </cell>
          <cell r="L212">
            <v>-313458.76</v>
          </cell>
          <cell r="Y212">
            <v>-313458.76</v>
          </cell>
          <cell r="Z212">
            <v>-313459</v>
          </cell>
        </row>
        <row r="213">
          <cell r="A213">
            <v>806000</v>
          </cell>
          <cell r="B213" t="str">
            <v>Samples</v>
          </cell>
          <cell r="C213">
            <v>1098</v>
          </cell>
          <cell r="D213">
            <v>0</v>
          </cell>
          <cell r="E213">
            <v>0</v>
          </cell>
          <cell r="F213">
            <v>9519086</v>
          </cell>
          <cell r="G213">
            <v>6513766</v>
          </cell>
          <cell r="H213">
            <v>3005320</v>
          </cell>
          <cell r="J213">
            <v>3005320</v>
          </cell>
          <cell r="K213">
            <v>394089</v>
          </cell>
          <cell r="L213">
            <v>3399409</v>
          </cell>
          <cell r="Y213">
            <v>3399409</v>
          </cell>
          <cell r="Z213">
            <v>3399409</v>
          </cell>
        </row>
        <row r="214">
          <cell r="A214">
            <v>807000</v>
          </cell>
          <cell r="B214" t="str">
            <v>Reseller Marketing</v>
          </cell>
          <cell r="C214">
            <v>1098</v>
          </cell>
          <cell r="D214">
            <v>0</v>
          </cell>
          <cell r="E214">
            <v>0</v>
          </cell>
          <cell r="F214">
            <v>57559392.789999999</v>
          </cell>
          <cell r="G214">
            <v>18617700.5</v>
          </cell>
          <cell r="H214">
            <v>38941692.289999999</v>
          </cell>
          <cell r="J214">
            <v>38941692.289999999</v>
          </cell>
          <cell r="K214">
            <v>3797309.93</v>
          </cell>
          <cell r="L214">
            <v>42739002.219999999</v>
          </cell>
          <cell r="Y214">
            <v>42739002.219999999</v>
          </cell>
          <cell r="Z214">
            <v>42739002</v>
          </cell>
        </row>
        <row r="215">
          <cell r="A215">
            <v>807011</v>
          </cell>
          <cell r="B215" t="str">
            <v>Partner Marketing</v>
          </cell>
          <cell r="C215">
            <v>1098</v>
          </cell>
          <cell r="D215">
            <v>0</v>
          </cell>
          <cell r="E215">
            <v>0</v>
          </cell>
          <cell r="F215">
            <v>17056189.5</v>
          </cell>
          <cell r="G215">
            <v>13366631.5</v>
          </cell>
          <cell r="H215">
            <v>3689558</v>
          </cell>
          <cell r="J215">
            <v>3689558</v>
          </cell>
          <cell r="K215">
            <v>7437704</v>
          </cell>
          <cell r="L215">
            <v>11127262</v>
          </cell>
          <cell r="Y215">
            <v>11127262</v>
          </cell>
          <cell r="Z215">
            <v>11127262</v>
          </cell>
        </row>
        <row r="216">
          <cell r="A216">
            <v>807013</v>
          </cell>
          <cell r="B216" t="str">
            <v>Partner Mktg-Committed</v>
          </cell>
          <cell r="C216">
            <v>1098</v>
          </cell>
          <cell r="D216">
            <v>0</v>
          </cell>
          <cell r="E216">
            <v>0</v>
          </cell>
          <cell r="F216">
            <v>207380</v>
          </cell>
          <cell r="G216">
            <v>155535</v>
          </cell>
          <cell r="H216">
            <v>51845</v>
          </cell>
          <cell r="J216">
            <v>51845</v>
          </cell>
          <cell r="L216">
            <v>51845</v>
          </cell>
          <cell r="Y216">
            <v>51845</v>
          </cell>
          <cell r="Z216">
            <v>51845</v>
          </cell>
        </row>
        <row r="217">
          <cell r="A217">
            <v>808000</v>
          </cell>
          <cell r="B217" t="str">
            <v>Market Research</v>
          </cell>
          <cell r="C217">
            <v>1098</v>
          </cell>
          <cell r="D217">
            <v>0</v>
          </cell>
          <cell r="E217">
            <v>0</v>
          </cell>
          <cell r="F217">
            <v>13499193</v>
          </cell>
          <cell r="G217">
            <v>9739315</v>
          </cell>
          <cell r="H217">
            <v>3759878</v>
          </cell>
          <cell r="J217">
            <v>3759878</v>
          </cell>
          <cell r="K217">
            <v>670037</v>
          </cell>
          <cell r="L217">
            <v>4429915</v>
          </cell>
          <cell r="Y217">
            <v>4429915</v>
          </cell>
          <cell r="Z217">
            <v>4429915</v>
          </cell>
        </row>
        <row r="218">
          <cell r="A218">
            <v>809000</v>
          </cell>
          <cell r="B218" t="str">
            <v>DM - Other Direct Marketing Costs</v>
          </cell>
          <cell r="C218">
            <v>1098</v>
          </cell>
          <cell r="D218">
            <v>0</v>
          </cell>
          <cell r="E218">
            <v>0</v>
          </cell>
          <cell r="F218">
            <v>35496096.090000004</v>
          </cell>
          <cell r="G218">
            <v>22422468.43</v>
          </cell>
          <cell r="H218">
            <v>13073627.66</v>
          </cell>
          <cell r="J218">
            <v>13073627.66</v>
          </cell>
          <cell r="K218">
            <v>4340405.92</v>
          </cell>
          <cell r="L218">
            <v>17414033.579999998</v>
          </cell>
          <cell r="Y218">
            <v>17414033.579999998</v>
          </cell>
          <cell r="Z218">
            <v>17414034</v>
          </cell>
        </row>
        <row r="219">
          <cell r="A219">
            <v>809002</v>
          </cell>
          <cell r="B219" t="str">
            <v>DM-Direct Agency Production/Media</v>
          </cell>
          <cell r="C219">
            <v>1098</v>
          </cell>
          <cell r="D219">
            <v>0</v>
          </cell>
          <cell r="E219">
            <v>0</v>
          </cell>
          <cell r="F219">
            <v>51402</v>
          </cell>
          <cell r="G219">
            <v>25000</v>
          </cell>
          <cell r="H219">
            <v>26402</v>
          </cell>
          <cell r="J219">
            <v>26402</v>
          </cell>
          <cell r="K219">
            <v>-221371</v>
          </cell>
          <cell r="L219">
            <v>-194969</v>
          </cell>
          <cell r="Y219">
            <v>-194969</v>
          </cell>
          <cell r="Z219">
            <v>-194969</v>
          </cell>
        </row>
        <row r="220">
          <cell r="A220">
            <v>809003</v>
          </cell>
          <cell r="B220" t="str">
            <v>DM-Direct Agency Fee</v>
          </cell>
          <cell r="C220">
            <v>1098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J220">
            <v>0</v>
          </cell>
          <cell r="K220">
            <v>-14000</v>
          </cell>
          <cell r="L220">
            <v>-14000</v>
          </cell>
          <cell r="Y220">
            <v>-14000</v>
          </cell>
          <cell r="Z220">
            <v>-14000</v>
          </cell>
        </row>
        <row r="221">
          <cell r="A221">
            <v>809005</v>
          </cell>
          <cell r="B221" t="str">
            <v>dm-Direct Mail Materials</v>
          </cell>
          <cell r="C221">
            <v>1098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J221">
            <v>0</v>
          </cell>
          <cell r="K221">
            <v>-38694</v>
          </cell>
          <cell r="L221">
            <v>-38694</v>
          </cell>
          <cell r="Q221">
            <v>240000</v>
          </cell>
          <cell r="Y221">
            <v>201306</v>
          </cell>
          <cell r="Z221">
            <v>201306</v>
          </cell>
        </row>
        <row r="222">
          <cell r="A222">
            <v>809007</v>
          </cell>
          <cell r="B222" t="str">
            <v>DM-Freight &amp; Postage</v>
          </cell>
          <cell r="C222">
            <v>1098</v>
          </cell>
          <cell r="D222">
            <v>0</v>
          </cell>
          <cell r="E222">
            <v>0</v>
          </cell>
          <cell r="F222">
            <v>2204222.67</v>
          </cell>
          <cell r="G222">
            <v>530981.80000000005</v>
          </cell>
          <cell r="H222">
            <v>1673240.87</v>
          </cell>
          <cell r="J222">
            <v>1673240.87</v>
          </cell>
          <cell r="K222">
            <v>262078</v>
          </cell>
          <cell r="L222">
            <v>1935318.87</v>
          </cell>
          <cell r="Y222">
            <v>1935318.87</v>
          </cell>
          <cell r="Z222">
            <v>1935319</v>
          </cell>
        </row>
        <row r="223">
          <cell r="A223">
            <v>810000</v>
          </cell>
          <cell r="B223" t="str">
            <v>Other Marketing</v>
          </cell>
          <cell r="C223">
            <v>1098</v>
          </cell>
          <cell r="D223">
            <v>0</v>
          </cell>
          <cell r="E223">
            <v>0</v>
          </cell>
          <cell r="F223">
            <v>60255046.789999999</v>
          </cell>
          <cell r="G223">
            <v>23622046.100000001</v>
          </cell>
          <cell r="H223">
            <v>36633000.689999998</v>
          </cell>
          <cell r="J223">
            <v>36633000.689999998</v>
          </cell>
          <cell r="K223">
            <v>13274942.380000001</v>
          </cell>
          <cell r="L223">
            <v>49907943.07</v>
          </cell>
          <cell r="M223">
            <v>10142559</v>
          </cell>
          <cell r="Q223">
            <v>-4904567.3899999997</v>
          </cell>
          <cell r="Y223">
            <v>55145934.68</v>
          </cell>
          <cell r="Z223">
            <v>55145935</v>
          </cell>
        </row>
        <row r="224">
          <cell r="A224">
            <v>810001</v>
          </cell>
          <cell r="B224" t="str">
            <v>Promotions</v>
          </cell>
          <cell r="C224">
            <v>1098</v>
          </cell>
          <cell r="D224">
            <v>0</v>
          </cell>
          <cell r="E224">
            <v>0</v>
          </cell>
          <cell r="F224">
            <v>4541214.8499999996</v>
          </cell>
          <cell r="G224">
            <v>2421843.15</v>
          </cell>
          <cell r="H224">
            <v>2119371.7000000002</v>
          </cell>
          <cell r="J224">
            <v>2119371.7000000002</v>
          </cell>
          <cell r="K224">
            <v>-444700.25</v>
          </cell>
          <cell r="L224">
            <v>1674671.4500000002</v>
          </cell>
          <cell r="Y224">
            <v>1674671.4500000002</v>
          </cell>
          <cell r="Z224">
            <v>1674671</v>
          </cell>
        </row>
        <row r="225">
          <cell r="A225">
            <v>810010</v>
          </cell>
          <cell r="B225" t="str">
            <v>Campus Evangelism</v>
          </cell>
          <cell r="C225">
            <v>1098</v>
          </cell>
          <cell r="D225">
            <v>0</v>
          </cell>
          <cell r="E225">
            <v>0</v>
          </cell>
          <cell r="F225">
            <v>9052511.2599999998</v>
          </cell>
          <cell r="G225">
            <v>8371848</v>
          </cell>
          <cell r="H225">
            <v>680663.26</v>
          </cell>
          <cell r="J225">
            <v>680663.26</v>
          </cell>
          <cell r="K225">
            <v>5174581.28</v>
          </cell>
          <cell r="L225">
            <v>5855244.54</v>
          </cell>
          <cell r="Y225">
            <v>5855244.54</v>
          </cell>
          <cell r="Z225">
            <v>5855245</v>
          </cell>
        </row>
        <row r="226">
          <cell r="A226">
            <v>810011</v>
          </cell>
          <cell r="B226" t="str">
            <v>Community Affairs Marketing</v>
          </cell>
          <cell r="C226">
            <v>1098</v>
          </cell>
          <cell r="D226">
            <v>0</v>
          </cell>
          <cell r="E226">
            <v>0</v>
          </cell>
          <cell r="F226">
            <v>1451827</v>
          </cell>
          <cell r="G226">
            <v>316620</v>
          </cell>
          <cell r="H226">
            <v>1135207</v>
          </cell>
          <cell r="J226">
            <v>1135207</v>
          </cell>
          <cell r="K226">
            <v>324000</v>
          </cell>
          <cell r="L226">
            <v>1459207</v>
          </cell>
          <cell r="Y226">
            <v>1459207</v>
          </cell>
          <cell r="Z226">
            <v>1459207</v>
          </cell>
        </row>
        <row r="227">
          <cell r="A227">
            <v>811000</v>
          </cell>
          <cell r="B227" t="str">
            <v>Customer Data Warehouse</v>
          </cell>
          <cell r="C227">
            <v>1098</v>
          </cell>
          <cell r="D227">
            <v>0</v>
          </cell>
          <cell r="E227">
            <v>0</v>
          </cell>
          <cell r="F227">
            <v>261522</v>
          </cell>
          <cell r="G227">
            <v>261522</v>
          </cell>
          <cell r="H227">
            <v>0</v>
          </cell>
          <cell r="J227">
            <v>0</v>
          </cell>
          <cell r="K227">
            <v>228189</v>
          </cell>
          <cell r="L227">
            <v>228189</v>
          </cell>
          <cell r="Y227">
            <v>228189</v>
          </cell>
          <cell r="Z227">
            <v>228189</v>
          </cell>
        </row>
        <row r="228">
          <cell r="A228">
            <v>812000</v>
          </cell>
          <cell r="B228" t="str">
            <v>Program Delivery Costs-Miscellaneous</v>
          </cell>
          <cell r="C228">
            <v>1098</v>
          </cell>
          <cell r="D228">
            <v>0</v>
          </cell>
          <cell r="E228">
            <v>0</v>
          </cell>
          <cell r="F228">
            <v>22812357.899999999</v>
          </cell>
          <cell r="G228">
            <v>11293693.75</v>
          </cell>
          <cell r="H228">
            <v>11518664.15</v>
          </cell>
          <cell r="J228">
            <v>11518664.15</v>
          </cell>
          <cell r="K228">
            <v>3033972.5</v>
          </cell>
          <cell r="L228">
            <v>14552636.65</v>
          </cell>
          <cell r="Y228">
            <v>14552636.65</v>
          </cell>
          <cell r="Z228">
            <v>14552637</v>
          </cell>
        </row>
        <row r="229">
          <cell r="A229">
            <v>813000</v>
          </cell>
          <cell r="B229" t="str">
            <v>Public Relations</v>
          </cell>
          <cell r="C229">
            <v>1098</v>
          </cell>
          <cell r="D229">
            <v>0</v>
          </cell>
          <cell r="E229">
            <v>0</v>
          </cell>
          <cell r="F229">
            <v>13300224.6</v>
          </cell>
          <cell r="G229">
            <v>5829536.5999999996</v>
          </cell>
          <cell r="H229">
            <v>7470688</v>
          </cell>
          <cell r="J229">
            <v>7470688</v>
          </cell>
          <cell r="K229">
            <v>1433770</v>
          </cell>
          <cell r="L229">
            <v>8904458</v>
          </cell>
          <cell r="M229">
            <v>-79768</v>
          </cell>
          <cell r="Y229">
            <v>8824690</v>
          </cell>
          <cell r="Z229">
            <v>8824690</v>
          </cell>
        </row>
        <row r="230">
          <cell r="A230">
            <v>814000</v>
          </cell>
          <cell r="B230" t="str">
            <v>Marketing Revenues</v>
          </cell>
          <cell r="C230">
            <v>1098</v>
          </cell>
          <cell r="D230">
            <v>0</v>
          </cell>
          <cell r="E230">
            <v>0</v>
          </cell>
          <cell r="F230">
            <v>5090866.5199999996</v>
          </cell>
          <cell r="G230">
            <v>21919787.129999999</v>
          </cell>
          <cell r="I230">
            <v>16828920.609999999</v>
          </cell>
          <cell r="J230">
            <v>-16828920.609999999</v>
          </cell>
          <cell r="K230">
            <v>-5713484</v>
          </cell>
          <cell r="L230">
            <v>-22542404.609999999</v>
          </cell>
          <cell r="M230">
            <v>7775343</v>
          </cell>
          <cell r="Y230">
            <v>-14767061.609999999</v>
          </cell>
          <cell r="Z230">
            <v>-14767062</v>
          </cell>
        </row>
        <row r="231">
          <cell r="A231">
            <v>814002</v>
          </cell>
          <cell r="B231" t="str">
            <v>Tradeshow Fees</v>
          </cell>
          <cell r="C231">
            <v>1098</v>
          </cell>
          <cell r="D231">
            <v>0</v>
          </cell>
          <cell r="E231">
            <v>0</v>
          </cell>
          <cell r="F231">
            <v>29358.1</v>
          </cell>
          <cell r="G231">
            <v>0</v>
          </cell>
          <cell r="H231">
            <v>29358.1</v>
          </cell>
          <cell r="J231">
            <v>29358.1</v>
          </cell>
          <cell r="L231">
            <v>29358.1</v>
          </cell>
          <cell r="Y231">
            <v>29358.1</v>
          </cell>
          <cell r="Z231">
            <v>29358</v>
          </cell>
        </row>
        <row r="232">
          <cell r="A232">
            <v>816000</v>
          </cell>
          <cell r="B232" t="str">
            <v>Anti-Piracy Marketing</v>
          </cell>
          <cell r="C232">
            <v>1098</v>
          </cell>
          <cell r="D232">
            <v>0</v>
          </cell>
          <cell r="E232">
            <v>0</v>
          </cell>
          <cell r="F232">
            <v>10749322.029999999</v>
          </cell>
          <cell r="G232">
            <v>2935733.88</v>
          </cell>
          <cell r="H232">
            <v>7813588.1500000004</v>
          </cell>
          <cell r="J232">
            <v>7813588.1500000004</v>
          </cell>
          <cell r="K232">
            <v>4496173.49</v>
          </cell>
          <cell r="L232">
            <v>12309761.640000001</v>
          </cell>
          <cell r="Y232">
            <v>12309761.640000001</v>
          </cell>
          <cell r="Z232">
            <v>12309762</v>
          </cell>
        </row>
        <row r="233">
          <cell r="A233">
            <v>817001</v>
          </cell>
          <cell r="B233" t="str">
            <v>Internet Advertising Media</v>
          </cell>
          <cell r="C233">
            <v>1098</v>
          </cell>
          <cell r="D233">
            <v>0</v>
          </cell>
          <cell r="E233">
            <v>0</v>
          </cell>
          <cell r="F233">
            <v>3675</v>
          </cell>
          <cell r="G233">
            <v>0</v>
          </cell>
          <cell r="H233">
            <v>3675</v>
          </cell>
          <cell r="J233">
            <v>3675</v>
          </cell>
          <cell r="L233">
            <v>3675</v>
          </cell>
          <cell r="Y233">
            <v>3675</v>
          </cell>
          <cell r="Z233">
            <v>3675</v>
          </cell>
        </row>
        <row r="234">
          <cell r="A234">
            <v>817002</v>
          </cell>
          <cell r="B234" t="str">
            <v>Internet Website Development</v>
          </cell>
          <cell r="C234">
            <v>1098</v>
          </cell>
          <cell r="D234">
            <v>0</v>
          </cell>
          <cell r="E234">
            <v>0</v>
          </cell>
          <cell r="F234">
            <v>4597438</v>
          </cell>
          <cell r="G234">
            <v>1336908</v>
          </cell>
          <cell r="H234">
            <v>3260530</v>
          </cell>
          <cell r="J234">
            <v>3260530</v>
          </cell>
          <cell r="K234">
            <v>1455575</v>
          </cell>
          <cell r="L234">
            <v>4716105</v>
          </cell>
          <cell r="Y234">
            <v>4716105</v>
          </cell>
          <cell r="Z234">
            <v>4716105</v>
          </cell>
        </row>
        <row r="235">
          <cell r="A235">
            <v>817007</v>
          </cell>
          <cell r="B235" t="str">
            <v>Internet Distribution Fee</v>
          </cell>
          <cell r="C235">
            <v>1098</v>
          </cell>
          <cell r="D235">
            <v>0</v>
          </cell>
          <cell r="E235">
            <v>0</v>
          </cell>
          <cell r="F235">
            <v>21000</v>
          </cell>
          <cell r="G235">
            <v>0</v>
          </cell>
          <cell r="H235">
            <v>21000</v>
          </cell>
          <cell r="J235">
            <v>21000</v>
          </cell>
          <cell r="L235">
            <v>21000</v>
          </cell>
          <cell r="Y235">
            <v>21000</v>
          </cell>
          <cell r="Z235">
            <v>21000</v>
          </cell>
        </row>
        <row r="236">
          <cell r="A236">
            <v>817008</v>
          </cell>
          <cell r="B236" t="str">
            <v>Web Publicity</v>
          </cell>
          <cell r="C236">
            <v>1098</v>
          </cell>
          <cell r="D236">
            <v>0</v>
          </cell>
          <cell r="E236">
            <v>0</v>
          </cell>
          <cell r="F236">
            <v>29660816.91</v>
          </cell>
          <cell r="G236">
            <v>8222936.1600000001</v>
          </cell>
          <cell r="H236">
            <v>21437880.75</v>
          </cell>
          <cell r="J236">
            <v>21437880.75</v>
          </cell>
          <cell r="K236">
            <v>12474671.949999999</v>
          </cell>
          <cell r="L236">
            <v>33912552.700000003</v>
          </cell>
          <cell r="Q236">
            <v>-1705165</v>
          </cell>
          <cell r="Y236">
            <v>32207387.700000003</v>
          </cell>
          <cell r="Z236">
            <v>32207388</v>
          </cell>
        </row>
        <row r="237">
          <cell r="A237">
            <v>817100</v>
          </cell>
          <cell r="B237" t="str">
            <v>Internet Marketing</v>
          </cell>
          <cell r="C237">
            <v>1098</v>
          </cell>
          <cell r="D237">
            <v>0</v>
          </cell>
          <cell r="E237">
            <v>0</v>
          </cell>
          <cell r="F237">
            <v>2348050</v>
          </cell>
          <cell r="G237">
            <v>1677400</v>
          </cell>
          <cell r="H237">
            <v>670650</v>
          </cell>
          <cell r="J237">
            <v>670650</v>
          </cell>
          <cell r="K237">
            <v>67575</v>
          </cell>
          <cell r="L237">
            <v>738225</v>
          </cell>
          <cell r="Y237">
            <v>738225</v>
          </cell>
          <cell r="Z237">
            <v>738225</v>
          </cell>
        </row>
        <row r="238">
          <cell r="A238">
            <v>899003</v>
          </cell>
          <cell r="B238" t="str">
            <v>Advertising Plan</v>
          </cell>
          <cell r="C238">
            <v>1098</v>
          </cell>
          <cell r="D238">
            <v>0</v>
          </cell>
          <cell r="E238">
            <v>0</v>
          </cell>
          <cell r="F238">
            <v>52056</v>
          </cell>
          <cell r="G238">
            <v>52056</v>
          </cell>
          <cell r="H238">
            <v>0</v>
          </cell>
          <cell r="J238">
            <v>0</v>
          </cell>
          <cell r="L238">
            <v>0</v>
          </cell>
          <cell r="Y238">
            <v>0</v>
          </cell>
          <cell r="Z238">
            <v>0</v>
          </cell>
        </row>
        <row r="239">
          <cell r="A239">
            <v>899004</v>
          </cell>
          <cell r="B239" t="str">
            <v>Public Relations Plan</v>
          </cell>
          <cell r="C239">
            <v>1098</v>
          </cell>
          <cell r="D239">
            <v>0</v>
          </cell>
          <cell r="E239">
            <v>0</v>
          </cell>
          <cell r="F239">
            <v>79400</v>
          </cell>
          <cell r="G239">
            <v>39700</v>
          </cell>
          <cell r="H239">
            <v>39700</v>
          </cell>
          <cell r="J239">
            <v>39700</v>
          </cell>
          <cell r="L239">
            <v>39700</v>
          </cell>
          <cell r="Y239">
            <v>39700</v>
          </cell>
          <cell r="Z239">
            <v>39700</v>
          </cell>
        </row>
        <row r="240">
          <cell r="A240">
            <v>900000</v>
          </cell>
          <cell r="B240" t="str">
            <v>Bank Charges</v>
          </cell>
          <cell r="C240">
            <v>1098</v>
          </cell>
          <cell r="D240">
            <v>0</v>
          </cell>
          <cell r="E240">
            <v>0</v>
          </cell>
          <cell r="F240">
            <v>59661.08</v>
          </cell>
          <cell r="G240">
            <v>1504.87</v>
          </cell>
          <cell r="H240">
            <v>58156.21</v>
          </cell>
          <cell r="J240">
            <v>58156.21</v>
          </cell>
          <cell r="K240">
            <v>48772.95</v>
          </cell>
          <cell r="L240">
            <v>106929.16</v>
          </cell>
          <cell r="M240">
            <v>-10925.47</v>
          </cell>
          <cell r="Q240">
            <v>-57910.46</v>
          </cell>
          <cell r="Y240">
            <v>38093.230000000003</v>
          </cell>
          <cell r="Z240">
            <v>38093</v>
          </cell>
        </row>
        <row r="241">
          <cell r="A241">
            <v>900090</v>
          </cell>
          <cell r="B241" t="str">
            <v>Interest Income-SUBS</v>
          </cell>
          <cell r="C241">
            <v>1098</v>
          </cell>
          <cell r="D241">
            <v>0</v>
          </cell>
          <cell r="E241">
            <v>0</v>
          </cell>
          <cell r="F241">
            <v>1664813.51</v>
          </cell>
          <cell r="G241">
            <v>4714987</v>
          </cell>
          <cell r="I241">
            <v>3050173.49</v>
          </cell>
          <cell r="J241">
            <v>-3050173.49</v>
          </cell>
          <cell r="K241">
            <v>-1110937.8600000001</v>
          </cell>
          <cell r="L241">
            <v>-4161111.3500000006</v>
          </cell>
          <cell r="M241">
            <v>-19340.665883561625</v>
          </cell>
          <cell r="Y241">
            <v>-4180452.0158835622</v>
          </cell>
          <cell r="Z241">
            <v>-4180452</v>
          </cell>
        </row>
        <row r="242">
          <cell r="A242">
            <v>900422</v>
          </cell>
          <cell r="B242" t="str">
            <v>Dividends Due-Common Stock</v>
          </cell>
          <cell r="C242">
            <v>1098</v>
          </cell>
          <cell r="D242">
            <v>0</v>
          </cell>
          <cell r="E242">
            <v>0</v>
          </cell>
          <cell r="F242">
            <v>144688560</v>
          </cell>
          <cell r="G242">
            <v>144688560</v>
          </cell>
          <cell r="H242">
            <v>0</v>
          </cell>
          <cell r="J242">
            <v>0</v>
          </cell>
          <cell r="L242">
            <v>0</v>
          </cell>
          <cell r="Y242">
            <v>0</v>
          </cell>
          <cell r="Z242">
            <v>0</v>
          </cell>
        </row>
        <row r="243">
          <cell r="A243">
            <v>902506</v>
          </cell>
          <cell r="B243" t="str">
            <v>I/C OEM Commission Income</v>
          </cell>
          <cell r="C243">
            <v>1098</v>
          </cell>
          <cell r="D243">
            <v>0</v>
          </cell>
          <cell r="E243">
            <v>0</v>
          </cell>
          <cell r="F243">
            <v>0</v>
          </cell>
          <cell r="G243">
            <v>16540462.32</v>
          </cell>
          <cell r="I243">
            <v>16540462.32</v>
          </cell>
          <cell r="J243">
            <v>-16540462.32</v>
          </cell>
          <cell r="K243">
            <v>-8370972.54</v>
          </cell>
          <cell r="L243">
            <v>-24911434.859999999</v>
          </cell>
          <cell r="M243">
            <v>-22421.046470000299</v>
          </cell>
          <cell r="Y243">
            <v>-24933855.906470001</v>
          </cell>
          <cell r="Z243">
            <v>-24933856</v>
          </cell>
        </row>
        <row r="244">
          <cell r="A244">
            <v>902507</v>
          </cell>
          <cell r="B244" t="str">
            <v>I/C Online Reimbursement</v>
          </cell>
          <cell r="C244">
            <v>1098</v>
          </cell>
          <cell r="D244">
            <v>0</v>
          </cell>
          <cell r="E244">
            <v>0</v>
          </cell>
          <cell r="F244">
            <v>0</v>
          </cell>
          <cell r="G244">
            <v>52419780.939999998</v>
          </cell>
          <cell r="I244">
            <v>52419780.939999998</v>
          </cell>
          <cell r="J244">
            <v>-52419780.939999998</v>
          </cell>
          <cell r="K244">
            <v>-32281591.989999998</v>
          </cell>
          <cell r="L244">
            <v>-84701372.929999992</v>
          </cell>
          <cell r="Y244">
            <v>-84701372.929999992</v>
          </cell>
          <cell r="Z244">
            <v>-84701373</v>
          </cell>
        </row>
        <row r="245">
          <cell r="A245">
            <v>902511</v>
          </cell>
          <cell r="B245" t="str">
            <v>I/C Retail Commission Income</v>
          </cell>
          <cell r="C245">
            <v>1098</v>
          </cell>
          <cell r="D245">
            <v>0</v>
          </cell>
          <cell r="E245">
            <v>0</v>
          </cell>
          <cell r="F245">
            <v>0</v>
          </cell>
          <cell r="G245">
            <v>642660648.75999999</v>
          </cell>
          <cell r="I245">
            <v>642660648.75999999</v>
          </cell>
          <cell r="J245">
            <v>-642660648.75999999</v>
          </cell>
          <cell r="K245">
            <v>-293956667.97000003</v>
          </cell>
          <cell r="L245">
            <v>-936617316.73000002</v>
          </cell>
          <cell r="M245">
            <v>-115067074.03512001</v>
          </cell>
          <cell r="Q245">
            <v>82606516</v>
          </cell>
          <cell r="Y245">
            <v>-969077874.76512003</v>
          </cell>
          <cell r="Z245">
            <v>-969077875</v>
          </cell>
        </row>
        <row r="246">
          <cell r="A246">
            <v>902512</v>
          </cell>
          <cell r="B246" t="str">
            <v>I/C R&amp;D Commission Income</v>
          </cell>
          <cell r="C246">
            <v>1098</v>
          </cell>
          <cell r="D246">
            <v>0</v>
          </cell>
          <cell r="E246">
            <v>0</v>
          </cell>
          <cell r="F246">
            <v>3485393.44</v>
          </cell>
          <cell r="G246">
            <v>7002384.7800000003</v>
          </cell>
          <cell r="I246">
            <v>3516991.34</v>
          </cell>
          <cell r="J246">
            <v>-3516991.34</v>
          </cell>
          <cell r="K246">
            <v>-9347060.2599999998</v>
          </cell>
          <cell r="L246">
            <v>-12864051.6</v>
          </cell>
          <cell r="M246">
            <v>-132641.4352100002</v>
          </cell>
          <cell r="Y246">
            <v>-12996693.03521</v>
          </cell>
          <cell r="Z246">
            <v>-12996693</v>
          </cell>
        </row>
        <row r="247">
          <cell r="A247">
            <v>902517</v>
          </cell>
          <cell r="B247" t="str">
            <v>I/C MGR Reimbursement</v>
          </cell>
          <cell r="C247">
            <v>1098</v>
          </cell>
          <cell r="D247">
            <v>0</v>
          </cell>
          <cell r="E247">
            <v>0</v>
          </cell>
          <cell r="F247">
            <v>1681713.63</v>
          </cell>
          <cell r="G247">
            <v>0</v>
          </cell>
          <cell r="H247">
            <v>1681713.63</v>
          </cell>
          <cell r="J247">
            <v>1681713.63</v>
          </cell>
          <cell r="L247">
            <v>1681713.63</v>
          </cell>
          <cell r="M247">
            <v>7310082.1799999997</v>
          </cell>
          <cell r="Y247">
            <v>8991795.8099999987</v>
          </cell>
          <cell r="Z247">
            <v>8991796</v>
          </cell>
        </row>
        <row r="248">
          <cell r="A248">
            <v>910000</v>
          </cell>
          <cell r="B248" t="str">
            <v>Unrealized FC (Gain)Loss</v>
          </cell>
          <cell r="C248">
            <v>1098</v>
          </cell>
          <cell r="D248">
            <v>0</v>
          </cell>
          <cell r="E248">
            <v>0</v>
          </cell>
          <cell r="F248">
            <v>4560477</v>
          </cell>
          <cell r="G248">
            <v>1392051</v>
          </cell>
          <cell r="H248">
            <v>3168426</v>
          </cell>
          <cell r="J248">
            <v>3168426</v>
          </cell>
          <cell r="K248">
            <v>189239</v>
          </cell>
          <cell r="L248">
            <v>3357665</v>
          </cell>
          <cell r="M248">
            <v>-2487422.2742685806</v>
          </cell>
          <cell r="Y248">
            <v>870242.7257314194</v>
          </cell>
          <cell r="Z248">
            <v>870243</v>
          </cell>
        </row>
        <row r="249">
          <cell r="A249">
            <v>910004</v>
          </cell>
          <cell r="B249" t="str">
            <v>Realized FC (Gain)Loss</v>
          </cell>
          <cell r="C249">
            <v>1098</v>
          </cell>
          <cell r="D249">
            <v>0</v>
          </cell>
          <cell r="E249">
            <v>0</v>
          </cell>
          <cell r="F249">
            <v>3669709.76</v>
          </cell>
          <cell r="G249">
            <v>377052.41</v>
          </cell>
          <cell r="H249">
            <v>3292657.35</v>
          </cell>
          <cell r="J249">
            <v>3292657.35</v>
          </cell>
          <cell r="K249">
            <v>-280060.58</v>
          </cell>
          <cell r="L249">
            <v>3012596.77</v>
          </cell>
          <cell r="M249">
            <v>4415452.3788000075</v>
          </cell>
          <cell r="Q249">
            <v>4440</v>
          </cell>
          <cell r="Y249">
            <v>7432489.148800008</v>
          </cell>
          <cell r="Z249">
            <v>7432489</v>
          </cell>
        </row>
        <row r="250">
          <cell r="A250">
            <v>920018</v>
          </cell>
          <cell r="B250" t="str">
            <v>Gain/Loss Assets Retired</v>
          </cell>
          <cell r="C250">
            <v>1098</v>
          </cell>
          <cell r="D250">
            <v>0</v>
          </cell>
          <cell r="E250">
            <v>0</v>
          </cell>
          <cell r="F250">
            <v>32055.19</v>
          </cell>
          <cell r="G250">
            <v>0</v>
          </cell>
          <cell r="H250">
            <v>32055.19</v>
          </cell>
          <cell r="J250">
            <v>32055.19</v>
          </cell>
          <cell r="K250">
            <v>154138</v>
          </cell>
          <cell r="L250">
            <v>186193.19</v>
          </cell>
          <cell r="N250">
            <v>241242.42000000004</v>
          </cell>
          <cell r="Y250">
            <v>427435.61000000004</v>
          </cell>
          <cell r="Z250">
            <v>427436</v>
          </cell>
        </row>
        <row r="251">
          <cell r="A251">
            <v>920019</v>
          </cell>
          <cell r="B251" t="str">
            <v>Gain/Loss Assets-Vehicles</v>
          </cell>
          <cell r="C251">
            <v>1098</v>
          </cell>
          <cell r="D251">
            <v>0</v>
          </cell>
          <cell r="E251">
            <v>0</v>
          </cell>
          <cell r="F251">
            <v>193890</v>
          </cell>
          <cell r="G251">
            <v>1127762.67</v>
          </cell>
          <cell r="I251">
            <v>933872.67</v>
          </cell>
          <cell r="J251">
            <v>-933872.67</v>
          </cell>
          <cell r="L251">
            <v>-933872.67</v>
          </cell>
          <cell r="N251">
            <v>43228.749999999985</v>
          </cell>
          <cell r="Y251">
            <v>-890643.92</v>
          </cell>
          <cell r="Z251">
            <v>-890644</v>
          </cell>
        </row>
        <row r="252">
          <cell r="A252">
            <v>920026</v>
          </cell>
          <cell r="B252" t="str">
            <v>Misc NonOp Income/Expense</v>
          </cell>
          <cell r="C252">
            <v>1098</v>
          </cell>
          <cell r="D252">
            <v>0</v>
          </cell>
          <cell r="E252">
            <v>0</v>
          </cell>
          <cell r="F252">
            <v>0</v>
          </cell>
          <cell r="G252">
            <v>1672036.27</v>
          </cell>
          <cell r="I252">
            <v>1672036.27</v>
          </cell>
          <cell r="J252">
            <v>-1672036.27</v>
          </cell>
          <cell r="K252">
            <v>-565596.56999999995</v>
          </cell>
          <cell r="L252">
            <v>-2237632.84</v>
          </cell>
          <cell r="M252">
            <v>2237633</v>
          </cell>
          <cell r="Y252">
            <v>0.16000000014901161</v>
          </cell>
          <cell r="Z252">
            <v>0</v>
          </cell>
        </row>
        <row r="253">
          <cell r="A253">
            <v>950000</v>
          </cell>
          <cell r="B253" t="str">
            <v>Provision for Income Taxes</v>
          </cell>
          <cell r="C253">
            <v>1098</v>
          </cell>
          <cell r="D253">
            <v>0</v>
          </cell>
          <cell r="E253">
            <v>0</v>
          </cell>
          <cell r="F253">
            <v>544291153</v>
          </cell>
          <cell r="G253">
            <v>479233582</v>
          </cell>
          <cell r="H253">
            <v>65057571</v>
          </cell>
          <cell r="J253">
            <v>65057571</v>
          </cell>
          <cell r="K253">
            <v>13510048</v>
          </cell>
          <cell r="L253">
            <v>78567619</v>
          </cell>
          <cell r="M253">
            <v>908478</v>
          </cell>
          <cell r="Q253">
            <v>-21700092</v>
          </cell>
          <cell r="Y253">
            <v>57776005</v>
          </cell>
          <cell r="Z253">
            <v>57776005</v>
          </cell>
        </row>
        <row r="254">
          <cell r="A254">
            <v>950001</v>
          </cell>
          <cell r="B254" t="str">
            <v>Liability written Back</v>
          </cell>
          <cell r="M254">
            <v>-4068295.6700000004</v>
          </cell>
          <cell r="Y254">
            <v>-4068295.6700000004</v>
          </cell>
          <cell r="Z254">
            <v>-4068296</v>
          </cell>
        </row>
        <row r="255">
          <cell r="A255">
            <v>950002</v>
          </cell>
          <cell r="B255" t="str">
            <v>Money in transit</v>
          </cell>
          <cell r="M255">
            <v>0</v>
          </cell>
          <cell r="Y255">
            <v>0</v>
          </cell>
          <cell r="Z255">
            <v>0</v>
          </cell>
        </row>
        <row r="256">
          <cell r="A256">
            <v>950003</v>
          </cell>
          <cell r="B256" t="str">
            <v>Prior Period Expense</v>
          </cell>
          <cell r="M256">
            <v>1345647.6600000001</v>
          </cell>
          <cell r="Y256">
            <v>1345647.6600000001</v>
          </cell>
          <cell r="Z256">
            <v>1345648</v>
          </cell>
        </row>
        <row r="257">
          <cell r="A257">
            <v>950004</v>
          </cell>
          <cell r="B257" t="str">
            <v>Prior Period Income</v>
          </cell>
          <cell r="M257">
            <v>-195328.73626373627</v>
          </cell>
          <cell r="Y257">
            <v>-195328.73626373627</v>
          </cell>
          <cell r="Z257">
            <v>-195329</v>
          </cell>
        </row>
        <row r="258">
          <cell r="A258">
            <v>950005</v>
          </cell>
          <cell r="B258" t="str">
            <v>Advances not recoverable w/off</v>
          </cell>
          <cell r="M258">
            <v>1782532</v>
          </cell>
          <cell r="Y258">
            <v>1782532</v>
          </cell>
          <cell r="Z258">
            <v>1782532</v>
          </cell>
        </row>
        <row r="259">
          <cell r="A259">
            <v>950006</v>
          </cell>
          <cell r="B259" t="str">
            <v>Earnest Money Deposit</v>
          </cell>
          <cell r="M259">
            <v>600000</v>
          </cell>
          <cell r="Y259">
            <v>600000</v>
          </cell>
          <cell r="Z259">
            <v>600000</v>
          </cell>
        </row>
        <row r="260">
          <cell r="A260">
            <v>950007</v>
          </cell>
          <cell r="B260" t="str">
            <v>Interest Accrued but not due</v>
          </cell>
          <cell r="M260">
            <v>305576.19588356162</v>
          </cell>
          <cell r="Y260">
            <v>305576.19588356162</v>
          </cell>
          <cell r="Z260">
            <v>305576</v>
          </cell>
        </row>
        <row r="261">
          <cell r="A261">
            <v>950008</v>
          </cell>
          <cell r="B261" t="str">
            <v>Prior period tax adjustment</v>
          </cell>
          <cell r="M261">
            <v>23145</v>
          </cell>
          <cell r="Y261">
            <v>23145</v>
          </cell>
          <cell r="Z261">
            <v>23145</v>
          </cell>
        </row>
        <row r="262">
          <cell r="A262">
            <v>950009</v>
          </cell>
          <cell r="B262" t="str">
            <v>Preliminary expenses w/off</v>
          </cell>
          <cell r="M262">
            <v>1867</v>
          </cell>
          <cell r="Y262">
            <v>1867</v>
          </cell>
          <cell r="Z262">
            <v>1867</v>
          </cell>
        </row>
        <row r="263">
          <cell r="A263">
            <v>950010</v>
          </cell>
          <cell r="B263" t="str">
            <v>Advances Paid to Vendors</v>
          </cell>
          <cell r="M263">
            <v>2059243</v>
          </cell>
          <cell r="Y263">
            <v>2059243</v>
          </cell>
          <cell r="Z263">
            <v>2059243</v>
          </cell>
        </row>
        <row r="264">
          <cell r="A264">
            <v>950011</v>
          </cell>
          <cell r="B264" t="str">
            <v>Advances Paid to employees</v>
          </cell>
          <cell r="M264">
            <v>1478194</v>
          </cell>
          <cell r="Y264">
            <v>1478194</v>
          </cell>
          <cell r="Z264">
            <v>1478194</v>
          </cell>
        </row>
        <row r="265">
          <cell r="A265">
            <v>950012</v>
          </cell>
          <cell r="B265" t="str">
            <v>Prior year tax adjustment</v>
          </cell>
          <cell r="Y265">
            <v>0</v>
          </cell>
          <cell r="Z265">
            <v>0</v>
          </cell>
        </row>
        <row r="266">
          <cell r="A266">
            <v>950013</v>
          </cell>
          <cell r="B266" t="str">
            <v>Relevant Expense Head (to be allocated)</v>
          </cell>
          <cell r="Q266">
            <v>0</v>
          </cell>
          <cell r="Y266">
            <v>0</v>
          </cell>
          <cell r="Z266">
            <v>0</v>
          </cell>
        </row>
        <row r="267">
          <cell r="A267">
            <v>950014</v>
          </cell>
          <cell r="B267" t="str">
            <v>Audit Fee</v>
          </cell>
          <cell r="M267">
            <v>6000</v>
          </cell>
          <cell r="Y267">
            <v>6000</v>
          </cell>
          <cell r="Z267">
            <v>6000</v>
          </cell>
        </row>
        <row r="268">
          <cell r="A268">
            <v>950015</v>
          </cell>
          <cell r="B268" t="str">
            <v>Proposed Dividend (P&amp;L)</v>
          </cell>
          <cell r="M268">
            <v>96459040</v>
          </cell>
          <cell r="Y268">
            <v>96459040</v>
          </cell>
          <cell r="Z268">
            <v>96459040</v>
          </cell>
        </row>
        <row r="269">
          <cell r="A269">
            <v>950016</v>
          </cell>
          <cell r="B269" t="str">
            <v>General Reserve</v>
          </cell>
          <cell r="Q269">
            <v>-8006266</v>
          </cell>
          <cell r="Y269">
            <v>-8006266</v>
          </cell>
          <cell r="Z269">
            <v>-8006266</v>
          </cell>
        </row>
        <row r="270">
          <cell r="A270">
            <v>950017</v>
          </cell>
          <cell r="B270" t="str">
            <v>Advances from Customers - PSS</v>
          </cell>
          <cell r="M270">
            <v>-18209903.793244015</v>
          </cell>
          <cell r="Y270">
            <v>-18209903.793244015</v>
          </cell>
          <cell r="Z270">
            <v>-18209904</v>
          </cell>
        </row>
        <row r="271">
          <cell r="A271">
            <v>950018</v>
          </cell>
          <cell r="B271" t="str">
            <v>Provision written back</v>
          </cell>
          <cell r="M271">
            <v>-10082286</v>
          </cell>
          <cell r="Y271">
            <v>-10082286</v>
          </cell>
          <cell r="Z271">
            <v>-10082286</v>
          </cell>
        </row>
        <row r="272">
          <cell r="A272">
            <v>950019</v>
          </cell>
          <cell r="B272" t="str">
            <v>Miscellaneous Income</v>
          </cell>
          <cell r="Y272">
            <v>0</v>
          </cell>
          <cell r="Z272">
            <v>0</v>
          </cell>
        </row>
        <row r="273">
          <cell r="A273">
            <v>950020</v>
          </cell>
          <cell r="B273" t="str">
            <v>Advances from Customers - MCS</v>
          </cell>
          <cell r="M273">
            <v>-9493171</v>
          </cell>
          <cell r="Y273">
            <v>-9493171</v>
          </cell>
          <cell r="Z273">
            <v>-9493171</v>
          </cell>
        </row>
        <row r="274">
          <cell r="A274">
            <v>950021</v>
          </cell>
          <cell r="B274" t="str">
            <v>Wealth Tax provision</v>
          </cell>
          <cell r="M274">
            <v>324339</v>
          </cell>
          <cell r="Y274">
            <v>324339</v>
          </cell>
          <cell r="Z274">
            <v>324339</v>
          </cell>
        </row>
        <row r="275">
          <cell r="A275">
            <v>950022</v>
          </cell>
          <cell r="B275" t="str">
            <v>Provision for doubtful advances</v>
          </cell>
          <cell r="M275">
            <v>-848673</v>
          </cell>
          <cell r="Y275">
            <v>-848673</v>
          </cell>
          <cell r="Z275">
            <v>-848673</v>
          </cell>
        </row>
        <row r="276">
          <cell r="A276">
            <v>950023</v>
          </cell>
          <cell r="B276" t="str">
            <v>Provision for Doubtful deposits w/back</v>
          </cell>
          <cell r="M276">
            <v>-2334502</v>
          </cell>
          <cell r="Y276">
            <v>-2334502</v>
          </cell>
          <cell r="Z276">
            <v>-2334502</v>
          </cell>
        </row>
        <row r="277">
          <cell r="A277">
            <v>950024</v>
          </cell>
          <cell r="B277" t="str">
            <v>Provision for Doubtful Debts written back</v>
          </cell>
          <cell r="M277">
            <v>-1754165.81</v>
          </cell>
          <cell r="Y277">
            <v>-1754165.81</v>
          </cell>
          <cell r="Z277">
            <v>-1754166</v>
          </cell>
        </row>
        <row r="278">
          <cell r="A278">
            <v>950025</v>
          </cell>
          <cell r="B278" t="str">
            <v>Deferred tax 31.3.2002</v>
          </cell>
          <cell r="M278">
            <v>-37525145.332499996</v>
          </cell>
          <cell r="Y278">
            <v>-37525145.332499996</v>
          </cell>
          <cell r="Z278">
            <v>-37525145</v>
          </cell>
        </row>
        <row r="279">
          <cell r="A279">
            <v>950026</v>
          </cell>
          <cell r="B279" t="str">
            <v>Deferred tax charge to P&amp;L</v>
          </cell>
          <cell r="M279">
            <v>-9664132.1389617175</v>
          </cell>
          <cell r="Y279">
            <v>-9664132.1389617175</v>
          </cell>
          <cell r="Z279">
            <v>-9664132</v>
          </cell>
        </row>
        <row r="280">
          <cell r="A280">
            <v>950027</v>
          </cell>
          <cell r="B280" t="str">
            <v>Deferred tax 31.3.2003</v>
          </cell>
          <cell r="M280">
            <v>47189277.471461713</v>
          </cell>
          <cell r="Y280">
            <v>47189277.471461713</v>
          </cell>
          <cell r="Z280">
            <v>47189277</v>
          </cell>
        </row>
        <row r="281">
          <cell r="A281">
            <v>950028</v>
          </cell>
          <cell r="B281" t="str">
            <v>Leave encashment payable</v>
          </cell>
          <cell r="L281">
            <v>0</v>
          </cell>
          <cell r="M281">
            <v>-18513331</v>
          </cell>
          <cell r="Y281">
            <v>-18513331</v>
          </cell>
          <cell r="Z281">
            <v>-18513331</v>
          </cell>
        </row>
        <row r="282">
          <cell r="A282">
            <v>950029</v>
          </cell>
          <cell r="B282" t="str">
            <v>Proposed Dividend payable (B/S)</v>
          </cell>
          <cell r="M282">
            <v>-96459040</v>
          </cell>
          <cell r="Y282">
            <v>-96459040</v>
          </cell>
          <cell r="Z282">
            <v>-96459040</v>
          </cell>
        </row>
        <row r="283">
          <cell r="A283">
            <v>950030</v>
          </cell>
          <cell r="B283" t="str">
            <v>Dividend tax</v>
          </cell>
          <cell r="M283">
            <v>12358814.499999998</v>
          </cell>
          <cell r="Y283">
            <v>12358814.499999998</v>
          </cell>
          <cell r="Z283">
            <v>12358815</v>
          </cell>
        </row>
        <row r="284">
          <cell r="A284">
            <v>950031</v>
          </cell>
          <cell r="B284" t="str">
            <v>Dividend tax payable</v>
          </cell>
          <cell r="M284">
            <v>-12358814.499999998</v>
          </cell>
          <cell r="Y284">
            <v>-12358814.499999998</v>
          </cell>
          <cell r="Z284">
            <v>-12358815</v>
          </cell>
        </row>
        <row r="285">
          <cell r="A285" t="str">
            <v>XXXXXX</v>
          </cell>
          <cell r="Y285">
            <v>0</v>
          </cell>
          <cell r="Z285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Sheet1"/>
      <sheetName val="Sheet2"/>
    </sheetNames>
    <sheetDataSet>
      <sheetData sheetId="0"/>
      <sheetData sheetId="1"/>
      <sheetData sheetId="2">
        <row r="8">
          <cell r="A8">
            <v>300003</v>
          </cell>
          <cell r="B8" t="str">
            <v xml:space="preserve"> T P BHATTARAI                  </v>
          </cell>
          <cell r="C8">
            <v>2056.5</v>
          </cell>
        </row>
        <row r="9">
          <cell r="A9">
            <v>300004</v>
          </cell>
          <cell r="B9" t="str">
            <v xml:space="preserve"> C GHOSH                        </v>
          </cell>
          <cell r="C9">
            <v>-3413</v>
          </cell>
        </row>
        <row r="10">
          <cell r="A10">
            <v>300006</v>
          </cell>
          <cell r="B10" t="str">
            <v xml:space="preserve"> N.M.S.BASNETT                  </v>
          </cell>
          <cell r="C10">
            <v>-0.9</v>
          </cell>
        </row>
        <row r="11">
          <cell r="A11">
            <v>300008</v>
          </cell>
          <cell r="B11" t="str">
            <v xml:space="preserve"> HIRALAL PANDEY                 </v>
          </cell>
          <cell r="C11">
            <v>-975</v>
          </cell>
        </row>
        <row r="12">
          <cell r="A12">
            <v>300009</v>
          </cell>
          <cell r="B12" t="str">
            <v xml:space="preserve"> RUDRA GIRI                     </v>
          </cell>
          <cell r="C12">
            <v>-4316.09</v>
          </cell>
        </row>
        <row r="13">
          <cell r="A13">
            <v>300010</v>
          </cell>
          <cell r="B13" t="str">
            <v xml:space="preserve"> RABIN SUBBA                    </v>
          </cell>
          <cell r="C13">
            <v>0</v>
          </cell>
        </row>
        <row r="14">
          <cell r="A14">
            <v>300013</v>
          </cell>
          <cell r="B14" t="str">
            <v xml:space="preserve"> UMA SHANKAR PRASAD             </v>
          </cell>
          <cell r="C14">
            <v>-2224.75</v>
          </cell>
        </row>
        <row r="15">
          <cell r="A15">
            <v>300014</v>
          </cell>
          <cell r="B15" t="str">
            <v xml:space="preserve"> AMAL KUMAR GUIN                </v>
          </cell>
          <cell r="C15">
            <v>-1086</v>
          </cell>
        </row>
        <row r="16">
          <cell r="A16">
            <v>300015</v>
          </cell>
          <cell r="B16" t="str">
            <v xml:space="preserve"> VIJAY KUMAR                    </v>
          </cell>
          <cell r="C16">
            <v>-5249</v>
          </cell>
        </row>
        <row r="17">
          <cell r="A17">
            <v>300016</v>
          </cell>
          <cell r="B17" t="str">
            <v xml:space="preserve"> R K AGNIHOTRI                  </v>
          </cell>
          <cell r="C17">
            <v>-1283</v>
          </cell>
        </row>
        <row r="18">
          <cell r="A18">
            <v>300017</v>
          </cell>
          <cell r="B18" t="str">
            <v xml:space="preserve"> D P SINGH                      </v>
          </cell>
          <cell r="C18">
            <v>-1834</v>
          </cell>
        </row>
        <row r="19">
          <cell r="A19">
            <v>300018</v>
          </cell>
          <cell r="B19" t="str">
            <v xml:space="preserve"> UMESH GOSWAMI                  </v>
          </cell>
          <cell r="C19">
            <v>-5160</v>
          </cell>
        </row>
        <row r="20">
          <cell r="A20">
            <v>300019</v>
          </cell>
          <cell r="B20" t="str">
            <v xml:space="preserve"> S K MISHRA                     </v>
          </cell>
          <cell r="C20">
            <v>-397</v>
          </cell>
        </row>
        <row r="21">
          <cell r="A21">
            <v>300020</v>
          </cell>
          <cell r="B21" t="str">
            <v xml:space="preserve"> S K BAGCHI                     </v>
          </cell>
          <cell r="C21">
            <v>-2007</v>
          </cell>
        </row>
        <row r="22">
          <cell r="A22">
            <v>300022</v>
          </cell>
          <cell r="B22" t="str">
            <v xml:space="preserve"> ANUPAM KUMAR AGARWAL           </v>
          </cell>
          <cell r="C22">
            <v>-1404</v>
          </cell>
        </row>
        <row r="23">
          <cell r="A23">
            <v>300024</v>
          </cell>
          <cell r="B23" t="str">
            <v xml:space="preserve"> RAKESH CHAND                   </v>
          </cell>
          <cell r="C23">
            <v>-2080</v>
          </cell>
        </row>
        <row r="24">
          <cell r="A24">
            <v>300025</v>
          </cell>
          <cell r="B24" t="str">
            <v xml:space="preserve"> SUJIT KUMAR                    </v>
          </cell>
          <cell r="C24">
            <v>-874</v>
          </cell>
        </row>
        <row r="25">
          <cell r="A25">
            <v>300026</v>
          </cell>
          <cell r="B25" t="str">
            <v xml:space="preserve"> JYOTISH KUMAR                  </v>
          </cell>
          <cell r="C25">
            <v>-1860.3</v>
          </cell>
        </row>
        <row r="26">
          <cell r="A26">
            <v>300027</v>
          </cell>
          <cell r="B26" t="str">
            <v xml:space="preserve"> S TIWARI                       </v>
          </cell>
          <cell r="C26">
            <v>-1940.1</v>
          </cell>
        </row>
        <row r="27">
          <cell r="A27">
            <v>300029</v>
          </cell>
          <cell r="B27" t="str">
            <v xml:space="preserve"> SANJAY KUMAR                   </v>
          </cell>
          <cell r="C27">
            <v>-462</v>
          </cell>
        </row>
        <row r="28">
          <cell r="A28">
            <v>300030</v>
          </cell>
          <cell r="B28" t="str">
            <v xml:space="preserve"> A BHATTACHARYA                 </v>
          </cell>
          <cell r="C28">
            <v>-1696</v>
          </cell>
        </row>
        <row r="29">
          <cell r="A29">
            <v>300031</v>
          </cell>
          <cell r="B29" t="str">
            <v xml:space="preserve"> ASHUTOSH KUMAR SINGH           </v>
          </cell>
          <cell r="C29">
            <v>-3674</v>
          </cell>
        </row>
        <row r="30">
          <cell r="A30">
            <v>300032</v>
          </cell>
          <cell r="B30" t="str">
            <v xml:space="preserve"> AJOY KUMAR AWASTHY             </v>
          </cell>
          <cell r="C30">
            <v>-1582</v>
          </cell>
        </row>
        <row r="31">
          <cell r="A31">
            <v>300034</v>
          </cell>
          <cell r="B31" t="str">
            <v xml:space="preserve"> KAUSHIK KAHALI                 </v>
          </cell>
          <cell r="C31">
            <v>-503.5</v>
          </cell>
        </row>
        <row r="32">
          <cell r="A32">
            <v>300035</v>
          </cell>
          <cell r="B32" t="str">
            <v xml:space="preserve"> RAMESH SRIVASTAVA              </v>
          </cell>
          <cell r="C32">
            <v>-1325</v>
          </cell>
        </row>
        <row r="33">
          <cell r="A33">
            <v>300037</v>
          </cell>
          <cell r="B33" t="str">
            <v xml:space="preserve"> AWADHU YADAV                   </v>
          </cell>
          <cell r="C33">
            <v>-4868</v>
          </cell>
        </row>
        <row r="34">
          <cell r="A34">
            <v>300039</v>
          </cell>
          <cell r="B34" t="str">
            <v xml:space="preserve"> ANUJ KUMAR SINGH               </v>
          </cell>
          <cell r="C34">
            <v>-1897</v>
          </cell>
        </row>
        <row r="35">
          <cell r="A35">
            <v>300041</v>
          </cell>
          <cell r="B35" t="str">
            <v xml:space="preserve"> RUTH KR KAPAT                  </v>
          </cell>
          <cell r="C35">
            <v>-364</v>
          </cell>
        </row>
        <row r="36">
          <cell r="A36">
            <v>300044</v>
          </cell>
          <cell r="B36" t="str">
            <v xml:space="preserve"> SUSHIL KR SINHA                </v>
          </cell>
          <cell r="C36">
            <v>-5218</v>
          </cell>
        </row>
        <row r="37">
          <cell r="A37">
            <v>300045</v>
          </cell>
          <cell r="B37" t="str">
            <v xml:space="preserve"> AWADESH KUMAR SINGH            </v>
          </cell>
          <cell r="C37">
            <v>-1208</v>
          </cell>
        </row>
        <row r="38">
          <cell r="A38">
            <v>300048</v>
          </cell>
          <cell r="B38" t="str">
            <v xml:space="preserve"> SWARUP KR DEY                  </v>
          </cell>
          <cell r="C38">
            <v>-2470</v>
          </cell>
        </row>
        <row r="39">
          <cell r="A39">
            <v>300049</v>
          </cell>
          <cell r="B39" t="str">
            <v xml:space="preserve"> R K VERMA                      </v>
          </cell>
          <cell r="C39">
            <v>0</v>
          </cell>
        </row>
        <row r="40">
          <cell r="A40">
            <v>300050</v>
          </cell>
          <cell r="B40" t="str">
            <v xml:space="preserve"> JAGDISH N TIWARI               </v>
          </cell>
          <cell r="C40">
            <v>-3032</v>
          </cell>
        </row>
        <row r="41">
          <cell r="A41">
            <v>300051</v>
          </cell>
          <cell r="B41" t="str">
            <v xml:space="preserve"> TANMOY GHOSH                   </v>
          </cell>
          <cell r="C41">
            <v>-1080</v>
          </cell>
        </row>
        <row r="42">
          <cell r="A42">
            <v>300053</v>
          </cell>
          <cell r="B42" t="str">
            <v xml:space="preserve"> RAJESH KR GUPTA                </v>
          </cell>
          <cell r="C42">
            <v>-3964</v>
          </cell>
        </row>
        <row r="43">
          <cell r="A43">
            <v>300054</v>
          </cell>
          <cell r="B43" t="str">
            <v xml:space="preserve"> RAJDEV PASWAN                  </v>
          </cell>
          <cell r="C43">
            <v>-951</v>
          </cell>
        </row>
        <row r="44">
          <cell r="A44">
            <v>300055</v>
          </cell>
          <cell r="B44" t="str">
            <v xml:space="preserve"> DIPANKAR SANYAL                </v>
          </cell>
          <cell r="C44">
            <v>-2067</v>
          </cell>
        </row>
        <row r="45">
          <cell r="A45">
            <v>300056</v>
          </cell>
          <cell r="B45" t="str">
            <v xml:space="preserve"> DILIP KUMAR KAMAT              </v>
          </cell>
          <cell r="C45">
            <v>-4922</v>
          </cell>
        </row>
        <row r="46">
          <cell r="A46">
            <v>300057</v>
          </cell>
          <cell r="B46" t="str">
            <v xml:space="preserve"> A MEHRA                        </v>
          </cell>
          <cell r="C46">
            <v>0</v>
          </cell>
        </row>
        <row r="47">
          <cell r="A47">
            <v>300058</v>
          </cell>
          <cell r="B47" t="str">
            <v xml:space="preserve"> SANJIV GIRI                    </v>
          </cell>
          <cell r="C47">
            <v>-795</v>
          </cell>
        </row>
        <row r="48">
          <cell r="A48">
            <v>300059</v>
          </cell>
          <cell r="B48" t="str">
            <v xml:space="preserve"> PABITRA KAR                    </v>
          </cell>
          <cell r="C48">
            <v>-1919</v>
          </cell>
        </row>
        <row r="49">
          <cell r="A49">
            <v>300062</v>
          </cell>
          <cell r="B49" t="str">
            <v xml:space="preserve"> R K NEPALI                     </v>
          </cell>
          <cell r="C49">
            <v>-1708.45</v>
          </cell>
        </row>
        <row r="50">
          <cell r="A50">
            <v>300063</v>
          </cell>
          <cell r="B50" t="str">
            <v xml:space="preserve"> SOVHAN BHADURI                 </v>
          </cell>
          <cell r="C50">
            <v>-2239</v>
          </cell>
        </row>
        <row r="51">
          <cell r="A51">
            <v>300064</v>
          </cell>
          <cell r="B51" t="str">
            <v xml:space="preserve"> RAJEEV RANA                    </v>
          </cell>
          <cell r="C51">
            <v>-702.5</v>
          </cell>
        </row>
        <row r="52">
          <cell r="A52">
            <v>300065</v>
          </cell>
          <cell r="B52" t="str">
            <v xml:space="preserve"> SHAMBHU KARKI                  </v>
          </cell>
          <cell r="C52">
            <v>-2614.73</v>
          </cell>
        </row>
        <row r="53">
          <cell r="A53">
            <v>300066</v>
          </cell>
          <cell r="B53" t="str">
            <v xml:space="preserve"> KESHAV JHA                     </v>
          </cell>
          <cell r="C53">
            <v>-1123</v>
          </cell>
        </row>
        <row r="54">
          <cell r="A54">
            <v>300067</v>
          </cell>
          <cell r="B54" t="str">
            <v xml:space="preserve"> ROHTASH SAINI                  </v>
          </cell>
          <cell r="C54">
            <v>-2577.7600000000002</v>
          </cell>
        </row>
        <row r="55">
          <cell r="A55">
            <v>300068</v>
          </cell>
          <cell r="B55" t="str">
            <v xml:space="preserve"> RAM KRISHNA THAKUR             </v>
          </cell>
          <cell r="C55">
            <v>-1105.25</v>
          </cell>
        </row>
        <row r="56">
          <cell r="A56">
            <v>300071</v>
          </cell>
          <cell r="B56" t="str">
            <v xml:space="preserve"> SURENDRA TRIPATHI-ENGG.        </v>
          </cell>
          <cell r="C56">
            <v>0</v>
          </cell>
        </row>
        <row r="57">
          <cell r="A57">
            <v>300074</v>
          </cell>
          <cell r="B57" t="str">
            <v xml:space="preserve"> KANWAR PAL SINGH               </v>
          </cell>
          <cell r="C57">
            <v>-2280.35</v>
          </cell>
        </row>
        <row r="58">
          <cell r="A58">
            <v>300075</v>
          </cell>
          <cell r="B58" t="str">
            <v xml:space="preserve"> VIRPAL SINGH                   </v>
          </cell>
          <cell r="C58">
            <v>-1786</v>
          </cell>
        </row>
        <row r="59">
          <cell r="A59">
            <v>300076</v>
          </cell>
          <cell r="B59" t="str">
            <v xml:space="preserve"> TEZ SINGH                      </v>
          </cell>
          <cell r="C59">
            <v>-1683</v>
          </cell>
        </row>
        <row r="60">
          <cell r="A60">
            <v>300077</v>
          </cell>
          <cell r="B60" t="str">
            <v xml:space="preserve"> SUBHAS TRIPATHI                </v>
          </cell>
          <cell r="C60">
            <v>-5666.6</v>
          </cell>
        </row>
        <row r="61">
          <cell r="A61">
            <v>300080</v>
          </cell>
          <cell r="B61" t="str">
            <v xml:space="preserve"> DEEP CHANDRA SRIVASTAVA        </v>
          </cell>
          <cell r="C61">
            <v>-954</v>
          </cell>
        </row>
        <row r="62">
          <cell r="A62">
            <v>300082</v>
          </cell>
          <cell r="B62" t="str">
            <v xml:space="preserve"> SURESH KUMAR (Elect.)          </v>
          </cell>
          <cell r="C62">
            <v>-4494</v>
          </cell>
        </row>
        <row r="63">
          <cell r="A63">
            <v>300083</v>
          </cell>
          <cell r="B63" t="str">
            <v xml:space="preserve"> RAMESH DUTT                    </v>
          </cell>
          <cell r="C63">
            <v>-1166</v>
          </cell>
        </row>
        <row r="64">
          <cell r="A64">
            <v>300085</v>
          </cell>
          <cell r="B64" t="str">
            <v xml:space="preserve"> PRAMOD KUMAR BHARDWAJ          </v>
          </cell>
          <cell r="C64">
            <v>-1125.75</v>
          </cell>
        </row>
        <row r="65">
          <cell r="A65">
            <v>300087</v>
          </cell>
          <cell r="B65" t="str">
            <v xml:space="preserve"> PRABHASH TIWARI                </v>
          </cell>
          <cell r="C65">
            <v>-2750</v>
          </cell>
        </row>
        <row r="66">
          <cell r="A66">
            <v>300091</v>
          </cell>
          <cell r="B66" t="str">
            <v xml:space="preserve"> Shailendra Kr. Jha             </v>
          </cell>
          <cell r="C66">
            <v>-5801</v>
          </cell>
        </row>
        <row r="67">
          <cell r="A67">
            <v>300098</v>
          </cell>
          <cell r="B67" t="str">
            <v xml:space="preserve"> AWADESH TIWARI                 </v>
          </cell>
          <cell r="C67">
            <v>-2504</v>
          </cell>
        </row>
        <row r="68">
          <cell r="A68">
            <v>300101</v>
          </cell>
          <cell r="B68" t="str">
            <v xml:space="preserve"> NAR BDR THAPA                  </v>
          </cell>
          <cell r="C68">
            <v>0</v>
          </cell>
        </row>
        <row r="69">
          <cell r="A69">
            <v>300103</v>
          </cell>
          <cell r="B69" t="str">
            <v xml:space="preserve"> PADAM SINGH K C                </v>
          </cell>
          <cell r="C69">
            <v>-1298.5</v>
          </cell>
        </row>
        <row r="70">
          <cell r="A70">
            <v>300105</v>
          </cell>
          <cell r="B70" t="str">
            <v xml:space="preserve"> SATYA N SINGH                  </v>
          </cell>
          <cell r="C70">
            <v>-2237</v>
          </cell>
        </row>
        <row r="71">
          <cell r="A71">
            <v>300107</v>
          </cell>
          <cell r="B71" t="str">
            <v xml:space="preserve"> DHARMENDRA PANDEY              </v>
          </cell>
          <cell r="C71">
            <v>-1900</v>
          </cell>
        </row>
        <row r="72">
          <cell r="A72">
            <v>300109</v>
          </cell>
          <cell r="B72" t="str">
            <v xml:space="preserve"> UMA SHN PODDAR                 </v>
          </cell>
          <cell r="C72">
            <v>-1194</v>
          </cell>
        </row>
        <row r="73">
          <cell r="A73">
            <v>300110</v>
          </cell>
          <cell r="B73" t="str">
            <v xml:space="preserve"> IRPHAN AHMED                   </v>
          </cell>
          <cell r="C73">
            <v>-2109</v>
          </cell>
        </row>
        <row r="74">
          <cell r="A74">
            <v>300111</v>
          </cell>
          <cell r="B74" t="str">
            <v xml:space="preserve"> AJAY KUMAR SINGH               </v>
          </cell>
          <cell r="C74">
            <v>-927</v>
          </cell>
        </row>
        <row r="75">
          <cell r="A75">
            <v>300112</v>
          </cell>
          <cell r="B75" t="str">
            <v xml:space="preserve"> SUNIL LAMA                     </v>
          </cell>
          <cell r="C75">
            <v>-397.5</v>
          </cell>
        </row>
        <row r="76">
          <cell r="A76">
            <v>300114</v>
          </cell>
          <cell r="B76" t="str">
            <v xml:space="preserve"> BHUPENDRA KUMAR RANA           </v>
          </cell>
          <cell r="C76">
            <v>-590</v>
          </cell>
        </row>
        <row r="77">
          <cell r="A77">
            <v>300117</v>
          </cell>
          <cell r="B77" t="str">
            <v xml:space="preserve"> KRISHNA KUMAR RAI              </v>
          </cell>
          <cell r="C77">
            <v>-596</v>
          </cell>
        </row>
        <row r="78">
          <cell r="A78">
            <v>300118</v>
          </cell>
          <cell r="B78" t="str">
            <v xml:space="preserve"> RAJESH  KUMAR RAUNIYAR         </v>
          </cell>
          <cell r="C78">
            <v>-1119.71</v>
          </cell>
        </row>
        <row r="79">
          <cell r="A79">
            <v>300120</v>
          </cell>
          <cell r="B79" t="str">
            <v xml:space="preserve"> RANJAN KUMAR                   </v>
          </cell>
          <cell r="C79">
            <v>-1068</v>
          </cell>
        </row>
        <row r="80">
          <cell r="A80">
            <v>300124</v>
          </cell>
          <cell r="B80" t="str">
            <v xml:space="preserve"> BINOD KR MAHATO                </v>
          </cell>
          <cell r="C80">
            <v>-2053.25</v>
          </cell>
        </row>
        <row r="81">
          <cell r="A81">
            <v>300125</v>
          </cell>
          <cell r="B81" t="str">
            <v xml:space="preserve"> RAM BAHADUR SAH                </v>
          </cell>
          <cell r="C81">
            <v>-1317.68</v>
          </cell>
        </row>
        <row r="82">
          <cell r="A82">
            <v>300127</v>
          </cell>
          <cell r="B82" t="str">
            <v xml:space="preserve"> GOVIND BHATARAI                </v>
          </cell>
          <cell r="C82">
            <v>-675</v>
          </cell>
        </row>
        <row r="83">
          <cell r="A83">
            <v>300128</v>
          </cell>
          <cell r="B83" t="str">
            <v xml:space="preserve"> RAMASHISH CHAUHAN              </v>
          </cell>
          <cell r="C83">
            <v>-2650</v>
          </cell>
        </row>
        <row r="84">
          <cell r="A84">
            <v>300130</v>
          </cell>
          <cell r="B84" t="str">
            <v xml:space="preserve"> DHAN BDR SUBBA                 </v>
          </cell>
          <cell r="C84">
            <v>-315</v>
          </cell>
        </row>
        <row r="85">
          <cell r="A85">
            <v>300131</v>
          </cell>
          <cell r="B85" t="str">
            <v xml:space="preserve"> R P GEWALI                     </v>
          </cell>
          <cell r="C85">
            <v>0</v>
          </cell>
        </row>
        <row r="86">
          <cell r="A86">
            <v>300133</v>
          </cell>
          <cell r="B86" t="str">
            <v xml:space="preserve"> REKH RAJ SINGH                 </v>
          </cell>
          <cell r="C86">
            <v>-1191.95</v>
          </cell>
        </row>
        <row r="87">
          <cell r="A87">
            <v>300134</v>
          </cell>
          <cell r="B87" t="str">
            <v xml:space="preserve"> GURUCHARAN SINGH               </v>
          </cell>
          <cell r="C87">
            <v>-238</v>
          </cell>
        </row>
        <row r="88">
          <cell r="A88">
            <v>300136</v>
          </cell>
          <cell r="B88" t="str">
            <v xml:space="preserve"> MD REZA                        </v>
          </cell>
          <cell r="C88">
            <v>-636</v>
          </cell>
        </row>
        <row r="89">
          <cell r="A89">
            <v>300137</v>
          </cell>
          <cell r="B89" t="str">
            <v xml:space="preserve"> SAMSUL ANSARI                  </v>
          </cell>
          <cell r="C89">
            <v>-1099</v>
          </cell>
        </row>
        <row r="90">
          <cell r="A90">
            <v>300139</v>
          </cell>
          <cell r="B90" t="str">
            <v xml:space="preserve"> K B ADHIKARI                   </v>
          </cell>
          <cell r="C90">
            <v>-1320.4</v>
          </cell>
        </row>
        <row r="91">
          <cell r="A91">
            <v>300140</v>
          </cell>
          <cell r="B91" t="str">
            <v xml:space="preserve"> R K ACHARYA                    </v>
          </cell>
          <cell r="C91">
            <v>-397.5</v>
          </cell>
        </row>
        <row r="92">
          <cell r="A92">
            <v>300141</v>
          </cell>
          <cell r="B92" t="str">
            <v xml:space="preserve"> Shashi Kant Jha                </v>
          </cell>
          <cell r="C92">
            <v>-1209</v>
          </cell>
        </row>
        <row r="93">
          <cell r="A93">
            <v>300142</v>
          </cell>
          <cell r="B93" t="str">
            <v xml:space="preserve"> MUKESH KUMAR                   </v>
          </cell>
          <cell r="C93">
            <v>-2888</v>
          </cell>
        </row>
        <row r="94">
          <cell r="A94">
            <v>300147</v>
          </cell>
          <cell r="B94" t="str">
            <v xml:space="preserve"> SHYAMAL ROY                    </v>
          </cell>
          <cell r="C94">
            <v>-795</v>
          </cell>
        </row>
        <row r="95">
          <cell r="A95">
            <v>300148</v>
          </cell>
          <cell r="B95" t="str">
            <v xml:space="preserve"> SIKANDAR BAITHA                </v>
          </cell>
          <cell r="C95">
            <v>-1179.25</v>
          </cell>
        </row>
        <row r="96">
          <cell r="A96">
            <v>300151</v>
          </cell>
          <cell r="B96" t="str">
            <v xml:space="preserve"> NAAJ BHANU                     </v>
          </cell>
          <cell r="C96">
            <v>0</v>
          </cell>
        </row>
        <row r="97">
          <cell r="A97">
            <v>300155</v>
          </cell>
          <cell r="B97" t="str">
            <v xml:space="preserve"> P. BHASKARAN NAIR              </v>
          </cell>
          <cell r="C97">
            <v>0</v>
          </cell>
        </row>
        <row r="98">
          <cell r="A98">
            <v>300158</v>
          </cell>
          <cell r="B98" t="str">
            <v xml:space="preserve"> SOHAN SINGH                    </v>
          </cell>
          <cell r="C98">
            <v>0</v>
          </cell>
        </row>
        <row r="99">
          <cell r="A99">
            <v>300160</v>
          </cell>
          <cell r="B99" t="str">
            <v xml:space="preserve"> AKILESH YADAV                  </v>
          </cell>
          <cell r="C99">
            <v>-2490</v>
          </cell>
        </row>
        <row r="100">
          <cell r="A100">
            <v>300161</v>
          </cell>
          <cell r="B100" t="str">
            <v xml:space="preserve"> SURESH KUMAR                   </v>
          </cell>
          <cell r="C100">
            <v>-629.38</v>
          </cell>
        </row>
        <row r="101">
          <cell r="A101">
            <v>300162</v>
          </cell>
          <cell r="B101" t="str">
            <v xml:space="preserve"> DINESH SHARMA                  </v>
          </cell>
          <cell r="C101">
            <v>0</v>
          </cell>
        </row>
        <row r="102">
          <cell r="A102">
            <v>300163</v>
          </cell>
          <cell r="B102" t="str">
            <v xml:space="preserve"> MAHAMAD MUSTAKIM               </v>
          </cell>
          <cell r="C102">
            <v>-1937</v>
          </cell>
        </row>
        <row r="103">
          <cell r="A103">
            <v>300164</v>
          </cell>
          <cell r="B103" t="str">
            <v xml:space="preserve"> ABHAY SHANKAR                  </v>
          </cell>
          <cell r="C103">
            <v>-499</v>
          </cell>
        </row>
        <row r="104">
          <cell r="A104">
            <v>300165</v>
          </cell>
          <cell r="B104" t="str">
            <v xml:space="preserve"> PAWAN KUMAR SINGH              </v>
          </cell>
          <cell r="C104">
            <v>-337</v>
          </cell>
        </row>
        <row r="105">
          <cell r="A105">
            <v>300167</v>
          </cell>
          <cell r="B105" t="str">
            <v xml:space="preserve"> SHIV KUMAR SINGH               </v>
          </cell>
          <cell r="C105">
            <v>-157</v>
          </cell>
        </row>
        <row r="106">
          <cell r="A106">
            <v>300173</v>
          </cell>
          <cell r="B106" t="str">
            <v xml:space="preserve"> BALBINDER SINGH DHADWAL        </v>
          </cell>
          <cell r="C106">
            <v>-5928.5</v>
          </cell>
        </row>
        <row r="107">
          <cell r="A107">
            <v>300175</v>
          </cell>
          <cell r="B107" t="str">
            <v xml:space="preserve"> SURYA P GHIMRE                 </v>
          </cell>
          <cell r="C107">
            <v>0</v>
          </cell>
        </row>
        <row r="108">
          <cell r="A108">
            <v>300176</v>
          </cell>
          <cell r="B108" t="str">
            <v xml:space="preserve"> SANJAY MATHUR                  </v>
          </cell>
          <cell r="C108">
            <v>-6810</v>
          </cell>
        </row>
        <row r="109">
          <cell r="A109">
            <v>300179</v>
          </cell>
          <cell r="B109" t="str">
            <v xml:space="preserve"> R K THAKUR                     </v>
          </cell>
          <cell r="C109">
            <v>932.8</v>
          </cell>
        </row>
        <row r="110">
          <cell r="A110">
            <v>300180</v>
          </cell>
          <cell r="B110" t="str">
            <v xml:space="preserve"> RAJEEV  RANJAN VERMA           </v>
          </cell>
          <cell r="C110">
            <v>-1431</v>
          </cell>
        </row>
        <row r="111">
          <cell r="A111">
            <v>300184</v>
          </cell>
          <cell r="B111" t="str">
            <v xml:space="preserve"> ATANU BHATTACHARYA             </v>
          </cell>
          <cell r="C111">
            <v>-1457</v>
          </cell>
        </row>
        <row r="112">
          <cell r="A112">
            <v>300187</v>
          </cell>
          <cell r="B112" t="str">
            <v xml:space="preserve"> BADRI NARYAN                   </v>
          </cell>
          <cell r="C112">
            <v>0</v>
          </cell>
        </row>
        <row r="113">
          <cell r="A113">
            <v>300189</v>
          </cell>
          <cell r="B113" t="str">
            <v xml:space="preserve"> PRASHATN SHIRALI               </v>
          </cell>
          <cell r="C113">
            <v>-0.5</v>
          </cell>
        </row>
        <row r="114">
          <cell r="A114">
            <v>300194</v>
          </cell>
          <cell r="B114" t="str">
            <v xml:space="preserve"> SAPAN BARIK                    </v>
          </cell>
          <cell r="C114">
            <v>-4587</v>
          </cell>
        </row>
        <row r="115">
          <cell r="A115">
            <v>300195</v>
          </cell>
          <cell r="B115" t="str">
            <v xml:space="preserve"> SONI KAPOOR                    </v>
          </cell>
          <cell r="C115">
            <v>-64300.2</v>
          </cell>
        </row>
        <row r="116">
          <cell r="A116">
            <v>300197</v>
          </cell>
          <cell r="B116" t="str">
            <v xml:space="preserve"> S K DAS                        </v>
          </cell>
          <cell r="C116">
            <v>0</v>
          </cell>
        </row>
        <row r="117">
          <cell r="A117">
            <v>300198</v>
          </cell>
          <cell r="B117" t="str">
            <v xml:space="preserve"> UPENDERA PRADHAN               </v>
          </cell>
          <cell r="C117">
            <v>0</v>
          </cell>
        </row>
        <row r="118">
          <cell r="A118">
            <v>300199</v>
          </cell>
          <cell r="B118" t="str">
            <v xml:space="preserve"> PRAVEEN VERMA                  </v>
          </cell>
          <cell r="C118">
            <v>-890.1</v>
          </cell>
        </row>
        <row r="119">
          <cell r="A119">
            <v>300200</v>
          </cell>
          <cell r="B119" t="str">
            <v xml:space="preserve"> SANJAY GURANG                  </v>
          </cell>
          <cell r="C119">
            <v>-456</v>
          </cell>
        </row>
        <row r="120">
          <cell r="A120">
            <v>300202</v>
          </cell>
          <cell r="B120" t="str">
            <v xml:space="preserve"> BINOD KUMAR CHAUDHURY          </v>
          </cell>
          <cell r="C120">
            <v>0</v>
          </cell>
        </row>
        <row r="121">
          <cell r="A121">
            <v>300203</v>
          </cell>
          <cell r="B121" t="str">
            <v xml:space="preserve"> SAILENDRA JHA                  </v>
          </cell>
          <cell r="C121">
            <v>0</v>
          </cell>
        </row>
        <row r="122">
          <cell r="A122">
            <v>300204</v>
          </cell>
          <cell r="B122" t="str">
            <v xml:space="preserve"> GOVIND THAKUR                  </v>
          </cell>
          <cell r="C122">
            <v>-3100</v>
          </cell>
        </row>
        <row r="123">
          <cell r="A123">
            <v>300205</v>
          </cell>
          <cell r="B123" t="str">
            <v xml:space="preserve"> SHIVA KUMAR THAKUR             </v>
          </cell>
          <cell r="C123">
            <v>0</v>
          </cell>
        </row>
        <row r="124">
          <cell r="A124">
            <v>300206</v>
          </cell>
          <cell r="B124" t="str">
            <v xml:space="preserve"> PRATAP CHAUDHURY               </v>
          </cell>
          <cell r="C124">
            <v>0</v>
          </cell>
        </row>
        <row r="125">
          <cell r="A125">
            <v>300207</v>
          </cell>
          <cell r="B125" t="str">
            <v xml:space="preserve"> MONOJ KUMAR CHAUDHURY          </v>
          </cell>
          <cell r="C125">
            <v>1254.78</v>
          </cell>
        </row>
        <row r="126">
          <cell r="A126">
            <v>300208</v>
          </cell>
          <cell r="B126" t="str">
            <v xml:space="preserve"> T P KHANAL                     </v>
          </cell>
          <cell r="C126">
            <v>0</v>
          </cell>
        </row>
        <row r="127">
          <cell r="A127">
            <v>300210</v>
          </cell>
          <cell r="B127" t="str">
            <v xml:space="preserve"> DIP NARAYAN SHRESHTHA          </v>
          </cell>
          <cell r="C127">
            <v>-2889</v>
          </cell>
        </row>
        <row r="128">
          <cell r="A128">
            <v>300213</v>
          </cell>
          <cell r="B128" t="str">
            <v xml:space="preserve"> AASISH BHANDARI                </v>
          </cell>
          <cell r="C128">
            <v>-5300</v>
          </cell>
        </row>
        <row r="129">
          <cell r="A129">
            <v>300214</v>
          </cell>
          <cell r="B129" t="str">
            <v xml:space="preserve"> RUPESH KUMAR MISHRA            </v>
          </cell>
          <cell r="C129">
            <v>-0.5</v>
          </cell>
        </row>
        <row r="130">
          <cell r="A130">
            <v>300219</v>
          </cell>
          <cell r="B130" t="str">
            <v xml:space="preserve"> RAJU BAJRACHARYA               </v>
          </cell>
          <cell r="C130">
            <v>-815</v>
          </cell>
        </row>
        <row r="131">
          <cell r="A131">
            <v>300220</v>
          </cell>
          <cell r="B131" t="str">
            <v xml:space="preserve"> RAJESH MAN SHRESHTHA           </v>
          </cell>
          <cell r="C131">
            <v>-199</v>
          </cell>
        </row>
        <row r="132">
          <cell r="A132">
            <v>300222</v>
          </cell>
          <cell r="B132" t="str">
            <v xml:space="preserve"> UTTAM THAPA                    </v>
          </cell>
          <cell r="C132">
            <v>-4076</v>
          </cell>
        </row>
        <row r="133">
          <cell r="A133">
            <v>300225</v>
          </cell>
          <cell r="B133" t="str">
            <v xml:space="preserve"> K S PRASAD                     </v>
          </cell>
          <cell r="C133">
            <v>0</v>
          </cell>
        </row>
        <row r="134">
          <cell r="A134">
            <v>300233</v>
          </cell>
          <cell r="B134" t="str">
            <v xml:space="preserve"> Prasad Singh                   </v>
          </cell>
          <cell r="C134">
            <v>-1497</v>
          </cell>
        </row>
        <row r="135">
          <cell r="A135">
            <v>300235</v>
          </cell>
          <cell r="B135" t="str">
            <v xml:space="preserve"> B P Yadav                      </v>
          </cell>
          <cell r="C135">
            <v>-676</v>
          </cell>
        </row>
        <row r="136">
          <cell r="A136">
            <v>300236</v>
          </cell>
          <cell r="B136" t="str">
            <v xml:space="preserve"> Mukul Saxena                   </v>
          </cell>
          <cell r="C136">
            <v>-1678.5</v>
          </cell>
        </row>
        <row r="137">
          <cell r="A137">
            <v>300239</v>
          </cell>
          <cell r="B137" t="str">
            <v xml:space="preserve"> Prakash Singh                  </v>
          </cell>
          <cell r="C137">
            <v>-1616</v>
          </cell>
        </row>
        <row r="138">
          <cell r="A138">
            <v>300240</v>
          </cell>
          <cell r="B138" t="str">
            <v xml:space="preserve"> Pradeep Kharel                 </v>
          </cell>
          <cell r="C138">
            <v>-3412</v>
          </cell>
        </row>
        <row r="139">
          <cell r="A139">
            <v>300245</v>
          </cell>
          <cell r="B139" t="str">
            <v xml:space="preserve"> Harendra Verma                 </v>
          </cell>
          <cell r="C139">
            <v>-388.18</v>
          </cell>
        </row>
        <row r="140">
          <cell r="A140">
            <v>300254</v>
          </cell>
          <cell r="B140" t="str">
            <v xml:space="preserve"> Arvind Kumar Singh             </v>
          </cell>
          <cell r="C140">
            <v>-885</v>
          </cell>
        </row>
        <row r="141">
          <cell r="A141">
            <v>300255</v>
          </cell>
          <cell r="B141" t="str">
            <v xml:space="preserve"> Prem Singh                     </v>
          </cell>
          <cell r="C141">
            <v>2266</v>
          </cell>
        </row>
        <row r="142">
          <cell r="A142">
            <v>300256</v>
          </cell>
          <cell r="B142" t="str">
            <v xml:space="preserve"> A K Mishra                     </v>
          </cell>
          <cell r="C142">
            <v>519</v>
          </cell>
        </row>
        <row r="143">
          <cell r="A143">
            <v>300258</v>
          </cell>
          <cell r="B143" t="str">
            <v xml:space="preserve"> Arun Kumar Singh               </v>
          </cell>
          <cell r="C143">
            <v>-240</v>
          </cell>
        </row>
        <row r="144">
          <cell r="A144">
            <v>300260</v>
          </cell>
          <cell r="B144" t="str">
            <v xml:space="preserve"> Rajnish Mishra                 </v>
          </cell>
          <cell r="C144">
            <v>-1874.88</v>
          </cell>
        </row>
        <row r="145">
          <cell r="A145">
            <v>300265</v>
          </cell>
          <cell r="B145" t="str">
            <v xml:space="preserve"> Vishnu Lal                     </v>
          </cell>
          <cell r="C145">
            <v>-780</v>
          </cell>
        </row>
        <row r="146">
          <cell r="A146">
            <v>300266</v>
          </cell>
          <cell r="B146" t="str">
            <v xml:space="preserve"> Pramod Kumar Singh             </v>
          </cell>
          <cell r="C146">
            <v>-674</v>
          </cell>
        </row>
        <row r="147">
          <cell r="A147">
            <v>300267</v>
          </cell>
          <cell r="B147" t="str">
            <v xml:space="preserve"> Santosh Singh                  </v>
          </cell>
          <cell r="C147">
            <v>-19</v>
          </cell>
        </row>
        <row r="148">
          <cell r="A148">
            <v>300268</v>
          </cell>
          <cell r="B148" t="str">
            <v xml:space="preserve"> Vijay Bhushan Tiwari           </v>
          </cell>
          <cell r="C148">
            <v>360</v>
          </cell>
        </row>
        <row r="149">
          <cell r="A149">
            <v>300271</v>
          </cell>
          <cell r="B149" t="str">
            <v xml:space="preserve"> Tahir Husen                    </v>
          </cell>
          <cell r="C149">
            <v>-1021</v>
          </cell>
        </row>
        <row r="150">
          <cell r="A150">
            <v>300274</v>
          </cell>
          <cell r="B150" t="str">
            <v xml:space="preserve"> Roshan Paudel                  </v>
          </cell>
          <cell r="C150">
            <v>-652</v>
          </cell>
        </row>
        <row r="151">
          <cell r="A151">
            <v>300275</v>
          </cell>
          <cell r="B151" t="str">
            <v xml:space="preserve"> Rajesh Adhikari                </v>
          </cell>
          <cell r="C151">
            <v>895</v>
          </cell>
        </row>
        <row r="152">
          <cell r="A152">
            <v>300286</v>
          </cell>
          <cell r="B152" t="str">
            <v xml:space="preserve"> Anil Basnyet                   </v>
          </cell>
          <cell r="C152">
            <v>0</v>
          </cell>
        </row>
        <row r="153">
          <cell r="A153">
            <v>300294</v>
          </cell>
          <cell r="B153" t="str">
            <v xml:space="preserve"> Keshab Bhandari                </v>
          </cell>
          <cell r="C153">
            <v>-1807.5</v>
          </cell>
        </row>
        <row r="154">
          <cell r="A154">
            <v>300300</v>
          </cell>
          <cell r="B154" t="str">
            <v xml:space="preserve"> Udayan Ganguly                 </v>
          </cell>
          <cell r="C154">
            <v>0</v>
          </cell>
        </row>
        <row r="155">
          <cell r="A155">
            <v>300302</v>
          </cell>
          <cell r="B155" t="str">
            <v xml:space="preserve"> Tirtha Bdr. Thapa              </v>
          </cell>
          <cell r="C155">
            <v>-1071</v>
          </cell>
        </row>
        <row r="156">
          <cell r="A156">
            <v>300310</v>
          </cell>
          <cell r="B156" t="str">
            <v xml:space="preserve"> SOMEN ADHIKARI                 </v>
          </cell>
          <cell r="C156">
            <v>-2829</v>
          </cell>
        </row>
        <row r="157">
          <cell r="A157">
            <v>300318</v>
          </cell>
          <cell r="B157" t="str">
            <v xml:space="preserve"> Girir Raj Niraula              </v>
          </cell>
          <cell r="C157">
            <v>-1691</v>
          </cell>
        </row>
        <row r="158">
          <cell r="A158">
            <v>300381</v>
          </cell>
          <cell r="B158" t="str">
            <v xml:space="preserve"> Muni Raut                      </v>
          </cell>
          <cell r="C158">
            <v>-960</v>
          </cell>
        </row>
        <row r="159">
          <cell r="A159">
            <v>300390</v>
          </cell>
          <cell r="B159" t="str">
            <v xml:space="preserve"> Shankar Nepali                 </v>
          </cell>
          <cell r="C159">
            <v>-44.5</v>
          </cell>
        </row>
        <row r="160">
          <cell r="A160">
            <v>300395</v>
          </cell>
          <cell r="B160" t="str">
            <v xml:space="preserve"> Hem Singh                      </v>
          </cell>
          <cell r="C160">
            <v>-450</v>
          </cell>
        </row>
        <row r="161">
          <cell r="A161">
            <v>300396</v>
          </cell>
          <cell r="B161" t="str">
            <v xml:space="preserve"> A M Ansari                     </v>
          </cell>
          <cell r="C161">
            <v>-919</v>
          </cell>
        </row>
        <row r="162">
          <cell r="A162">
            <v>300398</v>
          </cell>
          <cell r="B162" t="str">
            <v xml:space="preserve"> A K Singh                      </v>
          </cell>
          <cell r="C162">
            <v>-317</v>
          </cell>
        </row>
        <row r="163">
          <cell r="A163">
            <v>303000</v>
          </cell>
          <cell r="B163" t="str">
            <v xml:space="preserve"> Bhugal Rai                     </v>
          </cell>
          <cell r="C163">
            <v>0</v>
          </cell>
        </row>
        <row r="164">
          <cell r="A164">
            <v>303001</v>
          </cell>
          <cell r="B164" t="str">
            <v xml:space="preserve"> Mohan Basnett                  </v>
          </cell>
          <cell r="C164">
            <v>-679.5</v>
          </cell>
        </row>
        <row r="165">
          <cell r="A165">
            <v>303002</v>
          </cell>
          <cell r="B165" t="str">
            <v xml:space="preserve"> A M Ansari                     </v>
          </cell>
          <cell r="C165">
            <v>-405</v>
          </cell>
        </row>
        <row r="166">
          <cell r="A166">
            <v>303003</v>
          </cell>
          <cell r="B166" t="str">
            <v xml:space="preserve"> Shankar Nepali                 </v>
          </cell>
          <cell r="C166">
            <v>-877</v>
          </cell>
        </row>
        <row r="167">
          <cell r="A167">
            <v>303005</v>
          </cell>
          <cell r="B167" t="str">
            <v xml:space="preserve"> Shambhu Bharat                 </v>
          </cell>
          <cell r="C167">
            <v>0</v>
          </cell>
        </row>
        <row r="168">
          <cell r="A168">
            <v>303006</v>
          </cell>
          <cell r="B168" t="str">
            <v xml:space="preserve"> Ganesh Karki                   </v>
          </cell>
          <cell r="C168">
            <v>-0.5</v>
          </cell>
        </row>
        <row r="169">
          <cell r="A169">
            <v>303007</v>
          </cell>
          <cell r="B169" t="str">
            <v xml:space="preserve"> Shyam Basnett                  </v>
          </cell>
          <cell r="C169">
            <v>-0.6</v>
          </cell>
        </row>
        <row r="170">
          <cell r="A170">
            <v>303011</v>
          </cell>
          <cell r="B170" t="str">
            <v xml:space="preserve"> Bidur Chaudhury                </v>
          </cell>
          <cell r="C170">
            <v>0</v>
          </cell>
        </row>
        <row r="171">
          <cell r="A171">
            <v>303034</v>
          </cell>
          <cell r="B171" t="str">
            <v xml:space="preserve"> Arun Kumar Singh               </v>
          </cell>
          <cell r="C171">
            <v>0</v>
          </cell>
        </row>
        <row r="172">
          <cell r="A172">
            <v>303035</v>
          </cell>
          <cell r="B172" t="str">
            <v xml:space="preserve"> Arvind Kumar Singh             </v>
          </cell>
          <cell r="C172">
            <v>0</v>
          </cell>
        </row>
        <row r="173">
          <cell r="A173">
            <v>303036</v>
          </cell>
          <cell r="B173" t="str">
            <v xml:space="preserve"> Ashok Mishra                   </v>
          </cell>
          <cell r="C173">
            <v>0</v>
          </cell>
        </row>
        <row r="174">
          <cell r="A174">
            <v>303037</v>
          </cell>
          <cell r="B174" t="str">
            <v xml:space="preserve"> Ashok Shreshtha                </v>
          </cell>
          <cell r="C174">
            <v>840</v>
          </cell>
        </row>
        <row r="175">
          <cell r="A175">
            <v>303046</v>
          </cell>
          <cell r="B175" t="str">
            <v xml:space="preserve"> Harendra Verma                 </v>
          </cell>
          <cell r="C175">
            <v>-1333</v>
          </cell>
        </row>
        <row r="176">
          <cell r="A176">
            <v>303056</v>
          </cell>
          <cell r="B176" t="str">
            <v xml:space="preserve"> Pradeep Kharel                 </v>
          </cell>
          <cell r="C176">
            <v>0</v>
          </cell>
        </row>
        <row r="177">
          <cell r="A177">
            <v>303058</v>
          </cell>
          <cell r="B177" t="str">
            <v xml:space="preserve"> Prakash Singh                  </v>
          </cell>
          <cell r="C177">
            <v>0</v>
          </cell>
        </row>
        <row r="178">
          <cell r="A178">
            <v>303060</v>
          </cell>
          <cell r="B178" t="str">
            <v xml:space="preserve"> Prem Singh                     </v>
          </cell>
          <cell r="C178">
            <v>-2266</v>
          </cell>
        </row>
        <row r="179">
          <cell r="A179">
            <v>303068</v>
          </cell>
          <cell r="B179" t="str">
            <v xml:space="preserve"> Santosh Singh                  </v>
          </cell>
          <cell r="C179">
            <v>-465</v>
          </cell>
        </row>
        <row r="180">
          <cell r="A180">
            <v>303077</v>
          </cell>
          <cell r="B180" t="str">
            <v xml:space="preserve"> Tahir Hossain                  </v>
          </cell>
          <cell r="C180">
            <v>0</v>
          </cell>
        </row>
        <row r="181">
          <cell r="A181">
            <v>303079</v>
          </cell>
          <cell r="B181" t="str">
            <v xml:space="preserve"> Vijay Bhusan Tiwary            </v>
          </cell>
          <cell r="C181">
            <v>-658</v>
          </cell>
        </row>
        <row r="182">
          <cell r="A182">
            <v>303082</v>
          </cell>
          <cell r="B182" t="str">
            <v xml:space="preserve"> Vishnulal                      </v>
          </cell>
          <cell r="C182">
            <v>0</v>
          </cell>
        </row>
        <row r="183">
          <cell r="A183">
            <v>303083</v>
          </cell>
          <cell r="B183" t="str">
            <v xml:space="preserve"> Chandi Neupane                 </v>
          </cell>
          <cell r="C183">
            <v>-1966</v>
          </cell>
        </row>
        <row r="184">
          <cell r="A184">
            <v>303113</v>
          </cell>
          <cell r="B184" t="str">
            <v xml:space="preserve"> Shankar Raut                   </v>
          </cell>
          <cell r="C184">
            <v>1305</v>
          </cell>
        </row>
        <row r="185">
          <cell r="A185">
            <v>303123</v>
          </cell>
          <cell r="B185" t="str">
            <v xml:space="preserve"> Rajen Raut                     </v>
          </cell>
          <cell r="C185">
            <v>-409.6</v>
          </cell>
        </row>
        <row r="186">
          <cell r="A186">
            <v>303127</v>
          </cell>
          <cell r="B186" t="str">
            <v xml:space="preserve"> Hem Singh                      </v>
          </cell>
          <cell r="C186">
            <v>-840</v>
          </cell>
        </row>
        <row r="187">
          <cell r="A187">
            <v>303131</v>
          </cell>
          <cell r="B187" t="str">
            <v xml:space="preserve"> Rajesh Psd Shah                </v>
          </cell>
          <cell r="C187">
            <v>-1545</v>
          </cell>
        </row>
        <row r="188">
          <cell r="A188">
            <v>303133</v>
          </cell>
          <cell r="B188" t="str">
            <v xml:space="preserve"> Rajesh Adhikari                </v>
          </cell>
          <cell r="C188">
            <v>-2200.5</v>
          </cell>
        </row>
        <row r="189">
          <cell r="A189" t="str">
            <v xml:space="preserve">H0316        </v>
          </cell>
          <cell r="B189" t="str">
            <v xml:space="preserve"> HEAD DNPL - UNIT FINANCE       </v>
          </cell>
          <cell r="C189">
            <v>-74164.17</v>
          </cell>
        </row>
        <row r="190">
          <cell r="A190" t="str">
            <v xml:space="preserve">H0596        </v>
          </cell>
          <cell r="B190" t="str">
            <v xml:space="preserve"> HEAD DNPL - UNIT ENGINEERING   </v>
          </cell>
          <cell r="C190">
            <v>2813</v>
          </cell>
        </row>
        <row r="191">
          <cell r="A191" t="str">
            <v xml:space="preserve">H0601        </v>
          </cell>
          <cell r="B191" t="str">
            <v xml:space="preserve"> HEAD DNPL - UNIT OPERATION     </v>
          </cell>
          <cell r="C191">
            <v>59504.92</v>
          </cell>
        </row>
        <row r="192">
          <cell r="A192" t="str">
            <v xml:space="preserve">H0875        </v>
          </cell>
          <cell r="B192" t="str">
            <v xml:space="preserve"> Head-Sales &amp; Marketing         </v>
          </cell>
          <cell r="C192">
            <v>-4770</v>
          </cell>
        </row>
        <row r="193">
          <cell r="C193">
            <v>-307409.37999999995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Z000105IRS"/>
      <sheetName val="Balance Sheet"/>
      <sheetName val="P &amp; L"/>
      <sheetName val="Schedules"/>
      <sheetName val="Rate"/>
      <sheetName val="UAZ"/>
      <sheetName val="ETI"/>
      <sheetName val="Tele-ETI"/>
      <sheetName val="Ruwais"/>
      <sheetName val="Al-Ain"/>
      <sheetName val="IRs."/>
      <sheetName val="Dhms."/>
      <sheetName val="Dhms"/>
      <sheetName val="DEM"/>
      <sheetName val="USD"/>
      <sheetName val="YEN"/>
      <sheetName val="Working"/>
      <sheetName val="Fixed Assets"/>
      <sheetName val="Invoice value"/>
      <sheetName val="Don't Delete"/>
      <sheetName val="Directors"/>
      <sheetName val="Tax Computation"/>
      <sheetName val="Trial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 ON SALARY RECO1 july07 (6)"/>
      <sheetName val="Sheet2"/>
      <sheetName val="ASHAR(REVISED"/>
      <sheetName val="ASHAR  (2)"/>
      <sheetName val="Sheet1"/>
      <sheetName val="ASHAR VARRIABLE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2">
          <cell r="A2">
            <v>300003</v>
          </cell>
          <cell r="B2" t="str">
            <v>TPBHATTARAI</v>
          </cell>
          <cell r="C2">
            <v>5159</v>
          </cell>
        </row>
        <row r="3">
          <cell r="A3">
            <v>300004</v>
          </cell>
          <cell r="B3" t="str">
            <v>CGHOSH</v>
          </cell>
          <cell r="C3">
            <v>19237.73</v>
          </cell>
        </row>
        <row r="4">
          <cell r="A4">
            <v>300006</v>
          </cell>
          <cell r="B4" t="str">
            <v>NMSBASNET</v>
          </cell>
          <cell r="C4">
            <v>6733.17</v>
          </cell>
        </row>
        <row r="5">
          <cell r="A5">
            <v>300014</v>
          </cell>
          <cell r="B5" t="str">
            <v>AMAL KR GUIN</v>
          </cell>
          <cell r="C5">
            <v>6191</v>
          </cell>
        </row>
        <row r="6">
          <cell r="A6">
            <v>300015</v>
          </cell>
          <cell r="B6" t="str">
            <v>VIJAYKUMARUPADHYA</v>
          </cell>
          <cell r="C6">
            <v>7223</v>
          </cell>
        </row>
        <row r="7">
          <cell r="A7">
            <v>300016</v>
          </cell>
          <cell r="B7" t="str">
            <v>RKAGNIHOTRI</v>
          </cell>
          <cell r="C7">
            <v>4127</v>
          </cell>
        </row>
        <row r="8">
          <cell r="A8">
            <v>300018</v>
          </cell>
          <cell r="B8" t="str">
            <v>UMESHGOSWAMI</v>
          </cell>
          <cell r="C8">
            <v>4809</v>
          </cell>
        </row>
        <row r="9">
          <cell r="A9">
            <v>300019</v>
          </cell>
          <cell r="B9" t="str">
            <v>SKMISHRA</v>
          </cell>
          <cell r="C9">
            <v>3847</v>
          </cell>
        </row>
        <row r="10">
          <cell r="A10">
            <v>300022</v>
          </cell>
          <cell r="B10" t="str">
            <v>ANUPAM KR AGARWAL</v>
          </cell>
          <cell r="C10">
            <v>7223</v>
          </cell>
        </row>
        <row r="11">
          <cell r="A11">
            <v>300025</v>
          </cell>
          <cell r="B11" t="str">
            <v>SUJITKUMAR</v>
          </cell>
          <cell r="C11">
            <v>4809</v>
          </cell>
        </row>
        <row r="12">
          <cell r="A12">
            <v>300029</v>
          </cell>
          <cell r="B12" t="str">
            <v>SANJAYKUMAR</v>
          </cell>
          <cell r="C12">
            <v>7467.75</v>
          </cell>
        </row>
        <row r="13">
          <cell r="A13">
            <v>300035</v>
          </cell>
          <cell r="B13" t="str">
            <v>RAMESHSHRIVASTAV</v>
          </cell>
          <cell r="C13">
            <v>7223</v>
          </cell>
        </row>
        <row r="14">
          <cell r="A14">
            <v>300038</v>
          </cell>
          <cell r="B14" t="str">
            <v>UJJWALPRADHAN</v>
          </cell>
          <cell r="C14">
            <v>7222.89</v>
          </cell>
        </row>
        <row r="15">
          <cell r="A15">
            <v>300039</v>
          </cell>
          <cell r="B15" t="str">
            <v>ANUJ KR SINGH</v>
          </cell>
          <cell r="C15">
            <v>4809</v>
          </cell>
        </row>
        <row r="16">
          <cell r="A16">
            <v>300041</v>
          </cell>
          <cell r="B16" t="str">
            <v>RUTHKRKAPAT</v>
          </cell>
          <cell r="C16">
            <v>7223</v>
          </cell>
        </row>
        <row r="17">
          <cell r="A17">
            <v>300044</v>
          </cell>
          <cell r="B17" t="str">
            <v>SUSHILKRSINHA</v>
          </cell>
          <cell r="C17">
            <v>5159</v>
          </cell>
        </row>
        <row r="18">
          <cell r="A18">
            <v>300048</v>
          </cell>
          <cell r="B18" t="str">
            <v>SWARUPKRDEY</v>
          </cell>
          <cell r="C18">
            <v>4127</v>
          </cell>
        </row>
        <row r="19">
          <cell r="A19">
            <v>300049</v>
          </cell>
          <cell r="B19" t="str">
            <v>RKVERMA</v>
          </cell>
          <cell r="C19">
            <v>20636.93</v>
          </cell>
        </row>
        <row r="20">
          <cell r="A20">
            <v>300053</v>
          </cell>
          <cell r="B20" t="str">
            <v>RAJESHKRGUPTA(TXL)</v>
          </cell>
          <cell r="C20">
            <v>5159</v>
          </cell>
        </row>
        <row r="21">
          <cell r="A21">
            <v>300055</v>
          </cell>
          <cell r="B21" t="str">
            <v>DIPANKARSANYAL</v>
          </cell>
          <cell r="C21">
            <v>4267</v>
          </cell>
        </row>
        <row r="22">
          <cell r="A22">
            <v>300058</v>
          </cell>
          <cell r="B22" t="str">
            <v>SANJIVGIRI</v>
          </cell>
          <cell r="C22">
            <v>3847.52</v>
          </cell>
        </row>
        <row r="23">
          <cell r="A23">
            <v>300059</v>
          </cell>
          <cell r="B23" t="str">
            <v>PABITRAKAR</v>
          </cell>
          <cell r="C23">
            <v>5159</v>
          </cell>
        </row>
        <row r="24">
          <cell r="A24">
            <v>300063</v>
          </cell>
          <cell r="B24" t="str">
            <v>SOBHANBHADURI</v>
          </cell>
          <cell r="C24">
            <v>4127</v>
          </cell>
        </row>
        <row r="25">
          <cell r="A25">
            <v>300071</v>
          </cell>
          <cell r="B25" t="str">
            <v>SKTRIPATHI-ENGG</v>
          </cell>
          <cell r="C25">
            <v>6191</v>
          </cell>
        </row>
        <row r="26">
          <cell r="A26">
            <v>300076</v>
          </cell>
          <cell r="B26" t="str">
            <v>TEZSINGH</v>
          </cell>
          <cell r="C26">
            <v>3847</v>
          </cell>
        </row>
        <row r="27">
          <cell r="A27">
            <v>300077</v>
          </cell>
          <cell r="B27" t="str">
            <v>SUBASHKTRIPATHI-QUALITY</v>
          </cell>
          <cell r="C27">
            <v>20636.93</v>
          </cell>
        </row>
        <row r="28">
          <cell r="A28">
            <v>300087</v>
          </cell>
          <cell r="B28" t="str">
            <v>PRABHASTIWARI</v>
          </cell>
          <cell r="C28">
            <v>5159</v>
          </cell>
        </row>
        <row r="29">
          <cell r="A29">
            <v>300089</v>
          </cell>
          <cell r="B29" t="str">
            <v>SPMALHOTRA</v>
          </cell>
          <cell r="C29">
            <v>116600</v>
          </cell>
        </row>
        <row r="30">
          <cell r="A30">
            <v>300091</v>
          </cell>
          <cell r="B30" t="str">
            <v>SKJHA-PURCHASE</v>
          </cell>
          <cell r="C30">
            <v>4809</v>
          </cell>
        </row>
        <row r="31">
          <cell r="A31">
            <v>300114</v>
          </cell>
          <cell r="B31" t="str">
            <v>BHUPENDRA KR RANA</v>
          </cell>
          <cell r="C31">
            <v>4127</v>
          </cell>
        </row>
        <row r="32">
          <cell r="A32">
            <v>300118</v>
          </cell>
          <cell r="B32" t="str">
            <v>RAJESHKRRAUNIYAR</v>
          </cell>
          <cell r="C32">
            <v>4127</v>
          </cell>
        </row>
        <row r="33">
          <cell r="A33">
            <v>300141</v>
          </cell>
          <cell r="B33" t="str">
            <v>SASHIKANTJHA-NUR</v>
          </cell>
          <cell r="C33">
            <v>7222.89</v>
          </cell>
        </row>
        <row r="34">
          <cell r="A34">
            <v>300147</v>
          </cell>
          <cell r="B34" t="str">
            <v>SHYAMALROY</v>
          </cell>
          <cell r="C34">
            <v>6191</v>
          </cell>
        </row>
        <row r="35">
          <cell r="A35">
            <v>300155</v>
          </cell>
          <cell r="B35" t="str">
            <v>PBHASKARANNAIR</v>
          </cell>
          <cell r="C35">
            <v>6191</v>
          </cell>
        </row>
        <row r="36">
          <cell r="A36">
            <v>300173</v>
          </cell>
          <cell r="B36" t="str">
            <v>BALVINDAR SINGH DHADWAL</v>
          </cell>
          <cell r="C36">
            <v>6191</v>
          </cell>
        </row>
        <row r="37">
          <cell r="A37">
            <v>300176</v>
          </cell>
          <cell r="B37" t="str">
            <v>SANJAYMATHUR</v>
          </cell>
          <cell r="C37">
            <v>4809</v>
          </cell>
        </row>
        <row r="38">
          <cell r="A38">
            <v>300186</v>
          </cell>
          <cell r="B38" t="str">
            <v>ARNAV KUMAR GUPTA</v>
          </cell>
          <cell r="C38">
            <v>2868.08</v>
          </cell>
        </row>
        <row r="39">
          <cell r="A39">
            <v>300187</v>
          </cell>
          <cell r="B39" t="str">
            <v>DRBADRINARAYAN</v>
          </cell>
          <cell r="C39">
            <v>51592.06</v>
          </cell>
        </row>
        <row r="40">
          <cell r="A40">
            <v>300194</v>
          </cell>
          <cell r="B40" t="str">
            <v>SAPANBARIK</v>
          </cell>
          <cell r="C40">
            <v>4127</v>
          </cell>
        </row>
        <row r="41">
          <cell r="A41">
            <v>300195</v>
          </cell>
          <cell r="B41" t="str">
            <v>SONIKAPOOR</v>
          </cell>
          <cell r="C41">
            <v>51591.9</v>
          </cell>
        </row>
        <row r="42">
          <cell r="A42">
            <v>300219</v>
          </cell>
          <cell r="B42" t="str">
            <v>RAJU DIP BAJRACHARYA</v>
          </cell>
          <cell r="C42">
            <v>6400.93</v>
          </cell>
        </row>
        <row r="43">
          <cell r="A43">
            <v>300220</v>
          </cell>
          <cell r="B43" t="str">
            <v>RAJESHMAN SHRESHTA</v>
          </cell>
          <cell r="C43">
            <v>6191.05</v>
          </cell>
        </row>
        <row r="44">
          <cell r="A44">
            <v>300233</v>
          </cell>
          <cell r="B44" t="str">
            <v>TPSINGH</v>
          </cell>
          <cell r="C44">
            <v>7223</v>
          </cell>
        </row>
        <row r="45">
          <cell r="A45">
            <v>300234</v>
          </cell>
          <cell r="B45" t="str">
            <v>DEEPAKKRAGRAWAL</v>
          </cell>
          <cell r="C45">
            <v>20636.93</v>
          </cell>
        </row>
        <row r="46">
          <cell r="A46">
            <v>300239</v>
          </cell>
          <cell r="B46" t="str">
            <v>PRAKASHSINHG</v>
          </cell>
          <cell r="C46">
            <v>3847</v>
          </cell>
        </row>
        <row r="47">
          <cell r="A47">
            <v>300240</v>
          </cell>
          <cell r="B47" t="str">
            <v>PRADEEPKHAREL</v>
          </cell>
          <cell r="C47">
            <v>4809</v>
          </cell>
        </row>
        <row r="48">
          <cell r="A48">
            <v>300255</v>
          </cell>
          <cell r="B48" t="str">
            <v>PREMSINGH</v>
          </cell>
          <cell r="C48">
            <v>5159</v>
          </cell>
        </row>
        <row r="49">
          <cell r="A49">
            <v>300260</v>
          </cell>
          <cell r="B49" t="str">
            <v>RAJNISHKRMISHRA</v>
          </cell>
          <cell r="C49">
            <v>6191</v>
          </cell>
        </row>
        <row r="50">
          <cell r="A50">
            <v>300285</v>
          </cell>
          <cell r="B50" t="str">
            <v>BHUPALKOIRALA</v>
          </cell>
          <cell r="C50">
            <v>5159.21</v>
          </cell>
        </row>
        <row r="51">
          <cell r="A51">
            <v>300300</v>
          </cell>
          <cell r="B51" t="str">
            <v>UDAYANGANGULY</v>
          </cell>
          <cell r="C51">
            <v>127207</v>
          </cell>
        </row>
        <row r="52">
          <cell r="A52">
            <v>300301</v>
          </cell>
          <cell r="B52" t="str">
            <v>ATULNAGAR</v>
          </cell>
          <cell r="C52">
            <v>53655.74</v>
          </cell>
        </row>
        <row r="53">
          <cell r="A53">
            <v>300310</v>
          </cell>
          <cell r="B53" t="str">
            <v>SOUMENADHIKARI</v>
          </cell>
          <cell r="C53">
            <v>38475.46</v>
          </cell>
        </row>
        <row r="54">
          <cell r="A54" t="str">
            <v>H0205</v>
          </cell>
          <cell r="B54" t="str">
            <v xml:space="preserve">GAUTAM THAPA </v>
          </cell>
          <cell r="C54">
            <v>4127.3599999999997</v>
          </cell>
        </row>
        <row r="55">
          <cell r="B55" t="str">
            <v xml:space="preserve">Total </v>
          </cell>
          <cell r="C55">
            <v>751150.52999999991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_2"/>
      <sheetName val="SCHEDULE_10"/>
      <sheetName val="SCHEDULE_5"/>
      <sheetName val="INCOME_FROM_OCCUPATION,EMPLOYME"/>
      <sheetName val="self"/>
      <sheetName val="trial"/>
      <sheetName val="CASH_FLOW"/>
      <sheetName val="BALSHEET"/>
      <sheetName val="PROFIT_LOSS"/>
      <sheetName val="ASSETS"/>
      <sheetName val="sales &amp; cost of sales"/>
      <sheetName val="SCH_11"/>
      <sheetName val="SCH_1to3_5to13"/>
      <sheetName val="salary"/>
      <sheetName val="food cost"/>
      <sheetName val="ele,commu,fuel exp."/>
      <sheetName val="oprep"/>
      <sheetName val="interest on loan"/>
      <sheetName val="bank bala"/>
      <sheetName val="insurance"/>
      <sheetName val="add Assets"/>
      <sheetName val="staff loan"/>
      <sheetName val="gratuity"/>
      <sheetName val="sales "/>
      <sheetName val="vat reconcile"/>
      <sheetName val="OZ000105IRS"/>
      <sheetName val="Balance Sheet"/>
      <sheetName val="Sheet5"/>
      <sheetName val="Tax Comput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ip-16.07.03"/>
      <sheetName val="Depreciation"/>
      <sheetName val="P&amp;M Written Off- Nepal Act-Re  "/>
      <sheetName val="SALE1"/>
      <sheetName val="Dep Work- Nepal"/>
      <sheetName val="Plant Wise"/>
      <sheetName val="Allocation"/>
      <sheetName val="16.07-15.07 merged"/>
      <sheetName val="16.07-03-15.07.04"/>
      <sheetName val="July-Sept"/>
      <sheetName val="CApex-oct-Mar (Plant Wise)"/>
      <sheetName val="April-June"/>
      <sheetName val="July-01 To 15.07"/>
      <sheetName val="baanxls (2)"/>
      <sheetName val="PO.Detail"/>
      <sheetName val="li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A6">
            <v>710009</v>
          </cell>
          <cell r="C6" t="str">
            <v>Furniture - Anuj Singh</v>
          </cell>
          <cell r="D6" t="str">
            <v>No-Capex</v>
          </cell>
          <cell r="E6" t="str">
            <v>Furniture &amp; Fixture</v>
          </cell>
        </row>
        <row r="7">
          <cell r="A7">
            <v>710011</v>
          </cell>
          <cell r="C7" t="str">
            <v>Furniture - Bibek agarwal</v>
          </cell>
          <cell r="D7" t="str">
            <v>No-Capex</v>
          </cell>
          <cell r="E7" t="str">
            <v>Furniture &amp; Fixture</v>
          </cell>
        </row>
        <row r="8">
          <cell r="A8">
            <v>710040</v>
          </cell>
          <cell r="C8" t="str">
            <v>Mobile Phone-P.Shirali</v>
          </cell>
          <cell r="D8" t="str">
            <v>No-Capex</v>
          </cell>
          <cell r="E8" t="str">
            <v>Office Equipment</v>
          </cell>
          <cell r="H8" t="str">
            <v>NRS</v>
          </cell>
          <cell r="I8">
            <v>7590</v>
          </cell>
          <cell r="J8">
            <v>7590</v>
          </cell>
        </row>
        <row r="9">
          <cell r="A9">
            <v>710088</v>
          </cell>
          <cell r="C9" t="str">
            <v>Furniture - R.K.Kharmania</v>
          </cell>
          <cell r="D9" t="str">
            <v>No-Capex</v>
          </cell>
          <cell r="E9" t="str">
            <v>Furniture &amp; Fixture</v>
          </cell>
        </row>
        <row r="10">
          <cell r="A10">
            <v>710095</v>
          </cell>
          <cell r="C10" t="str">
            <v>Furniture - Deepak Kestwal</v>
          </cell>
          <cell r="D10" t="str">
            <v>No-Capex</v>
          </cell>
          <cell r="E10" t="str">
            <v>Furniture &amp; Fixture</v>
          </cell>
        </row>
        <row r="11">
          <cell r="A11">
            <v>710096</v>
          </cell>
          <cell r="C11" t="str">
            <v>Furniture-Aloke Saxena (Eng.Dpt.)</v>
          </cell>
          <cell r="D11" t="str">
            <v>No-Capex</v>
          </cell>
          <cell r="E11" t="str">
            <v>Furniture &amp; Fixture</v>
          </cell>
        </row>
        <row r="12">
          <cell r="A12">
            <v>710146</v>
          </cell>
          <cell r="C12" t="str">
            <v>Furniture - Kardam Singh</v>
          </cell>
          <cell r="D12" t="str">
            <v>No-Capex</v>
          </cell>
          <cell r="E12" t="str">
            <v>Furniture &amp; Fixture</v>
          </cell>
        </row>
        <row r="13">
          <cell r="A13">
            <v>710147</v>
          </cell>
          <cell r="C13" t="str">
            <v>Furniture - Pawan Singh</v>
          </cell>
          <cell r="D13" t="str">
            <v>No-Capex</v>
          </cell>
          <cell r="E13" t="str">
            <v>Furniture &amp; Fixture</v>
          </cell>
        </row>
        <row r="14">
          <cell r="A14">
            <v>710158</v>
          </cell>
          <cell r="C14" t="str">
            <v>Furniture - Swapan Barik</v>
          </cell>
          <cell r="D14" t="str">
            <v>No-Capex</v>
          </cell>
          <cell r="E14" t="str">
            <v>Furniture &amp; Fixture</v>
          </cell>
        </row>
        <row r="15">
          <cell r="A15">
            <v>710192</v>
          </cell>
          <cell r="C15" t="str">
            <v>Furniture-P.Sirali</v>
          </cell>
          <cell r="D15" t="str">
            <v>No-Capex</v>
          </cell>
          <cell r="E15" t="str">
            <v>Furniture &amp; Fixture</v>
          </cell>
          <cell r="H15" t="str">
            <v>NRS</v>
          </cell>
          <cell r="I15">
            <v>92950</v>
          </cell>
          <cell r="J15">
            <v>92950</v>
          </cell>
        </row>
        <row r="16">
          <cell r="A16">
            <v>710193</v>
          </cell>
          <cell r="C16" t="str">
            <v>Refrigerator-P.Sirali</v>
          </cell>
          <cell r="D16" t="str">
            <v>No-Capex</v>
          </cell>
          <cell r="E16" t="str">
            <v>Furniture &amp; Fixture</v>
          </cell>
          <cell r="H16" t="str">
            <v>NRS</v>
          </cell>
          <cell r="I16">
            <v>21363.64</v>
          </cell>
          <cell r="J16">
            <v>21363.64</v>
          </cell>
        </row>
        <row r="17">
          <cell r="A17">
            <v>710193</v>
          </cell>
          <cell r="C17" t="str">
            <v>Fan-P.Sirali</v>
          </cell>
          <cell r="D17" t="str">
            <v>No-Capex</v>
          </cell>
          <cell r="E17" t="str">
            <v>Furniture &amp; Fixture</v>
          </cell>
          <cell r="H17" t="str">
            <v>NRS</v>
          </cell>
          <cell r="I17">
            <v>5454.54</v>
          </cell>
          <cell r="J17">
            <v>5454.54</v>
          </cell>
        </row>
        <row r="18">
          <cell r="A18">
            <v>710193</v>
          </cell>
          <cell r="C18" t="str">
            <v>Television-P.Sirali</v>
          </cell>
          <cell r="D18" t="str">
            <v>No-Capex</v>
          </cell>
          <cell r="E18" t="str">
            <v>Furniture &amp; Fixture</v>
          </cell>
          <cell r="H18" t="str">
            <v>NRS</v>
          </cell>
          <cell r="I18">
            <v>20454.55</v>
          </cell>
          <cell r="J18">
            <v>20454.55</v>
          </cell>
        </row>
        <row r="19">
          <cell r="A19">
            <v>710225</v>
          </cell>
          <cell r="C19" t="str">
            <v>Furniture-P.Sirali</v>
          </cell>
          <cell r="D19" t="str">
            <v>No-Capex</v>
          </cell>
          <cell r="E19" t="str">
            <v>Furniture &amp; Fixture</v>
          </cell>
        </row>
        <row r="20">
          <cell r="A20">
            <v>710250</v>
          </cell>
          <cell r="C20" t="str">
            <v>Furniture G.Kashinath</v>
          </cell>
          <cell r="D20" t="str">
            <v>No-Capex</v>
          </cell>
          <cell r="E20" t="str">
            <v>Furniture &amp; Fixture</v>
          </cell>
        </row>
        <row r="21">
          <cell r="A21">
            <v>710251</v>
          </cell>
          <cell r="C21" t="str">
            <v>Refrigerator- G Kashinath</v>
          </cell>
          <cell r="D21" t="str">
            <v>No-Capex</v>
          </cell>
          <cell r="E21" t="str">
            <v>Furniture &amp; Fixture</v>
          </cell>
          <cell r="H21" t="str">
            <v>NRS</v>
          </cell>
          <cell r="I21">
            <v>29090.9</v>
          </cell>
          <cell r="J21">
            <v>29090.9</v>
          </cell>
        </row>
        <row r="22">
          <cell r="A22">
            <v>710251</v>
          </cell>
          <cell r="C22" t="str">
            <v>Television - G.Kashinath</v>
          </cell>
          <cell r="D22" t="str">
            <v>No-Capex</v>
          </cell>
          <cell r="E22" t="str">
            <v>Furniture &amp; Fixture</v>
          </cell>
          <cell r="H22" t="str">
            <v>NRS</v>
          </cell>
          <cell r="I22">
            <v>24545.45</v>
          </cell>
          <cell r="J22">
            <v>24545.45</v>
          </cell>
        </row>
        <row r="23">
          <cell r="A23">
            <v>710251</v>
          </cell>
          <cell r="C23" t="str">
            <v>Music System-G.kashinath</v>
          </cell>
          <cell r="D23" t="str">
            <v>No-Capex</v>
          </cell>
          <cell r="E23" t="str">
            <v>Furniture &amp; Fixture</v>
          </cell>
          <cell r="H23" t="str">
            <v>NRS</v>
          </cell>
          <cell r="I23">
            <v>20454.54</v>
          </cell>
          <cell r="J23">
            <v>20454.54</v>
          </cell>
        </row>
        <row r="24">
          <cell r="A24">
            <v>710251</v>
          </cell>
          <cell r="C24" t="str">
            <v>Micro Oven-G.Kashinath</v>
          </cell>
          <cell r="D24" t="str">
            <v>No-Capex</v>
          </cell>
          <cell r="E24" t="str">
            <v>Furniture &amp; Fixture</v>
          </cell>
          <cell r="H24" t="str">
            <v>NRS</v>
          </cell>
          <cell r="I24">
            <v>14090.9</v>
          </cell>
          <cell r="J24">
            <v>14090.9</v>
          </cell>
        </row>
        <row r="25">
          <cell r="A25">
            <v>710258</v>
          </cell>
          <cell r="C25" t="str">
            <v>Telephone Set-Ktm</v>
          </cell>
          <cell r="D25" t="str">
            <v>No-Capex</v>
          </cell>
          <cell r="E25" t="str">
            <v>Office Equipment</v>
          </cell>
          <cell r="H25" t="str">
            <v>NRS</v>
          </cell>
          <cell r="I25">
            <v>9250</v>
          </cell>
          <cell r="J25">
            <v>9250</v>
          </cell>
        </row>
        <row r="26">
          <cell r="A26">
            <v>710307</v>
          </cell>
          <cell r="C26" t="str">
            <v>Furniture G.Kashinath</v>
          </cell>
          <cell r="D26" t="str">
            <v>No-Capex</v>
          </cell>
          <cell r="E26" t="str">
            <v>Furniture &amp; Fixture</v>
          </cell>
        </row>
        <row r="27">
          <cell r="A27">
            <v>710311</v>
          </cell>
          <cell r="C27" t="str">
            <v>Mobile Set- H.B.Shrestha</v>
          </cell>
          <cell r="D27" t="str">
            <v>No-Capex</v>
          </cell>
          <cell r="E27" t="str">
            <v>Office Equipment</v>
          </cell>
          <cell r="H27" t="str">
            <v>NRS</v>
          </cell>
          <cell r="I27">
            <v>6800</v>
          </cell>
          <cell r="J27">
            <v>6800</v>
          </cell>
        </row>
        <row r="28">
          <cell r="A28">
            <v>710311</v>
          </cell>
          <cell r="C28" t="str">
            <v>Mobile Set- S.K.Jha-Banepa</v>
          </cell>
          <cell r="D28" t="str">
            <v>No-Capex</v>
          </cell>
          <cell r="E28" t="str">
            <v>Office Equipment</v>
          </cell>
          <cell r="H28" t="str">
            <v>NRS</v>
          </cell>
          <cell r="I28">
            <v>6800</v>
          </cell>
          <cell r="J28">
            <v>6800</v>
          </cell>
        </row>
        <row r="29">
          <cell r="A29">
            <v>710318</v>
          </cell>
          <cell r="C29" t="str">
            <v>Office Equipment</v>
          </cell>
          <cell r="D29" t="str">
            <v>No-Capex</v>
          </cell>
          <cell r="E29" t="str">
            <v>Office Equipment</v>
          </cell>
          <cell r="H29" t="str">
            <v>NRS</v>
          </cell>
          <cell r="I29">
            <v>1850</v>
          </cell>
          <cell r="J29">
            <v>1850</v>
          </cell>
        </row>
        <row r="30">
          <cell r="A30">
            <v>710325</v>
          </cell>
          <cell r="C30" t="str">
            <v>Mobile - G.Kashinath</v>
          </cell>
          <cell r="D30" t="str">
            <v>No-Capex</v>
          </cell>
          <cell r="E30" t="str">
            <v>Office Equipment</v>
          </cell>
        </row>
        <row r="31">
          <cell r="A31">
            <v>710340</v>
          </cell>
          <cell r="C31" t="str">
            <v>Finished Goods Go-Down</v>
          </cell>
          <cell r="D31" t="str">
            <v>No-Capex</v>
          </cell>
          <cell r="E31" t="str">
            <v>Furniture &amp; Fixture</v>
          </cell>
          <cell r="H31" t="str">
            <v>NRS</v>
          </cell>
          <cell r="I31">
            <v>6800</v>
          </cell>
          <cell r="J31">
            <v>6800</v>
          </cell>
        </row>
        <row r="32">
          <cell r="A32">
            <v>710349</v>
          </cell>
          <cell r="C32" t="str">
            <v>Mobile - S.K.Dudhoria</v>
          </cell>
          <cell r="D32" t="str">
            <v>No-Capex</v>
          </cell>
          <cell r="E32" t="str">
            <v>Office Equipment</v>
          </cell>
          <cell r="H32" t="str">
            <v>NRS</v>
          </cell>
          <cell r="I32">
            <v>1600</v>
          </cell>
          <cell r="J32">
            <v>1600</v>
          </cell>
        </row>
        <row r="33">
          <cell r="A33">
            <v>710351</v>
          </cell>
          <cell r="C33" t="str">
            <v>Mobile - T.K.Gupta</v>
          </cell>
          <cell r="D33" t="str">
            <v>No-Capex</v>
          </cell>
          <cell r="E33" t="str">
            <v>Office Equipment</v>
          </cell>
          <cell r="H33" t="str">
            <v>NRS</v>
          </cell>
          <cell r="I33">
            <v>25500</v>
          </cell>
          <cell r="J33">
            <v>25500</v>
          </cell>
        </row>
        <row r="34">
          <cell r="A34">
            <v>710353</v>
          </cell>
          <cell r="C34" t="str">
            <v>Mobile - R.N.Yadav</v>
          </cell>
          <cell r="D34" t="str">
            <v>No-Capex</v>
          </cell>
          <cell r="E34" t="str">
            <v>Office Equipment</v>
          </cell>
          <cell r="H34" t="str">
            <v>NRS</v>
          </cell>
          <cell r="I34">
            <v>6800</v>
          </cell>
          <cell r="J34">
            <v>6800</v>
          </cell>
        </row>
        <row r="35">
          <cell r="A35">
            <v>710386</v>
          </cell>
          <cell r="C35" t="str">
            <v>Telephone-S.Roy</v>
          </cell>
          <cell r="D35" t="str">
            <v>No-Capex</v>
          </cell>
          <cell r="E35" t="str">
            <v>Office Equipment</v>
          </cell>
          <cell r="H35" t="str">
            <v>NRS</v>
          </cell>
          <cell r="I35">
            <v>1850</v>
          </cell>
          <cell r="J35">
            <v>1850</v>
          </cell>
        </row>
        <row r="36">
          <cell r="A36">
            <v>710418</v>
          </cell>
          <cell r="C36" t="str">
            <v>Furniture &amp; Fixture</v>
          </cell>
          <cell r="D36" t="str">
            <v>No-Capex</v>
          </cell>
          <cell r="E36" t="str">
            <v>Furniture &amp; Fixture</v>
          </cell>
          <cell r="H36" t="str">
            <v>NRS</v>
          </cell>
          <cell r="I36">
            <v>8080</v>
          </cell>
          <cell r="J36">
            <v>8080</v>
          </cell>
        </row>
        <row r="37">
          <cell r="A37">
            <v>710474</v>
          </cell>
          <cell r="C37" t="str">
            <v>Mobile-Badri Narayan</v>
          </cell>
          <cell r="D37" t="str">
            <v>No-Capex</v>
          </cell>
          <cell r="E37" t="str">
            <v>Office Equipment</v>
          </cell>
          <cell r="H37" t="str">
            <v>NRS</v>
          </cell>
          <cell r="I37">
            <v>6618.18</v>
          </cell>
          <cell r="J37">
            <v>6618.18</v>
          </cell>
        </row>
        <row r="38">
          <cell r="A38">
            <v>710491</v>
          </cell>
          <cell r="C38" t="str">
            <v>Double Bed-A.Mehra</v>
          </cell>
          <cell r="D38" t="str">
            <v>No-Capex</v>
          </cell>
          <cell r="E38" t="str">
            <v>Furniture &amp; Fixture</v>
          </cell>
          <cell r="H38" t="str">
            <v>NRS</v>
          </cell>
          <cell r="I38">
            <v>21454.55</v>
          </cell>
          <cell r="J38">
            <v>21454.55</v>
          </cell>
        </row>
        <row r="39">
          <cell r="A39">
            <v>710491</v>
          </cell>
          <cell r="C39" t="str">
            <v>Sofa Set-A.Mehra</v>
          </cell>
          <cell r="D39" t="str">
            <v>No-Capex</v>
          </cell>
          <cell r="E39" t="str">
            <v>Furniture &amp; Fixture</v>
          </cell>
          <cell r="H39" t="str">
            <v>NRS</v>
          </cell>
          <cell r="I39">
            <v>26363.64</v>
          </cell>
          <cell r="J39">
            <v>26363.64</v>
          </cell>
        </row>
        <row r="40">
          <cell r="A40">
            <v>710491</v>
          </cell>
          <cell r="C40" t="str">
            <v>Dinning Chair-A.Mehra</v>
          </cell>
          <cell r="D40" t="str">
            <v>No-Capex</v>
          </cell>
          <cell r="E40" t="str">
            <v>Furniture &amp; Fixture</v>
          </cell>
          <cell r="H40" t="str">
            <v>NRS</v>
          </cell>
          <cell r="I40">
            <v>12000</v>
          </cell>
          <cell r="J40">
            <v>12000</v>
          </cell>
        </row>
        <row r="41">
          <cell r="A41">
            <v>710491</v>
          </cell>
          <cell r="C41" t="str">
            <v>Centre Table-A.Mehra</v>
          </cell>
          <cell r="D41" t="str">
            <v>No-Capex</v>
          </cell>
          <cell r="E41" t="str">
            <v>Furniture &amp; Fixture</v>
          </cell>
          <cell r="H41" t="str">
            <v>NRS</v>
          </cell>
          <cell r="I41">
            <v>7090.91</v>
          </cell>
          <cell r="J41">
            <v>7090.91</v>
          </cell>
        </row>
        <row r="42">
          <cell r="A42">
            <v>710491</v>
          </cell>
          <cell r="C42" t="str">
            <v>Corner Table- A.Mehra</v>
          </cell>
          <cell r="D42" t="str">
            <v>No-Capex</v>
          </cell>
          <cell r="E42" t="str">
            <v>Furniture &amp; Fixture</v>
          </cell>
          <cell r="H42" t="str">
            <v>NRS</v>
          </cell>
          <cell r="I42">
            <v>9090.9</v>
          </cell>
          <cell r="J42">
            <v>9090.9</v>
          </cell>
        </row>
        <row r="43">
          <cell r="A43">
            <v>710492</v>
          </cell>
          <cell r="C43" t="str">
            <v>TV &amp; Micro Oven-A.Mehra</v>
          </cell>
          <cell r="D43" t="str">
            <v>No-Capex</v>
          </cell>
          <cell r="E43" t="str">
            <v>Furniture &amp; Fixture</v>
          </cell>
          <cell r="H43" t="str">
            <v>NRS</v>
          </cell>
          <cell r="I43">
            <v>32909.08</v>
          </cell>
          <cell r="J43">
            <v>32909.08</v>
          </cell>
        </row>
        <row r="44">
          <cell r="A44">
            <v>710496</v>
          </cell>
          <cell r="C44" t="str">
            <v>Matress-A.Mehra</v>
          </cell>
          <cell r="D44" t="str">
            <v>No-Capex</v>
          </cell>
          <cell r="E44" t="str">
            <v>Furniture &amp; Fixture</v>
          </cell>
          <cell r="H44" t="str">
            <v>NRS</v>
          </cell>
          <cell r="I44">
            <v>11300</v>
          </cell>
          <cell r="J44">
            <v>11300</v>
          </cell>
        </row>
        <row r="45">
          <cell r="A45">
            <v>710529</v>
          </cell>
          <cell r="C45" t="str">
            <v>Furniture (Tarun Tuteja)</v>
          </cell>
          <cell r="D45" t="str">
            <v>No-Capex</v>
          </cell>
          <cell r="E45" t="str">
            <v>Furniture &amp; Fixture</v>
          </cell>
          <cell r="H45" t="str">
            <v>NRS</v>
          </cell>
          <cell r="I45">
            <v>20330</v>
          </cell>
          <cell r="J45">
            <v>20330</v>
          </cell>
        </row>
        <row r="46">
          <cell r="A46">
            <v>710530</v>
          </cell>
          <cell r="C46" t="str">
            <v>Television - Tarun Tuteja</v>
          </cell>
          <cell r="D46" t="str">
            <v>No-Capex</v>
          </cell>
          <cell r="E46" t="str">
            <v>Furniture &amp; Fixture</v>
          </cell>
          <cell r="H46" t="str">
            <v>NRS</v>
          </cell>
          <cell r="I46">
            <v>27727.27</v>
          </cell>
          <cell r="J46">
            <v>27727.27</v>
          </cell>
        </row>
        <row r="47">
          <cell r="A47">
            <v>710530</v>
          </cell>
          <cell r="C47" t="str">
            <v>Refrigerator-Tarun Tuteja</v>
          </cell>
          <cell r="D47" t="str">
            <v>No-Capex</v>
          </cell>
          <cell r="E47" t="str">
            <v>Furniture &amp; Fixture</v>
          </cell>
          <cell r="H47" t="str">
            <v>NRS</v>
          </cell>
          <cell r="I47">
            <v>24545.45</v>
          </cell>
          <cell r="J47">
            <v>24545.45</v>
          </cell>
        </row>
        <row r="48">
          <cell r="A48">
            <v>710530</v>
          </cell>
          <cell r="C48" t="str">
            <v>Kitchen items-Tarun Tuteja</v>
          </cell>
          <cell r="D48" t="str">
            <v>No-Capex</v>
          </cell>
          <cell r="E48" t="str">
            <v>Furniture &amp; Fixture</v>
          </cell>
          <cell r="H48" t="str">
            <v>NRS</v>
          </cell>
          <cell r="I48">
            <v>4181.8100000000004</v>
          </cell>
          <cell r="J48">
            <v>4181.8100000000004</v>
          </cell>
        </row>
        <row r="49">
          <cell r="A49">
            <v>710547</v>
          </cell>
          <cell r="C49" t="str">
            <v>Steel Almirah</v>
          </cell>
          <cell r="D49" t="str">
            <v>No-Capex</v>
          </cell>
          <cell r="E49" t="str">
            <v>Furniture &amp; Fixture</v>
          </cell>
          <cell r="H49" t="str">
            <v>NRS</v>
          </cell>
          <cell r="I49">
            <v>14535</v>
          </cell>
          <cell r="J49">
            <v>14535</v>
          </cell>
        </row>
        <row r="50">
          <cell r="A50">
            <v>710548</v>
          </cell>
          <cell r="C50" t="str">
            <v>Furniture (Tarun Tuteja)</v>
          </cell>
          <cell r="D50" t="str">
            <v>No-Capex</v>
          </cell>
          <cell r="E50" t="str">
            <v>Furniture &amp; Fixture</v>
          </cell>
          <cell r="H50" t="str">
            <v>NRS</v>
          </cell>
          <cell r="I50">
            <v>14535</v>
          </cell>
          <cell r="J50">
            <v>14535</v>
          </cell>
        </row>
        <row r="51">
          <cell r="A51">
            <v>710611</v>
          </cell>
          <cell r="C51" t="str">
            <v>Furniture - Bibek agarwal</v>
          </cell>
          <cell r="D51" t="str">
            <v>No-Capex</v>
          </cell>
          <cell r="E51" t="str">
            <v>Furniture &amp; Fixture</v>
          </cell>
        </row>
        <row r="52">
          <cell r="A52">
            <v>710612</v>
          </cell>
          <cell r="C52" t="str">
            <v>Mobile Phone-A.Mehra</v>
          </cell>
          <cell r="D52" t="str">
            <v>No-Capex</v>
          </cell>
          <cell r="E52" t="str">
            <v>Office Equipment</v>
          </cell>
          <cell r="H52" t="str">
            <v>NRS</v>
          </cell>
          <cell r="I52">
            <v>11500</v>
          </cell>
          <cell r="J52">
            <v>11500</v>
          </cell>
        </row>
        <row r="53">
          <cell r="A53">
            <v>710670</v>
          </cell>
          <cell r="C53" t="str">
            <v>Furniture - Bibek agarwal</v>
          </cell>
          <cell r="D53" t="str">
            <v>No-Capex</v>
          </cell>
          <cell r="E53" t="str">
            <v>Furniture &amp; Fixture</v>
          </cell>
        </row>
        <row r="54">
          <cell r="A54">
            <v>710678</v>
          </cell>
          <cell r="C54" t="str">
            <v>Satelite Phone</v>
          </cell>
          <cell r="D54" t="str">
            <v>No-Capex</v>
          </cell>
          <cell r="E54" t="str">
            <v>Office Equipment</v>
          </cell>
          <cell r="H54" t="str">
            <v>NRS</v>
          </cell>
          <cell r="I54">
            <v>80369</v>
          </cell>
          <cell r="J54">
            <v>80369</v>
          </cell>
        </row>
        <row r="55">
          <cell r="A55">
            <v>710770</v>
          </cell>
          <cell r="C55" t="str">
            <v>KTM Office - Marketing</v>
          </cell>
          <cell r="D55" t="str">
            <v>No-Capex</v>
          </cell>
          <cell r="E55" t="str">
            <v>Office Equipment</v>
          </cell>
          <cell r="H55" t="str">
            <v>NRS</v>
          </cell>
          <cell r="I55">
            <v>1600</v>
          </cell>
          <cell r="J55">
            <v>1600</v>
          </cell>
        </row>
        <row r="56">
          <cell r="A56">
            <v>710774</v>
          </cell>
          <cell r="C56" t="str">
            <v>Furniture - Ketan Vyas</v>
          </cell>
          <cell r="D56" t="str">
            <v>No-Capex</v>
          </cell>
          <cell r="E56" t="str">
            <v>Furniture &amp; Fixture</v>
          </cell>
        </row>
        <row r="57">
          <cell r="A57">
            <v>710787</v>
          </cell>
          <cell r="C57" t="str">
            <v>Furniture &amp; Fixture</v>
          </cell>
          <cell r="D57" t="str">
            <v>No-Capex</v>
          </cell>
          <cell r="E57" t="str">
            <v>Furniture &amp; Fixture</v>
          </cell>
          <cell r="H57" t="str">
            <v>NRS</v>
          </cell>
          <cell r="I57">
            <v>3181.82</v>
          </cell>
          <cell r="J57">
            <v>3181.82</v>
          </cell>
        </row>
        <row r="58">
          <cell r="A58">
            <v>710790</v>
          </cell>
          <cell r="C58" t="str">
            <v>Refrigerator for Badrinarayan</v>
          </cell>
          <cell r="D58" t="str">
            <v>No-Capex</v>
          </cell>
          <cell r="E58" t="str">
            <v>Furniture &amp; Fixture</v>
          </cell>
          <cell r="H58" t="str">
            <v>NRS</v>
          </cell>
          <cell r="I58">
            <v>30572.720000000001</v>
          </cell>
          <cell r="J58">
            <v>30572.720000000001</v>
          </cell>
        </row>
        <row r="59">
          <cell r="A59">
            <v>710803</v>
          </cell>
          <cell r="C59" t="str">
            <v>Fax Machine- R.S.rana</v>
          </cell>
          <cell r="D59" t="str">
            <v>No-Capex</v>
          </cell>
          <cell r="E59" t="str">
            <v>Office Equipment</v>
          </cell>
          <cell r="H59" t="str">
            <v>NRS</v>
          </cell>
          <cell r="I59">
            <v>18181.810000000001</v>
          </cell>
          <cell r="J59">
            <v>18181.810000000001</v>
          </cell>
        </row>
        <row r="60">
          <cell r="A60">
            <v>710819</v>
          </cell>
          <cell r="C60" t="str">
            <v>Matress for Bed</v>
          </cell>
          <cell r="D60" t="str">
            <v>No-Capex</v>
          </cell>
          <cell r="E60" t="str">
            <v>Furniture &amp; Fixture</v>
          </cell>
          <cell r="H60" t="str">
            <v>NRS</v>
          </cell>
          <cell r="I60">
            <v>2950</v>
          </cell>
          <cell r="J60">
            <v>2950</v>
          </cell>
        </row>
        <row r="61">
          <cell r="A61">
            <v>710837</v>
          </cell>
          <cell r="C61" t="str">
            <v>Curtain Cloth</v>
          </cell>
          <cell r="D61" t="str">
            <v>No-Capex</v>
          </cell>
          <cell r="E61" t="str">
            <v>Furniture &amp; Fixture</v>
          </cell>
          <cell r="H61" t="str">
            <v>NRS</v>
          </cell>
          <cell r="I61">
            <v>7790</v>
          </cell>
          <cell r="J61">
            <v>7790</v>
          </cell>
        </row>
        <row r="62">
          <cell r="A62">
            <v>710838</v>
          </cell>
          <cell r="C62" t="str">
            <v>Matress for Bed</v>
          </cell>
          <cell r="D62" t="str">
            <v>No-Capex</v>
          </cell>
          <cell r="E62" t="str">
            <v>Furniture &amp; Fixture</v>
          </cell>
          <cell r="H62" t="str">
            <v>NRS</v>
          </cell>
          <cell r="I62">
            <v>24992.7</v>
          </cell>
          <cell r="J62">
            <v>24992.7</v>
          </cell>
        </row>
        <row r="63">
          <cell r="A63">
            <v>710843</v>
          </cell>
          <cell r="C63" t="str">
            <v>File Cabinet Marketing</v>
          </cell>
          <cell r="D63" t="str">
            <v>No-Capex</v>
          </cell>
          <cell r="E63" t="str">
            <v>Furniture &amp; Fixture</v>
          </cell>
          <cell r="H63" t="str">
            <v>NRS</v>
          </cell>
          <cell r="I63">
            <v>12909.08</v>
          </cell>
          <cell r="J63">
            <v>12909.08</v>
          </cell>
        </row>
        <row r="64">
          <cell r="A64">
            <v>710861</v>
          </cell>
          <cell r="C64" t="str">
            <v>Dinner &amp; Curlury Set-S.kapoor</v>
          </cell>
          <cell r="D64" t="str">
            <v>No-Capex</v>
          </cell>
          <cell r="E64" t="str">
            <v>Furniture &amp; Fixture</v>
          </cell>
          <cell r="H64" t="str">
            <v>NRS</v>
          </cell>
          <cell r="I64">
            <v>6000</v>
          </cell>
          <cell r="J64">
            <v>6000</v>
          </cell>
        </row>
        <row r="65">
          <cell r="A65">
            <v>710862</v>
          </cell>
          <cell r="C65" t="str">
            <v>Glass for Soni Kapoor</v>
          </cell>
          <cell r="D65" t="str">
            <v>No-Capex</v>
          </cell>
          <cell r="E65" t="str">
            <v>Consumable Item</v>
          </cell>
          <cell r="H65" t="str">
            <v>NRS</v>
          </cell>
          <cell r="I65">
            <v>456</v>
          </cell>
          <cell r="J65">
            <v>456</v>
          </cell>
        </row>
        <row r="66">
          <cell r="A66">
            <v>710877</v>
          </cell>
          <cell r="C66" t="str">
            <v>Furniture Soni Kapoor</v>
          </cell>
          <cell r="D66" t="str">
            <v>No-Capex</v>
          </cell>
          <cell r="E66" t="str">
            <v>Office Equipment</v>
          </cell>
        </row>
        <row r="67">
          <cell r="A67">
            <v>710881</v>
          </cell>
          <cell r="C67" t="str">
            <v>Gas Regulator</v>
          </cell>
          <cell r="D67" t="str">
            <v>No-Capex</v>
          </cell>
          <cell r="E67" t="str">
            <v>Consumable Item</v>
          </cell>
          <cell r="H67" t="str">
            <v>NRS</v>
          </cell>
          <cell r="I67">
            <v>265</v>
          </cell>
          <cell r="J67">
            <v>265</v>
          </cell>
        </row>
        <row r="68">
          <cell r="A68">
            <v>710884</v>
          </cell>
          <cell r="C68" t="str">
            <v>Furniture Soni Kapoor</v>
          </cell>
          <cell r="D68" t="str">
            <v>No-Capex</v>
          </cell>
          <cell r="E68" t="str">
            <v>Office Equipment</v>
          </cell>
        </row>
        <row r="69">
          <cell r="A69">
            <v>710891</v>
          </cell>
          <cell r="C69" t="str">
            <v>AC For A.Mehra Residence</v>
          </cell>
          <cell r="D69" t="str">
            <v>No-Capex</v>
          </cell>
          <cell r="E69" t="str">
            <v>Furniture &amp; Fixture</v>
          </cell>
        </row>
        <row r="70">
          <cell r="A70">
            <v>710906</v>
          </cell>
          <cell r="C70" t="str">
            <v>Furniture Soni Kapoor</v>
          </cell>
          <cell r="D70" t="str">
            <v>No-Capex</v>
          </cell>
          <cell r="E70" t="str">
            <v>Office Equipment</v>
          </cell>
        </row>
        <row r="71">
          <cell r="A71">
            <v>810001</v>
          </cell>
          <cell r="C71" t="str">
            <v>Thermocol Section</v>
          </cell>
          <cell r="D71" t="str">
            <v>(Capex - 01-03-04)</v>
          </cell>
          <cell r="E71" t="str">
            <v>Building</v>
          </cell>
          <cell r="H71" t="str">
            <v>NRS</v>
          </cell>
          <cell r="I71">
            <v>311949</v>
          </cell>
          <cell r="J71">
            <v>311949</v>
          </cell>
        </row>
        <row r="72">
          <cell r="A72">
            <v>810002</v>
          </cell>
          <cell r="C72" t="str">
            <v>Quality Lab</v>
          </cell>
          <cell r="D72" t="str">
            <v>Capex-15</v>
          </cell>
          <cell r="E72" t="str">
            <v>Lab. Equipment</v>
          </cell>
          <cell r="H72" t="str">
            <v>INR</v>
          </cell>
          <cell r="I72">
            <v>103663</v>
          </cell>
          <cell r="J72">
            <v>165860.80000000002</v>
          </cell>
        </row>
        <row r="73">
          <cell r="A73">
            <v>810003</v>
          </cell>
          <cell r="C73" t="str">
            <v>LDM Section</v>
          </cell>
          <cell r="D73" t="str">
            <v>Capex-14</v>
          </cell>
          <cell r="E73" t="str">
            <v xml:space="preserve">Plant &amp; Machinery </v>
          </cell>
          <cell r="H73" t="str">
            <v>INR</v>
          </cell>
          <cell r="I73">
            <v>380000</v>
          </cell>
          <cell r="J73">
            <v>608000</v>
          </cell>
        </row>
        <row r="74">
          <cell r="A74">
            <v>810004</v>
          </cell>
          <cell r="C74" t="str">
            <v>Quality Lab</v>
          </cell>
          <cell r="D74" t="str">
            <v>Capex-15</v>
          </cell>
          <cell r="E74" t="str">
            <v>Lab. Equipment</v>
          </cell>
          <cell r="H74" t="str">
            <v>USD</v>
          </cell>
          <cell r="I74">
            <v>3809.75</v>
          </cell>
          <cell r="J74">
            <v>281921.5</v>
          </cell>
        </row>
        <row r="75">
          <cell r="A75">
            <v>810006</v>
          </cell>
          <cell r="D75" t="str">
            <v>Not required</v>
          </cell>
          <cell r="H75">
            <v>0</v>
          </cell>
        </row>
        <row r="76">
          <cell r="A76">
            <v>810008</v>
          </cell>
          <cell r="C76" t="str">
            <v>LDM Section</v>
          </cell>
          <cell r="D76" t="str">
            <v>Capex-29</v>
          </cell>
          <cell r="E76" t="str">
            <v xml:space="preserve">Plant &amp; Machinery </v>
          </cell>
          <cell r="H76" t="str">
            <v>USD</v>
          </cell>
          <cell r="I76">
            <v>18802</v>
          </cell>
          <cell r="J76">
            <v>1391348</v>
          </cell>
        </row>
        <row r="77">
          <cell r="A77">
            <v>810009</v>
          </cell>
          <cell r="C77" t="str">
            <v>Godown near scrap yard</v>
          </cell>
          <cell r="D77" t="str">
            <v>Capex-17 &amp; 17A</v>
          </cell>
          <cell r="E77" t="str">
            <v>Building</v>
          </cell>
          <cell r="H77" t="str">
            <v>NRS</v>
          </cell>
          <cell r="I77">
            <v>493600</v>
          </cell>
          <cell r="J77">
            <v>493600</v>
          </cell>
        </row>
        <row r="78">
          <cell r="A78">
            <v>810010</v>
          </cell>
          <cell r="C78" t="str">
            <v>LDM Section</v>
          </cell>
          <cell r="D78" t="str">
            <v>Capex-29</v>
          </cell>
          <cell r="E78" t="str">
            <v xml:space="preserve">Plant &amp; Machinery </v>
          </cell>
          <cell r="H78" t="str">
            <v>INR</v>
          </cell>
          <cell r="I78">
            <v>140062.5</v>
          </cell>
          <cell r="J78">
            <v>224100</v>
          </cell>
        </row>
        <row r="79">
          <cell r="A79">
            <v>810011</v>
          </cell>
          <cell r="C79" t="str">
            <v>Litchi</v>
          </cell>
          <cell r="D79" t="str">
            <v>(Capex - 03(03-04)</v>
          </cell>
          <cell r="E79" t="str">
            <v xml:space="preserve">Plant &amp; Machinery </v>
          </cell>
          <cell r="H79" t="str">
            <v>INR</v>
          </cell>
          <cell r="I79">
            <v>597720</v>
          </cell>
          <cell r="J79">
            <v>956352</v>
          </cell>
        </row>
        <row r="80">
          <cell r="A80">
            <v>810012</v>
          </cell>
          <cell r="C80" t="str">
            <v>Scrap Yard</v>
          </cell>
          <cell r="D80" t="str">
            <v>Capex-24</v>
          </cell>
          <cell r="E80" t="str">
            <v>Building</v>
          </cell>
          <cell r="H80" t="str">
            <v>NRS</v>
          </cell>
          <cell r="I80">
            <v>116962.5</v>
          </cell>
          <cell r="J80">
            <v>116962.5</v>
          </cell>
        </row>
        <row r="81">
          <cell r="A81">
            <v>810013</v>
          </cell>
          <cell r="C81" t="str">
            <v>Lemoneze</v>
          </cell>
          <cell r="D81" t="str">
            <v>Capex-31</v>
          </cell>
          <cell r="E81" t="str">
            <v>Building</v>
          </cell>
          <cell r="H81" t="str">
            <v>NRS</v>
          </cell>
          <cell r="I81">
            <v>36665</v>
          </cell>
          <cell r="J81">
            <v>36665</v>
          </cell>
        </row>
        <row r="82">
          <cell r="A82">
            <v>810015</v>
          </cell>
          <cell r="C82" t="str">
            <v>Lemoneze</v>
          </cell>
          <cell r="D82" t="str">
            <v>Capex-31</v>
          </cell>
          <cell r="E82" t="str">
            <v>Building</v>
          </cell>
          <cell r="H82" t="str">
            <v>NRS</v>
          </cell>
          <cell r="I82">
            <v>120000</v>
          </cell>
          <cell r="J82">
            <v>120000</v>
          </cell>
        </row>
        <row r="83">
          <cell r="A83">
            <v>810016</v>
          </cell>
          <cell r="C83" t="str">
            <v>Godown near scrap yard</v>
          </cell>
          <cell r="D83" t="str">
            <v>Capex-17 &amp; 17A</v>
          </cell>
          <cell r="E83" t="str">
            <v>Building</v>
          </cell>
          <cell r="H83" t="str">
            <v>NRS</v>
          </cell>
          <cell r="I83">
            <v>450000</v>
          </cell>
          <cell r="J83">
            <v>450000</v>
          </cell>
        </row>
        <row r="84">
          <cell r="A84">
            <v>810017</v>
          </cell>
          <cell r="C84" t="str">
            <v>Glucose</v>
          </cell>
          <cell r="D84" t="str">
            <v>Maintenance</v>
          </cell>
          <cell r="E84" t="str">
            <v>Building</v>
          </cell>
          <cell r="H84" t="str">
            <v>NRS</v>
          </cell>
          <cell r="I84">
            <v>24595.5</v>
          </cell>
          <cell r="J84">
            <v>24595.5</v>
          </cell>
        </row>
        <row r="85">
          <cell r="A85">
            <v>810018</v>
          </cell>
          <cell r="C85" t="str">
            <v>Trainning Hall</v>
          </cell>
          <cell r="D85" t="str">
            <v>Capex-26</v>
          </cell>
          <cell r="E85" t="str">
            <v>Building</v>
          </cell>
          <cell r="H85" t="str">
            <v>NRS</v>
          </cell>
          <cell r="I85">
            <v>17887.5</v>
          </cell>
          <cell r="J85">
            <v>17887.5</v>
          </cell>
        </row>
        <row r="86">
          <cell r="A86">
            <v>810019</v>
          </cell>
          <cell r="C86" t="str">
            <v xml:space="preserve">Lemoneez </v>
          </cell>
          <cell r="D86" t="str">
            <v>Capex-26</v>
          </cell>
          <cell r="E86" t="str">
            <v>Building</v>
          </cell>
          <cell r="H86" t="str">
            <v>NRS</v>
          </cell>
          <cell r="I86">
            <v>3350</v>
          </cell>
          <cell r="J86">
            <v>3350</v>
          </cell>
        </row>
        <row r="87">
          <cell r="A87">
            <v>810020</v>
          </cell>
          <cell r="C87" t="str">
            <v>Trainning Hall</v>
          </cell>
          <cell r="D87" t="str">
            <v>Capex-26</v>
          </cell>
          <cell r="E87" t="str">
            <v>Building</v>
          </cell>
          <cell r="H87" t="str">
            <v>NRS</v>
          </cell>
          <cell r="I87">
            <v>31200</v>
          </cell>
          <cell r="J87">
            <v>31200</v>
          </cell>
        </row>
        <row r="88">
          <cell r="A88">
            <v>810021</v>
          </cell>
          <cell r="C88" t="str">
            <v>Baan Installation</v>
          </cell>
          <cell r="D88" t="str">
            <v>Capex-32</v>
          </cell>
          <cell r="E88" t="str">
            <v>Office Equipment</v>
          </cell>
          <cell r="H88" t="str">
            <v>NRS</v>
          </cell>
          <cell r="I88">
            <v>249999.99</v>
          </cell>
          <cell r="J88">
            <v>249999.99</v>
          </cell>
        </row>
        <row r="89">
          <cell r="A89">
            <v>810022</v>
          </cell>
          <cell r="C89" t="str">
            <v>Accounts Office</v>
          </cell>
          <cell r="D89" t="str">
            <v>Capex-19</v>
          </cell>
          <cell r="E89" t="str">
            <v>Building</v>
          </cell>
          <cell r="H89" t="str">
            <v>NRS</v>
          </cell>
          <cell r="I89">
            <v>27097</v>
          </cell>
          <cell r="J89">
            <v>27097</v>
          </cell>
        </row>
        <row r="90">
          <cell r="A90">
            <v>810023</v>
          </cell>
          <cell r="C90" t="str">
            <v>Lemoneze</v>
          </cell>
          <cell r="D90" t="str">
            <v>Capex-31</v>
          </cell>
          <cell r="E90" t="str">
            <v>Plant &amp; Machinery (Installation)</v>
          </cell>
          <cell r="H90" t="str">
            <v>NRS</v>
          </cell>
          <cell r="I90">
            <v>16800</v>
          </cell>
          <cell r="J90">
            <v>16800</v>
          </cell>
        </row>
        <row r="91">
          <cell r="A91">
            <v>810024</v>
          </cell>
          <cell r="C91" t="str">
            <v>Taxol Section</v>
          </cell>
          <cell r="D91" t="str">
            <v>Capex-25</v>
          </cell>
          <cell r="E91" t="str">
            <v>Plant &amp; Machinery (Installation)</v>
          </cell>
          <cell r="H91" t="str">
            <v>NRS</v>
          </cell>
          <cell r="I91">
            <v>20000</v>
          </cell>
          <cell r="J91">
            <v>20000</v>
          </cell>
        </row>
        <row r="92">
          <cell r="A92">
            <v>810025</v>
          </cell>
          <cell r="C92" t="str">
            <v>Godown near scrap yard</v>
          </cell>
          <cell r="D92" t="str">
            <v>Capex-17 &amp; 17A</v>
          </cell>
          <cell r="E92" t="str">
            <v>Building</v>
          </cell>
          <cell r="H92" t="str">
            <v>NRS</v>
          </cell>
          <cell r="I92">
            <v>40132.5</v>
          </cell>
          <cell r="J92">
            <v>40132.5</v>
          </cell>
        </row>
        <row r="93">
          <cell r="A93">
            <v>810026</v>
          </cell>
          <cell r="C93" t="str">
            <v>Litchi</v>
          </cell>
          <cell r="D93" t="str">
            <v>(Capex - 03(03-04)</v>
          </cell>
          <cell r="E93" t="str">
            <v>Building</v>
          </cell>
          <cell r="H93" t="str">
            <v>NRS</v>
          </cell>
          <cell r="I93">
            <v>64200</v>
          </cell>
          <cell r="J93">
            <v>64200</v>
          </cell>
        </row>
        <row r="94">
          <cell r="A94">
            <v>810027</v>
          </cell>
          <cell r="C94" t="str">
            <v>Godown near scrap yard</v>
          </cell>
          <cell r="D94" t="str">
            <v>Capex-17 &amp; 17A</v>
          </cell>
          <cell r="E94" t="str">
            <v>Building</v>
          </cell>
          <cell r="H94" t="str">
            <v>NRS</v>
          </cell>
          <cell r="I94">
            <v>144077.5</v>
          </cell>
          <cell r="J94">
            <v>144077.5</v>
          </cell>
        </row>
        <row r="95">
          <cell r="A95">
            <v>810028</v>
          </cell>
          <cell r="C95" t="str">
            <v>Thermocol Section</v>
          </cell>
          <cell r="D95" t="str">
            <v>(Capex - 01-03-04)</v>
          </cell>
          <cell r="E95" t="str">
            <v>Building</v>
          </cell>
          <cell r="H95" t="str">
            <v>NRS</v>
          </cell>
          <cell r="I95">
            <v>63515</v>
          </cell>
          <cell r="J95">
            <v>63515</v>
          </cell>
        </row>
        <row r="96">
          <cell r="A96">
            <v>810029</v>
          </cell>
          <cell r="C96" t="str">
            <v>Fruit Juice Expansion</v>
          </cell>
          <cell r="D96" t="str">
            <v>Capex-22</v>
          </cell>
          <cell r="E96" t="str">
            <v>Building</v>
          </cell>
          <cell r="H96" t="str">
            <v>NRS</v>
          </cell>
          <cell r="I96">
            <v>45485</v>
          </cell>
          <cell r="J96">
            <v>45485</v>
          </cell>
        </row>
        <row r="97">
          <cell r="A97">
            <v>810030</v>
          </cell>
          <cell r="C97" t="str">
            <v>Thermocol Section</v>
          </cell>
          <cell r="D97" t="str">
            <v>(Capex - 01-03-04)</v>
          </cell>
          <cell r="E97" t="str">
            <v>Building</v>
          </cell>
          <cell r="H97" t="str">
            <v>NRS</v>
          </cell>
          <cell r="I97">
            <v>19000</v>
          </cell>
          <cell r="J97">
            <v>19000</v>
          </cell>
        </row>
        <row r="98">
          <cell r="A98">
            <v>810031</v>
          </cell>
          <cell r="C98" t="str">
            <v>Common Utility</v>
          </cell>
          <cell r="D98" t="str">
            <v>No-Capex</v>
          </cell>
          <cell r="E98" t="str">
            <v xml:space="preserve">Plant &amp; Machinery </v>
          </cell>
          <cell r="H98" t="str">
            <v>INR</v>
          </cell>
          <cell r="I98">
            <v>81989.7</v>
          </cell>
          <cell r="J98">
            <v>131183.51999999999</v>
          </cell>
        </row>
        <row r="99">
          <cell r="A99">
            <v>810032</v>
          </cell>
          <cell r="C99" t="str">
            <v>Lemoneze</v>
          </cell>
          <cell r="D99" t="str">
            <v>Capex-31</v>
          </cell>
          <cell r="E99" t="str">
            <v>Plant &amp; Machinery (Installation)</v>
          </cell>
          <cell r="H99" t="str">
            <v>INR</v>
          </cell>
          <cell r="I99">
            <v>71429.649999999994</v>
          </cell>
          <cell r="J99">
            <v>114287.44</v>
          </cell>
        </row>
        <row r="100">
          <cell r="A100">
            <v>810033</v>
          </cell>
          <cell r="C100" t="str">
            <v>Litchi</v>
          </cell>
          <cell r="D100" t="str">
            <v>(Capex - 03(03-04)</v>
          </cell>
          <cell r="E100" t="str">
            <v>Tools &amp; Implements</v>
          </cell>
          <cell r="H100" t="str">
            <v>INR</v>
          </cell>
          <cell r="I100">
            <v>113100</v>
          </cell>
          <cell r="J100">
            <v>180960</v>
          </cell>
        </row>
        <row r="101">
          <cell r="A101">
            <v>810034</v>
          </cell>
          <cell r="C101" t="str">
            <v>Godown near scrap yard</v>
          </cell>
          <cell r="D101" t="str">
            <v>Capex-17 &amp; 17A</v>
          </cell>
          <cell r="E101" t="str">
            <v>Building</v>
          </cell>
          <cell r="H101" t="str">
            <v>INR</v>
          </cell>
          <cell r="I101">
            <v>147821.04999999999</v>
          </cell>
          <cell r="J101">
            <v>236513.68</v>
          </cell>
        </row>
        <row r="102">
          <cell r="A102">
            <v>810035</v>
          </cell>
          <cell r="D102" t="str">
            <v>Maintenance</v>
          </cell>
          <cell r="E102" t="str">
            <v>Building</v>
          </cell>
          <cell r="H102" t="str">
            <v>INR</v>
          </cell>
          <cell r="I102">
            <v>24103</v>
          </cell>
          <cell r="J102">
            <v>38564.800000000003</v>
          </cell>
        </row>
        <row r="103">
          <cell r="A103">
            <v>810036</v>
          </cell>
          <cell r="C103" t="str">
            <v>Fruit Juice Expansion</v>
          </cell>
          <cell r="D103" t="str">
            <v>Maintenance</v>
          </cell>
          <cell r="E103" t="str">
            <v>Building</v>
          </cell>
          <cell r="H103" t="str">
            <v>NRS</v>
          </cell>
          <cell r="I103">
            <v>770</v>
          </cell>
          <cell r="J103">
            <v>770</v>
          </cell>
        </row>
        <row r="104">
          <cell r="A104">
            <v>810037</v>
          </cell>
          <cell r="C104" t="str">
            <v>Fruit Juice Expansion</v>
          </cell>
          <cell r="D104" t="str">
            <v>(Capex - 02-03-04)</v>
          </cell>
          <cell r="E104" t="str">
            <v>Building</v>
          </cell>
          <cell r="H104" t="str">
            <v>NRS</v>
          </cell>
          <cell r="I104">
            <v>6573.6</v>
          </cell>
          <cell r="J104">
            <v>6573.6</v>
          </cell>
        </row>
        <row r="105">
          <cell r="A105">
            <v>810038</v>
          </cell>
          <cell r="C105" t="str">
            <v>Taxol Section</v>
          </cell>
          <cell r="D105" t="str">
            <v>Capex-16</v>
          </cell>
          <cell r="E105" t="str">
            <v>Plant &amp; Machinery (Installation)</v>
          </cell>
          <cell r="H105" t="str">
            <v>INR</v>
          </cell>
          <cell r="I105">
            <v>76302.5</v>
          </cell>
          <cell r="J105">
            <v>122084</v>
          </cell>
        </row>
        <row r="106">
          <cell r="A106">
            <v>810039</v>
          </cell>
          <cell r="C106" t="str">
            <v>Lemoneze</v>
          </cell>
          <cell r="D106" t="str">
            <v>Capex-31</v>
          </cell>
          <cell r="E106" t="str">
            <v>Plant &amp; Machinery (Installation)</v>
          </cell>
          <cell r="H106" t="str">
            <v>INR</v>
          </cell>
          <cell r="I106">
            <v>48238.2</v>
          </cell>
          <cell r="J106">
            <v>77181.119999999995</v>
          </cell>
        </row>
        <row r="107">
          <cell r="A107">
            <v>810040</v>
          </cell>
          <cell r="C107" t="str">
            <v>Godown near scrap yard</v>
          </cell>
          <cell r="D107" t="str">
            <v>Capex-17 &amp; 17A</v>
          </cell>
          <cell r="E107" t="str">
            <v>Building</v>
          </cell>
          <cell r="H107" t="str">
            <v>INR</v>
          </cell>
          <cell r="I107">
            <v>164284.1</v>
          </cell>
          <cell r="J107">
            <v>262854.56</v>
          </cell>
        </row>
        <row r="108">
          <cell r="A108">
            <v>810041</v>
          </cell>
          <cell r="C108" t="str">
            <v>Lemoneze</v>
          </cell>
          <cell r="D108" t="str">
            <v>Capex-31</v>
          </cell>
          <cell r="E108" t="str">
            <v>Furniture &amp; Fixture</v>
          </cell>
          <cell r="H108" t="str">
            <v>NRS</v>
          </cell>
          <cell r="I108">
            <v>52000</v>
          </cell>
          <cell r="J108">
            <v>52000</v>
          </cell>
        </row>
        <row r="109">
          <cell r="A109">
            <v>810042</v>
          </cell>
          <cell r="C109" t="str">
            <v>Boundary wall</v>
          </cell>
          <cell r="D109" t="str">
            <v>(Capex - 06-03-04)</v>
          </cell>
          <cell r="E109" t="str">
            <v>Building</v>
          </cell>
          <cell r="H109" t="str">
            <v>NRS</v>
          </cell>
          <cell r="I109">
            <v>2743900</v>
          </cell>
          <cell r="J109">
            <v>2743900</v>
          </cell>
        </row>
        <row r="110">
          <cell r="A110">
            <v>810043</v>
          </cell>
          <cell r="C110" t="str">
            <v>Glucose</v>
          </cell>
          <cell r="D110" t="str">
            <v>Capex-44</v>
          </cell>
          <cell r="E110" t="str">
            <v>Tools &amp; Implements</v>
          </cell>
          <cell r="H110" t="str">
            <v>INR</v>
          </cell>
          <cell r="I110">
            <v>24080</v>
          </cell>
          <cell r="J110">
            <v>38528</v>
          </cell>
        </row>
        <row r="111">
          <cell r="A111">
            <v>810043</v>
          </cell>
          <cell r="C111" t="str">
            <v>Hamola tablet</v>
          </cell>
          <cell r="D111" t="str">
            <v>Capex-44</v>
          </cell>
          <cell r="E111" t="str">
            <v>Tools &amp; Implements</v>
          </cell>
          <cell r="H111" t="str">
            <v>INR</v>
          </cell>
          <cell r="I111">
            <v>47860</v>
          </cell>
          <cell r="J111">
            <v>76576</v>
          </cell>
        </row>
        <row r="112">
          <cell r="A112">
            <v>810044</v>
          </cell>
          <cell r="C112" t="str">
            <v>Godrej Compactor</v>
          </cell>
          <cell r="D112" t="str">
            <v>Capex-40</v>
          </cell>
          <cell r="E112" t="str">
            <v>Office Equipment</v>
          </cell>
          <cell r="H112" t="str">
            <v>INR</v>
          </cell>
          <cell r="I112">
            <v>103734.99</v>
          </cell>
          <cell r="J112">
            <v>165975.98400000003</v>
          </cell>
        </row>
        <row r="113">
          <cell r="A113">
            <v>810045</v>
          </cell>
          <cell r="C113" t="str">
            <v>Amla Hair Oil</v>
          </cell>
          <cell r="D113" t="str">
            <v>Capex-44</v>
          </cell>
          <cell r="E113" t="str">
            <v>Tools &amp; Implements</v>
          </cell>
          <cell r="H113" t="str">
            <v>INR</v>
          </cell>
          <cell r="I113">
            <v>15080</v>
          </cell>
          <cell r="J113">
            <v>24128</v>
          </cell>
        </row>
        <row r="114">
          <cell r="A114">
            <v>810045</v>
          </cell>
          <cell r="C114" t="str">
            <v>Hamola tablet</v>
          </cell>
          <cell r="D114" t="str">
            <v>Capex-44</v>
          </cell>
          <cell r="E114" t="str">
            <v>Tools &amp; Implements</v>
          </cell>
          <cell r="H114" t="str">
            <v>INR</v>
          </cell>
          <cell r="I114">
            <v>15080</v>
          </cell>
          <cell r="J114">
            <v>24128</v>
          </cell>
        </row>
        <row r="115">
          <cell r="A115">
            <v>810046</v>
          </cell>
          <cell r="C115" t="str">
            <v>Godrej Compactor</v>
          </cell>
          <cell r="D115" t="str">
            <v>Capex-40</v>
          </cell>
          <cell r="E115" t="str">
            <v>Office Equipment</v>
          </cell>
          <cell r="H115" t="str">
            <v>INR</v>
          </cell>
          <cell r="I115">
            <v>10687.5</v>
          </cell>
          <cell r="J115">
            <v>17100</v>
          </cell>
        </row>
        <row r="116">
          <cell r="A116">
            <v>810047</v>
          </cell>
          <cell r="C116" t="str">
            <v>Rm Store</v>
          </cell>
          <cell r="D116" t="str">
            <v>Capex-48</v>
          </cell>
          <cell r="E116" t="str">
            <v>Tools &amp; Implements</v>
          </cell>
          <cell r="H116" t="str">
            <v>INR</v>
          </cell>
          <cell r="I116">
            <v>89784</v>
          </cell>
          <cell r="J116">
            <v>143654.39999999999</v>
          </cell>
        </row>
        <row r="117">
          <cell r="A117">
            <v>810048</v>
          </cell>
          <cell r="C117" t="str">
            <v>Lemoneze</v>
          </cell>
          <cell r="D117" t="str">
            <v>Capex-31</v>
          </cell>
          <cell r="E117" t="str">
            <v>Electrical Installation</v>
          </cell>
          <cell r="H117" t="str">
            <v>NRS</v>
          </cell>
          <cell r="I117">
            <v>101376</v>
          </cell>
          <cell r="J117">
            <v>101376</v>
          </cell>
        </row>
        <row r="118">
          <cell r="A118">
            <v>810049</v>
          </cell>
          <cell r="D118" t="str">
            <v>Maintenance</v>
          </cell>
          <cell r="H118" t="str">
            <v>NRS</v>
          </cell>
          <cell r="I118">
            <v>2750</v>
          </cell>
          <cell r="J118">
            <v>2750</v>
          </cell>
        </row>
        <row r="119">
          <cell r="A119">
            <v>810051</v>
          </cell>
          <cell r="C119" t="str">
            <v>Litchi</v>
          </cell>
          <cell r="D119" t="str">
            <v>(Capex - 03(03-04)</v>
          </cell>
          <cell r="E119" t="str">
            <v>Electrical Installation</v>
          </cell>
          <cell r="H119" t="str">
            <v>NRS</v>
          </cell>
          <cell r="I119">
            <v>6732</v>
          </cell>
          <cell r="J119">
            <v>6732</v>
          </cell>
        </row>
        <row r="120">
          <cell r="A120">
            <v>810053</v>
          </cell>
          <cell r="C120" t="str">
            <v>Litchi</v>
          </cell>
          <cell r="D120" t="str">
            <v>(Capex - 03(03-04)</v>
          </cell>
          <cell r="E120" t="str">
            <v>Electrical Installation</v>
          </cell>
          <cell r="H120" t="str">
            <v>NRS</v>
          </cell>
          <cell r="I120">
            <v>41360</v>
          </cell>
          <cell r="J120">
            <v>41360</v>
          </cell>
        </row>
        <row r="121">
          <cell r="A121">
            <v>810054</v>
          </cell>
          <cell r="C121" t="str">
            <v>Litchi</v>
          </cell>
          <cell r="D121" t="str">
            <v>(Capex - 03(03-04)</v>
          </cell>
          <cell r="E121" t="str">
            <v>Electrical Installation</v>
          </cell>
          <cell r="H121" t="str">
            <v>NRS</v>
          </cell>
          <cell r="I121">
            <v>16438.400000000001</v>
          </cell>
          <cell r="J121">
            <v>16438.400000000001</v>
          </cell>
        </row>
        <row r="122">
          <cell r="A122">
            <v>810056</v>
          </cell>
          <cell r="C122" t="str">
            <v>Litchi</v>
          </cell>
          <cell r="D122" t="str">
            <v>(Capex - 03(03-04)</v>
          </cell>
          <cell r="E122" t="str">
            <v>Electrical Installation</v>
          </cell>
          <cell r="H122" t="str">
            <v>NRS</v>
          </cell>
          <cell r="I122">
            <v>3350.16</v>
          </cell>
          <cell r="J122">
            <v>3350.16</v>
          </cell>
        </row>
        <row r="123">
          <cell r="A123">
            <v>810057</v>
          </cell>
          <cell r="C123" t="str">
            <v>Litchi</v>
          </cell>
          <cell r="D123" t="str">
            <v>(Capex - 03(03-04)</v>
          </cell>
          <cell r="E123" t="str">
            <v>Electrical Installation</v>
          </cell>
          <cell r="H123" t="str">
            <v>NRS</v>
          </cell>
          <cell r="I123">
            <v>51040</v>
          </cell>
          <cell r="J123">
            <v>51040</v>
          </cell>
        </row>
        <row r="124">
          <cell r="A124">
            <v>810058</v>
          </cell>
          <cell r="C124" t="str">
            <v>Litchi</v>
          </cell>
          <cell r="D124" t="str">
            <v>(Capex - 03(03-04)</v>
          </cell>
          <cell r="E124" t="str">
            <v>Electrical Installation</v>
          </cell>
          <cell r="H124" t="str">
            <v>NRS</v>
          </cell>
          <cell r="I124">
            <v>26400</v>
          </cell>
          <cell r="J124">
            <v>26400</v>
          </cell>
        </row>
        <row r="125">
          <cell r="A125">
            <v>810059</v>
          </cell>
          <cell r="C125" t="str">
            <v>Litchi</v>
          </cell>
          <cell r="D125" t="str">
            <v>(Capex - 03(03-04)</v>
          </cell>
          <cell r="E125" t="str">
            <v>Electrical Installation</v>
          </cell>
          <cell r="H125" t="str">
            <v>NRS</v>
          </cell>
          <cell r="I125">
            <v>19025.599999999999</v>
          </cell>
          <cell r="J125">
            <v>19025.599999999999</v>
          </cell>
        </row>
        <row r="126">
          <cell r="A126">
            <v>810060</v>
          </cell>
          <cell r="C126" t="str">
            <v>Boundary Wall</v>
          </cell>
          <cell r="D126" t="str">
            <v>Capex-23</v>
          </cell>
          <cell r="E126" t="str">
            <v>Building</v>
          </cell>
          <cell r="F126" t="str">
            <v>KTM</v>
          </cell>
          <cell r="H126" t="str">
            <v>NRS</v>
          </cell>
          <cell r="I126">
            <v>255000</v>
          </cell>
          <cell r="J126">
            <v>255000</v>
          </cell>
        </row>
        <row r="127">
          <cell r="A127">
            <v>810061</v>
          </cell>
          <cell r="C127" t="str">
            <v>Litchi</v>
          </cell>
          <cell r="D127" t="str">
            <v>(Capex - 03(03-04)</v>
          </cell>
          <cell r="E127" t="str">
            <v>Electrical Installation</v>
          </cell>
          <cell r="H127" t="str">
            <v>NRS</v>
          </cell>
          <cell r="I127">
            <v>2037.2</v>
          </cell>
          <cell r="J127">
            <v>2037.2</v>
          </cell>
        </row>
        <row r="128">
          <cell r="A128">
            <v>810062</v>
          </cell>
          <cell r="C128" t="str">
            <v>Litchi</v>
          </cell>
          <cell r="D128" t="str">
            <v>(Capex - 03(03-04)</v>
          </cell>
          <cell r="E128" t="str">
            <v xml:space="preserve">Plant &amp; Machinery </v>
          </cell>
          <cell r="H128" t="str">
            <v>INR</v>
          </cell>
          <cell r="I128">
            <v>738616</v>
          </cell>
          <cell r="J128">
            <v>1181785.6000000001</v>
          </cell>
        </row>
        <row r="129">
          <cell r="A129">
            <v>810063</v>
          </cell>
          <cell r="C129" t="str">
            <v>Lemoneze</v>
          </cell>
          <cell r="D129" t="str">
            <v>Capex-31</v>
          </cell>
          <cell r="E129" t="str">
            <v>Building</v>
          </cell>
          <cell r="F129" t="str">
            <v>(Commissioning)</v>
          </cell>
          <cell r="H129" t="str">
            <v>NRS</v>
          </cell>
          <cell r="I129">
            <v>235276</v>
          </cell>
          <cell r="J129">
            <v>235276</v>
          </cell>
        </row>
        <row r="130">
          <cell r="A130">
            <v>810064</v>
          </cell>
          <cell r="C130" t="str">
            <v>Litchi</v>
          </cell>
          <cell r="D130" t="str">
            <v>(Capex - 03(03-04)</v>
          </cell>
          <cell r="E130" t="str">
            <v>Plant &amp; Machinery (Installation)</v>
          </cell>
          <cell r="H130" t="str">
            <v>NRS</v>
          </cell>
          <cell r="I130">
            <v>3520</v>
          </cell>
          <cell r="J130">
            <v>3520</v>
          </cell>
        </row>
        <row r="131">
          <cell r="A131">
            <v>810065</v>
          </cell>
          <cell r="C131" t="str">
            <v>Godown near scrap yard</v>
          </cell>
          <cell r="D131" t="str">
            <v>Capex-17 &amp; 17A</v>
          </cell>
          <cell r="E131" t="str">
            <v>Building</v>
          </cell>
          <cell r="H131" t="str">
            <v>NRS</v>
          </cell>
          <cell r="I131">
            <v>74132.5</v>
          </cell>
          <cell r="J131">
            <v>74132.5</v>
          </cell>
        </row>
        <row r="132">
          <cell r="A132">
            <v>810066</v>
          </cell>
          <cell r="D132" t="str">
            <v>Maintenance</v>
          </cell>
          <cell r="H132" t="str">
            <v>NRS</v>
          </cell>
          <cell r="I132">
            <v>5500</v>
          </cell>
          <cell r="J132">
            <v>5500</v>
          </cell>
        </row>
        <row r="133">
          <cell r="A133">
            <v>810067</v>
          </cell>
          <cell r="C133" t="str">
            <v>Litchi</v>
          </cell>
          <cell r="D133" t="str">
            <v>(Capex - 03(03-04)</v>
          </cell>
          <cell r="E133" t="str">
            <v>Electrical Installation</v>
          </cell>
          <cell r="H133" t="str">
            <v>NRS</v>
          </cell>
          <cell r="I133">
            <v>11228.8</v>
          </cell>
          <cell r="J133">
            <v>11228.8</v>
          </cell>
        </row>
        <row r="134">
          <cell r="A134">
            <v>810068</v>
          </cell>
          <cell r="C134" t="str">
            <v>Fruit Juice Expansion</v>
          </cell>
          <cell r="D134" t="str">
            <v>(Capex - 02-03-04)</v>
          </cell>
          <cell r="E134" t="str">
            <v xml:space="preserve">Plant &amp; Machinery </v>
          </cell>
          <cell r="H134" t="str">
            <v>USD</v>
          </cell>
          <cell r="I134">
            <v>16027.05</v>
          </cell>
          <cell r="J134">
            <v>1186001.7</v>
          </cell>
        </row>
        <row r="135">
          <cell r="A135">
            <v>810069</v>
          </cell>
          <cell r="C135" t="str">
            <v>Litchi</v>
          </cell>
          <cell r="D135" t="str">
            <v>(Capex - 03-03-04)</v>
          </cell>
          <cell r="E135" t="str">
            <v xml:space="preserve">Plant &amp; Machinery </v>
          </cell>
          <cell r="H135" t="str">
            <v>INR</v>
          </cell>
          <cell r="I135">
            <v>143820</v>
          </cell>
          <cell r="J135">
            <v>230112</v>
          </cell>
        </row>
        <row r="136">
          <cell r="A136">
            <v>810070</v>
          </cell>
          <cell r="C136" t="str">
            <v>Litchi</v>
          </cell>
          <cell r="D136" t="str">
            <v>(Capex - 03(03-04)</v>
          </cell>
          <cell r="E136" t="str">
            <v>Electrical Installation</v>
          </cell>
          <cell r="H136" t="str">
            <v>NRS</v>
          </cell>
          <cell r="I136">
            <v>4675</v>
          </cell>
          <cell r="J136">
            <v>4675</v>
          </cell>
        </row>
        <row r="137">
          <cell r="A137">
            <v>810071</v>
          </cell>
          <cell r="C137" t="str">
            <v>Litchi</v>
          </cell>
          <cell r="D137" t="str">
            <v>(Capex - 03(03-04)</v>
          </cell>
          <cell r="E137" t="str">
            <v>Electrical Installation</v>
          </cell>
          <cell r="H137" t="str">
            <v>NRS</v>
          </cell>
          <cell r="I137">
            <v>2995.52</v>
          </cell>
          <cell r="J137">
            <v>2995.52</v>
          </cell>
        </row>
        <row r="138">
          <cell r="A138">
            <v>810072</v>
          </cell>
          <cell r="C138" t="str">
            <v>Baan Installation</v>
          </cell>
          <cell r="D138" t="str">
            <v>Capex-32</v>
          </cell>
          <cell r="E138" t="str">
            <v>Office Equipment</v>
          </cell>
          <cell r="H138" t="str">
            <v>NRS</v>
          </cell>
          <cell r="I138">
            <v>243100</v>
          </cell>
          <cell r="J138">
            <v>243100</v>
          </cell>
        </row>
        <row r="139">
          <cell r="A139">
            <v>810074</v>
          </cell>
          <cell r="C139" t="str">
            <v>Vatika Shampoo</v>
          </cell>
          <cell r="D139" t="str">
            <v>Maintenance</v>
          </cell>
          <cell r="E139" t="str">
            <v>Plant &amp; Machinery (Installation)</v>
          </cell>
          <cell r="H139" t="str">
            <v>NRS</v>
          </cell>
          <cell r="I139">
            <v>18488.8</v>
          </cell>
          <cell r="J139">
            <v>18488.8</v>
          </cell>
        </row>
        <row r="140">
          <cell r="A140">
            <v>810075</v>
          </cell>
          <cell r="D140" t="str">
            <v>Maintenance</v>
          </cell>
          <cell r="H140" t="str">
            <v>NRS</v>
          </cell>
          <cell r="I140">
            <v>10340</v>
          </cell>
          <cell r="J140">
            <v>10340</v>
          </cell>
        </row>
        <row r="141">
          <cell r="A141">
            <v>810076</v>
          </cell>
          <cell r="C141" t="str">
            <v>Litchi</v>
          </cell>
          <cell r="D141" t="str">
            <v>(Capex - 03(03-04)</v>
          </cell>
          <cell r="E141" t="str">
            <v xml:space="preserve">Plant &amp; Machinery </v>
          </cell>
          <cell r="H141" t="str">
            <v>INR</v>
          </cell>
          <cell r="I141">
            <v>78795</v>
          </cell>
          <cell r="J141">
            <v>126072</v>
          </cell>
        </row>
        <row r="142">
          <cell r="A142">
            <v>810077</v>
          </cell>
          <cell r="C142" t="str">
            <v>Godown near scrap yard</v>
          </cell>
          <cell r="D142" t="str">
            <v>Capex-17 &amp; 17A</v>
          </cell>
          <cell r="E142" t="str">
            <v>Building</v>
          </cell>
          <cell r="H142" t="str">
            <v>NRS</v>
          </cell>
          <cell r="I142">
            <v>70619.97</v>
          </cell>
          <cell r="J142">
            <v>70619.97</v>
          </cell>
        </row>
        <row r="143">
          <cell r="A143">
            <v>810078</v>
          </cell>
          <cell r="D143" t="str">
            <v>Maintenance</v>
          </cell>
          <cell r="E143" t="str">
            <v>Building</v>
          </cell>
          <cell r="H143" t="str">
            <v>NRS</v>
          </cell>
          <cell r="I143">
            <v>157862.5</v>
          </cell>
          <cell r="J143">
            <v>157862.5</v>
          </cell>
        </row>
        <row r="144">
          <cell r="A144">
            <v>810079</v>
          </cell>
          <cell r="C144" t="str">
            <v>Fruit Juice Expansion</v>
          </cell>
          <cell r="D144" t="str">
            <v>(Capex - 02-03-04)</v>
          </cell>
          <cell r="E144" t="str">
            <v>Plant &amp; Machinery (Installation)</v>
          </cell>
          <cell r="H144" t="str">
            <v>USD</v>
          </cell>
          <cell r="I144">
            <v>5184</v>
          </cell>
          <cell r="J144">
            <v>383616</v>
          </cell>
        </row>
        <row r="145">
          <cell r="A145">
            <v>810080</v>
          </cell>
          <cell r="C145" t="str">
            <v>Baan Installation</v>
          </cell>
          <cell r="D145" t="str">
            <v>Capex-32</v>
          </cell>
          <cell r="E145" t="str">
            <v>Office Equipment</v>
          </cell>
          <cell r="H145" t="str">
            <v>USD</v>
          </cell>
          <cell r="I145">
            <v>4745</v>
          </cell>
          <cell r="J145">
            <v>351130</v>
          </cell>
        </row>
        <row r="146">
          <cell r="A146">
            <v>810081</v>
          </cell>
          <cell r="C146" t="str">
            <v>Lemoneze</v>
          </cell>
          <cell r="D146" t="str">
            <v>Capex-31</v>
          </cell>
          <cell r="E146" t="str">
            <v>Building</v>
          </cell>
          <cell r="H146" t="str">
            <v>NRS</v>
          </cell>
          <cell r="I146">
            <v>10635</v>
          </cell>
          <cell r="J146">
            <v>10635</v>
          </cell>
        </row>
        <row r="147">
          <cell r="A147">
            <v>810082</v>
          </cell>
          <cell r="C147" t="str">
            <v>Boundary Wall</v>
          </cell>
          <cell r="D147" t="str">
            <v>Capex-23</v>
          </cell>
          <cell r="E147" t="str">
            <v>Building</v>
          </cell>
          <cell r="H147" t="str">
            <v>NRS</v>
          </cell>
          <cell r="I147">
            <v>6000</v>
          </cell>
          <cell r="J147">
            <v>6000</v>
          </cell>
        </row>
        <row r="148">
          <cell r="A148">
            <v>810083</v>
          </cell>
          <cell r="C148" t="str">
            <v>Trainning Hall</v>
          </cell>
          <cell r="D148" t="str">
            <v>Capex-26</v>
          </cell>
          <cell r="E148" t="str">
            <v>Furniture &amp; fixture</v>
          </cell>
          <cell r="H148" t="str">
            <v>NRS</v>
          </cell>
          <cell r="I148">
            <v>238321.63</v>
          </cell>
          <cell r="J148">
            <v>238321.63</v>
          </cell>
        </row>
        <row r="149">
          <cell r="A149">
            <v>810085</v>
          </cell>
          <cell r="C149" t="str">
            <v>Gardenning</v>
          </cell>
          <cell r="D149" t="str">
            <v>No-Capex</v>
          </cell>
          <cell r="E149" t="str">
            <v>Tools &amp; Implements</v>
          </cell>
          <cell r="F149" t="str">
            <v>Ltchi Processing</v>
          </cell>
          <cell r="H149" t="str">
            <v>NRS</v>
          </cell>
          <cell r="I149">
            <v>55000</v>
          </cell>
          <cell r="J149">
            <v>55000</v>
          </cell>
        </row>
        <row r="150">
          <cell r="A150">
            <v>810086</v>
          </cell>
          <cell r="C150" t="str">
            <v xml:space="preserve">Vatika Hair Oil Container </v>
          </cell>
          <cell r="D150" t="str">
            <v>Capex-34</v>
          </cell>
          <cell r="E150" t="str">
            <v xml:space="preserve">Plant &amp; Machinery </v>
          </cell>
          <cell r="H150" t="str">
            <v>INR</v>
          </cell>
          <cell r="I150">
            <v>475000</v>
          </cell>
          <cell r="J150">
            <v>760000</v>
          </cell>
        </row>
        <row r="151">
          <cell r="A151">
            <v>810087</v>
          </cell>
          <cell r="C151" t="str">
            <v xml:space="preserve">Vatika Hair Oil Container </v>
          </cell>
          <cell r="D151" t="str">
            <v>Capex-34</v>
          </cell>
          <cell r="E151" t="str">
            <v xml:space="preserve">Plant &amp; Machinery </v>
          </cell>
          <cell r="H151" t="str">
            <v>INR</v>
          </cell>
          <cell r="I151">
            <v>320000</v>
          </cell>
          <cell r="J151">
            <v>512000</v>
          </cell>
        </row>
        <row r="152">
          <cell r="A152">
            <v>810088</v>
          </cell>
          <cell r="C152" t="str">
            <v xml:space="preserve">Vatika Hair Oil Container </v>
          </cell>
          <cell r="D152" t="str">
            <v>Capex-34</v>
          </cell>
          <cell r="E152" t="str">
            <v xml:space="preserve">Plant &amp; Machinery </v>
          </cell>
          <cell r="H152" t="str">
            <v>INR</v>
          </cell>
          <cell r="I152">
            <v>200000</v>
          </cell>
          <cell r="J152">
            <v>320000</v>
          </cell>
        </row>
        <row r="153">
          <cell r="A153">
            <v>810089</v>
          </cell>
          <cell r="C153" t="str">
            <v xml:space="preserve">Vatika Hair Oil Container </v>
          </cell>
          <cell r="D153" t="str">
            <v>Capex-34</v>
          </cell>
          <cell r="E153" t="str">
            <v xml:space="preserve">Plant &amp; Machinery </v>
          </cell>
          <cell r="H153" t="str">
            <v>INR</v>
          </cell>
          <cell r="I153">
            <v>475000</v>
          </cell>
          <cell r="J153">
            <v>760000</v>
          </cell>
        </row>
        <row r="154">
          <cell r="A154">
            <v>810090</v>
          </cell>
          <cell r="C154" t="str">
            <v xml:space="preserve">Vatika Hair Oil Container </v>
          </cell>
          <cell r="D154" t="str">
            <v>Capex-34</v>
          </cell>
          <cell r="E154" t="str">
            <v xml:space="preserve">Plant &amp; Machinery </v>
          </cell>
          <cell r="H154" t="str">
            <v>INR</v>
          </cell>
          <cell r="I154">
            <v>97000</v>
          </cell>
          <cell r="J154">
            <v>155200</v>
          </cell>
        </row>
        <row r="155">
          <cell r="A155">
            <v>810091</v>
          </cell>
          <cell r="C155" t="str">
            <v xml:space="preserve">Vatika Hair Oil Container </v>
          </cell>
          <cell r="D155" t="str">
            <v>Capex-34</v>
          </cell>
          <cell r="E155" t="str">
            <v xml:space="preserve">Plant &amp; Machinery </v>
          </cell>
          <cell r="F155" t="str">
            <v>Ltchi Processing</v>
          </cell>
          <cell r="H155" t="str">
            <v>NRS</v>
          </cell>
          <cell r="I155">
            <v>56000</v>
          </cell>
          <cell r="J155">
            <v>56000</v>
          </cell>
        </row>
        <row r="156">
          <cell r="A156">
            <v>810092</v>
          </cell>
          <cell r="C156" t="str">
            <v>Lemoneze</v>
          </cell>
          <cell r="D156" t="str">
            <v>Capex-31</v>
          </cell>
          <cell r="E156" t="str">
            <v>Plant &amp; Machinery (Installation)</v>
          </cell>
          <cell r="H156" t="str">
            <v>NRS</v>
          </cell>
          <cell r="I156">
            <v>6710</v>
          </cell>
          <cell r="J156">
            <v>6710</v>
          </cell>
        </row>
        <row r="157">
          <cell r="A157">
            <v>810093</v>
          </cell>
          <cell r="C157" t="str">
            <v>Lemoneze</v>
          </cell>
          <cell r="D157" t="str">
            <v>Capex-31</v>
          </cell>
          <cell r="E157" t="str">
            <v>Plant &amp; Machinery (Installation)</v>
          </cell>
          <cell r="H157" t="str">
            <v>NRS</v>
          </cell>
          <cell r="I157">
            <v>12760</v>
          </cell>
          <cell r="J157">
            <v>12760</v>
          </cell>
        </row>
        <row r="158">
          <cell r="A158">
            <v>810094</v>
          </cell>
          <cell r="C158" t="str">
            <v>Lemoneze</v>
          </cell>
          <cell r="D158" t="str">
            <v>Capex-31</v>
          </cell>
          <cell r="E158" t="str">
            <v>Plant &amp; Machinery (Installation)</v>
          </cell>
          <cell r="H158" t="str">
            <v>NRS</v>
          </cell>
          <cell r="I158">
            <v>7700</v>
          </cell>
          <cell r="J158">
            <v>7700</v>
          </cell>
        </row>
        <row r="159">
          <cell r="A159">
            <v>810096</v>
          </cell>
          <cell r="C159" t="str">
            <v>Lemoneze</v>
          </cell>
          <cell r="D159" t="str">
            <v>Capex-31</v>
          </cell>
          <cell r="E159" t="str">
            <v>Tools &amp; Implements</v>
          </cell>
          <cell r="H159" t="str">
            <v>NRS</v>
          </cell>
          <cell r="I159">
            <v>1980</v>
          </cell>
          <cell r="J159">
            <v>1980</v>
          </cell>
        </row>
        <row r="160">
          <cell r="A160">
            <v>810098</v>
          </cell>
          <cell r="C160" t="str">
            <v>Lemoneze</v>
          </cell>
          <cell r="D160" t="str">
            <v>Capex-31</v>
          </cell>
          <cell r="E160" t="str">
            <v>Plant &amp; Machinery (Installation)</v>
          </cell>
          <cell r="H160" t="str">
            <v>INR</v>
          </cell>
          <cell r="I160">
            <v>30678</v>
          </cell>
          <cell r="J160">
            <v>49084.800000000003</v>
          </cell>
        </row>
        <row r="161">
          <cell r="A161">
            <v>810099</v>
          </cell>
          <cell r="C161" t="str">
            <v>Taxol Section</v>
          </cell>
          <cell r="D161" t="str">
            <v>Capex-16</v>
          </cell>
          <cell r="E161" t="str">
            <v>Plant &amp; Machinery (Installation)</v>
          </cell>
          <cell r="H161" t="str">
            <v>EURO</v>
          </cell>
          <cell r="I161">
            <v>2550.66</v>
          </cell>
          <cell r="J161">
            <v>331585.8</v>
          </cell>
        </row>
        <row r="162">
          <cell r="A162">
            <v>810100</v>
          </cell>
          <cell r="C162" t="str">
            <v>Litchi</v>
          </cell>
          <cell r="D162" t="str">
            <v>(Capex - 03-03-04)</v>
          </cell>
          <cell r="E162" t="str">
            <v>Plant &amp; Machinery (Installation)</v>
          </cell>
          <cell r="H162" t="str">
            <v>NRS</v>
          </cell>
          <cell r="I162">
            <v>125462</v>
          </cell>
          <cell r="J162">
            <v>125462</v>
          </cell>
        </row>
        <row r="163">
          <cell r="A163">
            <v>810101</v>
          </cell>
          <cell r="C163" t="str">
            <v>LDM Section</v>
          </cell>
          <cell r="D163" t="str">
            <v>Capex-29</v>
          </cell>
          <cell r="E163" t="str">
            <v>Plant &amp; Machinery (Installation)</v>
          </cell>
          <cell r="H163" t="str">
            <v>NRS</v>
          </cell>
          <cell r="I163">
            <v>21835</v>
          </cell>
          <cell r="J163">
            <v>21835</v>
          </cell>
        </row>
        <row r="164">
          <cell r="A164">
            <v>810102</v>
          </cell>
          <cell r="C164" t="str">
            <v>Thermocol Section</v>
          </cell>
          <cell r="D164" t="str">
            <v>(Capex - 01-03-04)</v>
          </cell>
          <cell r="E164" t="str">
            <v>Building</v>
          </cell>
          <cell r="F164" t="str">
            <v>Project-196</v>
          </cell>
          <cell r="H164" t="str">
            <v>NRS</v>
          </cell>
          <cell r="I164">
            <v>33721</v>
          </cell>
          <cell r="J164">
            <v>33721</v>
          </cell>
        </row>
        <row r="165">
          <cell r="A165">
            <v>810103</v>
          </cell>
          <cell r="C165" t="str">
            <v>Godown near scrap yard</v>
          </cell>
          <cell r="D165" t="str">
            <v>Capex-17 &amp; 17A</v>
          </cell>
          <cell r="E165" t="str">
            <v>Building</v>
          </cell>
          <cell r="F165" t="str">
            <v>Project-194</v>
          </cell>
          <cell r="H165" t="str">
            <v>NRS</v>
          </cell>
          <cell r="I165">
            <v>566904.19999999995</v>
          </cell>
          <cell r="J165">
            <v>566904.19999999995</v>
          </cell>
        </row>
        <row r="166">
          <cell r="A166">
            <v>810104</v>
          </cell>
          <cell r="C166" t="str">
            <v>Lemoneze</v>
          </cell>
          <cell r="D166" t="str">
            <v>Capex-31</v>
          </cell>
          <cell r="E166" t="str">
            <v>Plant &amp; Machinery (Installation)</v>
          </cell>
          <cell r="F166" t="str">
            <v>Project-197</v>
          </cell>
          <cell r="H166" t="str">
            <v>INR</v>
          </cell>
          <cell r="I166">
            <v>7900</v>
          </cell>
          <cell r="J166">
            <v>12640</v>
          </cell>
        </row>
        <row r="167">
          <cell r="A167">
            <v>810105</v>
          </cell>
          <cell r="C167" t="str">
            <v>Godown near scrap yard</v>
          </cell>
          <cell r="D167" t="str">
            <v>Capex-17 &amp; 17A</v>
          </cell>
          <cell r="E167" t="str">
            <v>Building</v>
          </cell>
          <cell r="F167" t="str">
            <v>Project-196</v>
          </cell>
          <cell r="H167" t="str">
            <v>NRS</v>
          </cell>
          <cell r="I167">
            <v>19008</v>
          </cell>
          <cell r="J167">
            <v>19008</v>
          </cell>
        </row>
        <row r="168">
          <cell r="A168">
            <v>810106</v>
          </cell>
          <cell r="C168" t="str">
            <v>LDM Section</v>
          </cell>
          <cell r="D168" t="str">
            <v>Capex-29</v>
          </cell>
          <cell r="E168" t="str">
            <v>Plant &amp; Machinery (Installation)</v>
          </cell>
          <cell r="F168" t="str">
            <v>Project-205</v>
          </cell>
          <cell r="H168" t="str">
            <v>NRS</v>
          </cell>
          <cell r="I168">
            <v>3630</v>
          </cell>
          <cell r="J168">
            <v>3630</v>
          </cell>
        </row>
        <row r="169">
          <cell r="A169">
            <v>810107</v>
          </cell>
          <cell r="C169" t="str">
            <v>New Godown</v>
          </cell>
          <cell r="D169" t="str">
            <v>Capex-17 &amp; 17A</v>
          </cell>
          <cell r="E169" t="str">
            <v>Building</v>
          </cell>
          <cell r="F169" t="str">
            <v>Project-203</v>
          </cell>
          <cell r="H169" t="str">
            <v>INR</v>
          </cell>
          <cell r="I169">
            <v>202900</v>
          </cell>
          <cell r="J169">
            <v>324640</v>
          </cell>
        </row>
        <row r="170">
          <cell r="A170">
            <v>810108</v>
          </cell>
          <cell r="C170" t="str">
            <v>LDM Section</v>
          </cell>
          <cell r="D170" t="str">
            <v>Capex-29</v>
          </cell>
          <cell r="E170" t="str">
            <v>Plant &amp; Machinery (Installation)</v>
          </cell>
          <cell r="F170" t="str">
            <v>Maint-343</v>
          </cell>
          <cell r="H170" t="str">
            <v>NRS</v>
          </cell>
          <cell r="I170">
            <v>2200</v>
          </cell>
          <cell r="J170">
            <v>2200</v>
          </cell>
        </row>
        <row r="171">
          <cell r="A171">
            <v>810109</v>
          </cell>
          <cell r="C171" t="str">
            <v>Thermocol Section</v>
          </cell>
          <cell r="D171" t="str">
            <v>(Capex - 01-03-04)</v>
          </cell>
          <cell r="E171" t="str">
            <v>Building</v>
          </cell>
          <cell r="F171" t="str">
            <v>Project-266</v>
          </cell>
          <cell r="H171" t="str">
            <v>INR</v>
          </cell>
          <cell r="I171">
            <v>74600</v>
          </cell>
          <cell r="J171">
            <v>119360</v>
          </cell>
        </row>
        <row r="172">
          <cell r="A172">
            <v>810110</v>
          </cell>
          <cell r="C172" t="str">
            <v>Lemoneze</v>
          </cell>
          <cell r="D172" t="str">
            <v>Capex-31</v>
          </cell>
          <cell r="E172" t="str">
            <v>Electrical Installation</v>
          </cell>
          <cell r="H172" t="str">
            <v>NRS</v>
          </cell>
          <cell r="I172">
            <v>40499.800000000003</v>
          </cell>
          <cell r="J172">
            <v>40499.800000000003</v>
          </cell>
        </row>
        <row r="173">
          <cell r="A173">
            <v>810111</v>
          </cell>
          <cell r="C173" t="str">
            <v>LDM Section</v>
          </cell>
          <cell r="D173" t="str">
            <v>Capex-29</v>
          </cell>
          <cell r="E173" t="str">
            <v>Plant &amp; Machinery (Installation)</v>
          </cell>
          <cell r="H173" t="str">
            <v>NRS</v>
          </cell>
          <cell r="I173">
            <v>968</v>
          </cell>
          <cell r="J173">
            <v>968</v>
          </cell>
        </row>
        <row r="174">
          <cell r="A174">
            <v>810112</v>
          </cell>
          <cell r="C174" t="str">
            <v>Trainning Hall</v>
          </cell>
          <cell r="D174" t="str">
            <v>Capex-26</v>
          </cell>
          <cell r="E174" t="str">
            <v>Building</v>
          </cell>
          <cell r="F174" t="str">
            <v>Project-81009</v>
          </cell>
          <cell r="H174" t="str">
            <v>NRS</v>
          </cell>
          <cell r="I174">
            <v>138392</v>
          </cell>
          <cell r="J174">
            <v>138392</v>
          </cell>
        </row>
        <row r="175">
          <cell r="A175">
            <v>810113</v>
          </cell>
          <cell r="C175" t="str">
            <v>LDM Section</v>
          </cell>
          <cell r="D175" t="str">
            <v>Capex-29</v>
          </cell>
          <cell r="E175" t="str">
            <v>Plant &amp; Machinery (Installation)</v>
          </cell>
          <cell r="F175" t="str">
            <v>Project-265</v>
          </cell>
          <cell r="G175" t="str">
            <v>Inventory</v>
          </cell>
          <cell r="H175" t="str">
            <v>INR</v>
          </cell>
          <cell r="I175">
            <v>7064.32</v>
          </cell>
          <cell r="J175">
            <v>11302.912</v>
          </cell>
        </row>
        <row r="176">
          <cell r="A176">
            <v>810114</v>
          </cell>
          <cell r="C176" t="str">
            <v>Trainning Hall</v>
          </cell>
          <cell r="D176" t="str">
            <v>Capex-26</v>
          </cell>
          <cell r="E176" t="str">
            <v>Electrical Installation</v>
          </cell>
          <cell r="F176" t="str">
            <v>Ltchi Processing</v>
          </cell>
          <cell r="H176" t="str">
            <v>NRS</v>
          </cell>
          <cell r="I176">
            <v>76224.5</v>
          </cell>
          <cell r="J176">
            <v>76224.5</v>
          </cell>
        </row>
        <row r="177">
          <cell r="A177">
            <v>810115</v>
          </cell>
          <cell r="C177" t="str">
            <v>Lemoneze</v>
          </cell>
          <cell r="D177" t="str">
            <v>Capex-31</v>
          </cell>
          <cell r="E177" t="str">
            <v xml:space="preserve">Plant &amp; Machinery </v>
          </cell>
          <cell r="H177" t="str">
            <v>INR</v>
          </cell>
          <cell r="I177">
            <v>44283.32</v>
          </cell>
          <cell r="J177">
            <v>70853.312000000005</v>
          </cell>
        </row>
        <row r="178">
          <cell r="A178">
            <v>810116</v>
          </cell>
          <cell r="C178" t="str">
            <v>Fruit Juice Expansion</v>
          </cell>
          <cell r="D178" t="str">
            <v>(Capex - 02-03-04)</v>
          </cell>
          <cell r="E178" t="str">
            <v>Plant &amp; Machinery (Installation)</v>
          </cell>
          <cell r="F178" t="str">
            <v>Maint-384A</v>
          </cell>
          <cell r="H178" t="str">
            <v>INR</v>
          </cell>
          <cell r="I178">
            <v>4991</v>
          </cell>
          <cell r="J178">
            <v>7985.6</v>
          </cell>
        </row>
        <row r="179">
          <cell r="A179">
            <v>810117</v>
          </cell>
          <cell r="C179" t="str">
            <v>New Godown</v>
          </cell>
          <cell r="D179" t="str">
            <v>Capex-17 &amp; 17A</v>
          </cell>
          <cell r="E179" t="str">
            <v>Building</v>
          </cell>
          <cell r="H179" t="str">
            <v>NRS</v>
          </cell>
          <cell r="I179">
            <v>11520</v>
          </cell>
          <cell r="J179">
            <v>11520</v>
          </cell>
        </row>
        <row r="180">
          <cell r="A180">
            <v>810118</v>
          </cell>
          <cell r="C180" t="str">
            <v>Vatika Shampoo</v>
          </cell>
          <cell r="D180" t="str">
            <v>Capex-11</v>
          </cell>
          <cell r="E180" t="str">
            <v>Plant &amp; Machinery (Installation)</v>
          </cell>
          <cell r="F180" t="str">
            <v>Project-261</v>
          </cell>
          <cell r="H180" t="str">
            <v>INR</v>
          </cell>
          <cell r="I180">
            <v>26527.599999999999</v>
          </cell>
          <cell r="J180">
            <v>42444.160000000003</v>
          </cell>
        </row>
        <row r="181">
          <cell r="A181">
            <v>810119</v>
          </cell>
          <cell r="C181" t="str">
            <v>New Godown</v>
          </cell>
          <cell r="D181" t="str">
            <v>Capex-17 &amp; 17A</v>
          </cell>
          <cell r="E181" t="str">
            <v>Building</v>
          </cell>
          <cell r="G181" t="str">
            <v>Inventory</v>
          </cell>
          <cell r="H181" t="str">
            <v>INR</v>
          </cell>
          <cell r="I181">
            <v>64525.3</v>
          </cell>
          <cell r="J181">
            <v>103240.48000000001</v>
          </cell>
        </row>
        <row r="182">
          <cell r="A182">
            <v>810120</v>
          </cell>
          <cell r="C182" t="str">
            <v>New Godown</v>
          </cell>
          <cell r="D182" t="str">
            <v>Capex-17 &amp; 17A</v>
          </cell>
          <cell r="E182" t="str">
            <v>Building</v>
          </cell>
          <cell r="H182" t="str">
            <v>INR</v>
          </cell>
          <cell r="I182">
            <v>46794</v>
          </cell>
          <cell r="J182">
            <v>74870.400000000009</v>
          </cell>
        </row>
        <row r="183">
          <cell r="A183">
            <v>810121</v>
          </cell>
          <cell r="C183" t="str">
            <v>LDM Section</v>
          </cell>
          <cell r="D183" t="str">
            <v>Capex-29</v>
          </cell>
          <cell r="E183" t="str">
            <v>Electrical Installation</v>
          </cell>
          <cell r="H183" t="str">
            <v>NRS</v>
          </cell>
          <cell r="I183">
            <v>16500</v>
          </cell>
          <cell r="J183">
            <v>16500</v>
          </cell>
        </row>
        <row r="184">
          <cell r="A184">
            <v>810122</v>
          </cell>
          <cell r="C184" t="str">
            <v>Litchi</v>
          </cell>
          <cell r="D184" t="str">
            <v>(Capex - 03-03-04)</v>
          </cell>
          <cell r="E184" t="str">
            <v>Building</v>
          </cell>
          <cell r="H184" t="str">
            <v>NRS</v>
          </cell>
          <cell r="I184">
            <v>120000</v>
          </cell>
          <cell r="J184">
            <v>120000</v>
          </cell>
        </row>
        <row r="185">
          <cell r="A185">
            <v>810123</v>
          </cell>
          <cell r="C185" t="str">
            <v>New Godown</v>
          </cell>
          <cell r="D185" t="str">
            <v>Capex-17 &amp; 17A</v>
          </cell>
          <cell r="E185" t="str">
            <v>Building</v>
          </cell>
          <cell r="H185" t="str">
            <v>INR</v>
          </cell>
          <cell r="I185">
            <v>3672</v>
          </cell>
          <cell r="J185">
            <v>5875.2000000000007</v>
          </cell>
        </row>
        <row r="186">
          <cell r="A186">
            <v>810124</v>
          </cell>
          <cell r="C186" t="str">
            <v>Server Room- BaaN</v>
          </cell>
          <cell r="D186" t="str">
            <v>(Capex - 32-03-04)</v>
          </cell>
          <cell r="E186" t="str">
            <v>Building</v>
          </cell>
          <cell r="F186" t="str">
            <v>ORDER TO BE CANCEELED</v>
          </cell>
          <cell r="H186" t="str">
            <v>INR</v>
          </cell>
          <cell r="I186">
            <v>120177.24</v>
          </cell>
          <cell r="J186">
            <v>192283.58400000003</v>
          </cell>
        </row>
        <row r="187">
          <cell r="A187" t="str">
            <v>810124-</v>
          </cell>
          <cell r="C187" t="str">
            <v>Fruit Juice Expansion</v>
          </cell>
          <cell r="D187" t="str">
            <v>(Capex - 02-03-04)</v>
          </cell>
          <cell r="E187" t="str">
            <v>Building</v>
          </cell>
          <cell r="F187" t="str">
            <v>ORDER TO BE CANCEELED</v>
          </cell>
        </row>
        <row r="188">
          <cell r="A188">
            <v>810125</v>
          </cell>
          <cell r="C188" t="str">
            <v>Fruit Juice Expansion</v>
          </cell>
          <cell r="D188" t="str">
            <v>(Capex - 02-03-04)</v>
          </cell>
          <cell r="E188" t="str">
            <v>Electrical Installation</v>
          </cell>
          <cell r="H188" t="str">
            <v>NRS</v>
          </cell>
          <cell r="I188">
            <v>19470</v>
          </cell>
          <cell r="J188">
            <v>19470</v>
          </cell>
        </row>
        <row r="189">
          <cell r="A189">
            <v>810126</v>
          </cell>
          <cell r="C189" t="str">
            <v>LDM Section</v>
          </cell>
          <cell r="D189" t="str">
            <v>Capex-29</v>
          </cell>
          <cell r="E189" t="str">
            <v>Plant &amp; Machinery (Installation)</v>
          </cell>
          <cell r="H189" t="str">
            <v>NRS</v>
          </cell>
          <cell r="I189">
            <v>726</v>
          </cell>
          <cell r="J189">
            <v>726</v>
          </cell>
        </row>
        <row r="190">
          <cell r="A190">
            <v>810127</v>
          </cell>
          <cell r="C190" t="str">
            <v>Fruit Juice Expansion-125 ML</v>
          </cell>
          <cell r="D190" t="str">
            <v>(Capex - 04-03-04)</v>
          </cell>
          <cell r="E190" t="str">
            <v>Plant &amp; Machinery - 125 ML</v>
          </cell>
          <cell r="H190" t="str">
            <v>USD</v>
          </cell>
          <cell r="I190">
            <v>369021</v>
          </cell>
          <cell r="J190">
            <v>27307554</v>
          </cell>
        </row>
        <row r="191">
          <cell r="A191">
            <v>810128</v>
          </cell>
          <cell r="C191" t="str">
            <v>Fruit Juice Expansion</v>
          </cell>
          <cell r="D191" t="str">
            <v>(Capex - 04-03-04)</v>
          </cell>
          <cell r="E191" t="str">
            <v xml:space="preserve">Plant &amp; Machinery </v>
          </cell>
          <cell r="H191" t="str">
            <v>INR</v>
          </cell>
          <cell r="I191">
            <v>1400000</v>
          </cell>
          <cell r="J191">
            <v>2240000</v>
          </cell>
        </row>
        <row r="192">
          <cell r="A192">
            <v>810129</v>
          </cell>
          <cell r="C192" t="str">
            <v>Fruit Juice Expansion</v>
          </cell>
          <cell r="D192" t="str">
            <v>(Capex - 02-03-04)</v>
          </cell>
          <cell r="E192" t="str">
            <v>Electrical Installation</v>
          </cell>
          <cell r="H192" t="str">
            <v>NRS</v>
          </cell>
          <cell r="I192">
            <v>69300</v>
          </cell>
          <cell r="J192">
            <v>69300</v>
          </cell>
        </row>
        <row r="193">
          <cell r="A193">
            <v>810130</v>
          </cell>
          <cell r="C193" t="str">
            <v>Thermocol Section</v>
          </cell>
          <cell r="D193" t="str">
            <v>(Capex - 01-03-04)</v>
          </cell>
          <cell r="E193" t="str">
            <v>Building</v>
          </cell>
          <cell r="H193" t="str">
            <v>NRS</v>
          </cell>
          <cell r="I193">
            <v>43575</v>
          </cell>
          <cell r="J193">
            <v>43575</v>
          </cell>
        </row>
        <row r="194">
          <cell r="A194">
            <v>810131</v>
          </cell>
          <cell r="C194" t="str">
            <v>New Godown</v>
          </cell>
          <cell r="D194" t="str">
            <v>Capex-17 &amp; 17A</v>
          </cell>
          <cell r="E194" t="str">
            <v>Building</v>
          </cell>
          <cell r="H194" t="str">
            <v>NRS</v>
          </cell>
          <cell r="I194">
            <v>20960</v>
          </cell>
          <cell r="J194">
            <v>20960</v>
          </cell>
        </row>
        <row r="195">
          <cell r="A195">
            <v>810132</v>
          </cell>
          <cell r="C195" t="str">
            <v>Litchi</v>
          </cell>
          <cell r="D195" t="str">
            <v>(Capex - 03-03-04)</v>
          </cell>
          <cell r="E195" t="str">
            <v>Building</v>
          </cell>
          <cell r="H195" t="str">
            <v>NRS</v>
          </cell>
          <cell r="I195">
            <v>10538.5</v>
          </cell>
          <cell r="J195">
            <v>10538.5</v>
          </cell>
        </row>
        <row r="196">
          <cell r="A196">
            <v>810133</v>
          </cell>
          <cell r="C196" t="str">
            <v xml:space="preserve">Vatika Hair Oil Container </v>
          </cell>
          <cell r="D196" t="str">
            <v>Capex-34</v>
          </cell>
          <cell r="E196" t="str">
            <v xml:space="preserve">Plant &amp; Machinery </v>
          </cell>
          <cell r="H196" t="str">
            <v>NRS</v>
          </cell>
          <cell r="I196">
            <v>32000</v>
          </cell>
          <cell r="J196">
            <v>32000</v>
          </cell>
        </row>
        <row r="197">
          <cell r="A197">
            <v>810134</v>
          </cell>
          <cell r="C197" t="str">
            <v>New Godown</v>
          </cell>
          <cell r="D197" t="str">
            <v>Capex-17 &amp; 17A</v>
          </cell>
          <cell r="E197" t="str">
            <v>Building</v>
          </cell>
          <cell r="H197" t="str">
            <v>NRS</v>
          </cell>
          <cell r="I197">
            <v>310500</v>
          </cell>
          <cell r="J197">
            <v>310500</v>
          </cell>
        </row>
        <row r="198">
          <cell r="A198">
            <v>810135</v>
          </cell>
          <cell r="C198" t="str">
            <v>Fruit Juice Expansion</v>
          </cell>
          <cell r="D198" t="str">
            <v>Maintenance</v>
          </cell>
          <cell r="H198" t="str">
            <v>NRS</v>
          </cell>
          <cell r="I198">
            <v>109500</v>
          </cell>
          <cell r="J198">
            <v>109500</v>
          </cell>
        </row>
        <row r="199">
          <cell r="A199">
            <v>810136</v>
          </cell>
          <cell r="C199" t="str">
            <v>Fruit Juice Expansion</v>
          </cell>
          <cell r="D199" t="str">
            <v>Maintenance</v>
          </cell>
          <cell r="E199" t="str">
            <v xml:space="preserve">Wooden Work For 500 ML Machine </v>
          </cell>
          <cell r="H199" t="str">
            <v>NRS</v>
          </cell>
          <cell r="I199">
            <v>124397</v>
          </cell>
          <cell r="J199">
            <v>124397</v>
          </cell>
        </row>
        <row r="200">
          <cell r="A200">
            <v>810137</v>
          </cell>
          <cell r="C200" t="str">
            <v>Baan Installation</v>
          </cell>
          <cell r="D200" t="str">
            <v>Capex-32</v>
          </cell>
          <cell r="E200" t="str">
            <v>Office Equipment</v>
          </cell>
          <cell r="H200" t="str">
            <v>NRS</v>
          </cell>
          <cell r="I200">
            <v>555198.6</v>
          </cell>
          <cell r="J200">
            <v>555198.6</v>
          </cell>
        </row>
        <row r="201">
          <cell r="A201">
            <v>810138</v>
          </cell>
          <cell r="C201" t="str">
            <v>Baan Installation</v>
          </cell>
          <cell r="D201" t="str">
            <v>Capex-32</v>
          </cell>
          <cell r="E201" t="str">
            <v>Office Equipment</v>
          </cell>
          <cell r="H201" t="str">
            <v>NRS</v>
          </cell>
          <cell r="I201">
            <v>1153297.2</v>
          </cell>
          <cell r="J201">
            <v>1153297.2</v>
          </cell>
        </row>
        <row r="202">
          <cell r="A202">
            <v>810139</v>
          </cell>
          <cell r="C202" t="str">
            <v>Trainning Hall</v>
          </cell>
          <cell r="D202" t="str">
            <v>Capex-26</v>
          </cell>
          <cell r="E202" t="str">
            <v>Building</v>
          </cell>
          <cell r="H202" t="str">
            <v>NRS</v>
          </cell>
          <cell r="I202">
            <v>28050</v>
          </cell>
          <cell r="J202">
            <v>28050</v>
          </cell>
        </row>
        <row r="203">
          <cell r="A203">
            <v>810140</v>
          </cell>
          <cell r="C203" t="str">
            <v>LDM Section</v>
          </cell>
          <cell r="D203" t="str">
            <v>Capex-29</v>
          </cell>
          <cell r="E203" t="str">
            <v>Plant &amp; Machinery - all Repairing works</v>
          </cell>
          <cell r="H203" t="str">
            <v>INR</v>
          </cell>
          <cell r="I203">
            <v>29526.7</v>
          </cell>
          <cell r="J203">
            <v>47242.720000000001</v>
          </cell>
        </row>
        <row r="204">
          <cell r="A204">
            <v>810141</v>
          </cell>
          <cell r="C204" t="str">
            <v>Godown near Scrap Yard</v>
          </cell>
          <cell r="D204" t="str">
            <v>Capex-17 &amp; 17A</v>
          </cell>
          <cell r="E204" t="str">
            <v>Building</v>
          </cell>
          <cell r="H204" t="str">
            <v>NRS</v>
          </cell>
          <cell r="I204">
            <v>408000</v>
          </cell>
          <cell r="J204">
            <v>408000</v>
          </cell>
        </row>
        <row r="205">
          <cell r="A205">
            <v>810142</v>
          </cell>
          <cell r="C205" t="str">
            <v>Fruit Juice Expansion</v>
          </cell>
          <cell r="D205" t="str">
            <v>Maintenance</v>
          </cell>
          <cell r="E205" t="str">
            <v>Building</v>
          </cell>
          <cell r="H205" t="str">
            <v>NRS</v>
          </cell>
          <cell r="I205">
            <v>2288</v>
          </cell>
          <cell r="J205">
            <v>2288</v>
          </cell>
        </row>
        <row r="206">
          <cell r="A206">
            <v>810143</v>
          </cell>
          <cell r="C206" t="str">
            <v>Trainning Hall</v>
          </cell>
          <cell r="D206" t="str">
            <v>Capex-26</v>
          </cell>
          <cell r="E206" t="str">
            <v>Office Equipment</v>
          </cell>
          <cell r="H206" t="str">
            <v>NRS</v>
          </cell>
          <cell r="I206">
            <v>17325</v>
          </cell>
          <cell r="J206">
            <v>17325</v>
          </cell>
        </row>
        <row r="207">
          <cell r="A207">
            <v>810144</v>
          </cell>
          <cell r="C207" t="str">
            <v>Boundary Wall</v>
          </cell>
          <cell r="D207" t="str">
            <v>(Capex - 06-03-04)</v>
          </cell>
          <cell r="E207" t="str">
            <v>Building</v>
          </cell>
          <cell r="H207" t="str">
            <v>NRS</v>
          </cell>
          <cell r="I207">
            <v>452275</v>
          </cell>
          <cell r="J207">
            <v>452275</v>
          </cell>
        </row>
        <row r="208">
          <cell r="A208">
            <v>810145</v>
          </cell>
          <cell r="C208" t="str">
            <v>Boundary Wall</v>
          </cell>
          <cell r="D208" t="str">
            <v>(Capex - 06-03-04)</v>
          </cell>
          <cell r="E208" t="str">
            <v>Building</v>
          </cell>
          <cell r="H208" t="str">
            <v>NRS</v>
          </cell>
          <cell r="I208">
            <v>460000</v>
          </cell>
          <cell r="J208">
            <v>460000</v>
          </cell>
        </row>
        <row r="209">
          <cell r="A209">
            <v>810146</v>
          </cell>
          <cell r="C209" t="str">
            <v>Fruit Juice Expansion</v>
          </cell>
          <cell r="D209" t="str">
            <v>Maintenance</v>
          </cell>
          <cell r="E209" t="str">
            <v xml:space="preserve">Wooden Work For 500 ML Machine </v>
          </cell>
          <cell r="F209" t="str">
            <v>Ltchi Processing</v>
          </cell>
          <cell r="H209" t="str">
            <v>NRS</v>
          </cell>
          <cell r="I209">
            <v>38820</v>
          </cell>
          <cell r="J209">
            <v>38820</v>
          </cell>
        </row>
        <row r="210">
          <cell r="A210">
            <v>810147</v>
          </cell>
          <cell r="D210" t="str">
            <v>Maintenance</v>
          </cell>
          <cell r="H210" t="str">
            <v>INR</v>
          </cell>
          <cell r="I210">
            <v>6180</v>
          </cell>
          <cell r="J210">
            <v>9888</v>
          </cell>
        </row>
        <row r="211">
          <cell r="A211">
            <v>810148</v>
          </cell>
          <cell r="C211" t="str">
            <v>Boundary Wall</v>
          </cell>
          <cell r="D211" t="str">
            <v>(Capex - 06-03-04)</v>
          </cell>
          <cell r="E211" t="str">
            <v>Building</v>
          </cell>
          <cell r="H211" t="str">
            <v>NRS</v>
          </cell>
          <cell r="I211">
            <v>149772</v>
          </cell>
          <cell r="J211">
            <v>149772</v>
          </cell>
        </row>
        <row r="212">
          <cell r="A212">
            <v>810149</v>
          </cell>
          <cell r="C212" t="str">
            <v>Fruit Juice Expansion</v>
          </cell>
          <cell r="D212" t="str">
            <v>Capex-22</v>
          </cell>
          <cell r="E212" t="str">
            <v>Building</v>
          </cell>
          <cell r="F212" t="str">
            <v>P. O. to be canceeled</v>
          </cell>
          <cell r="H212" t="str">
            <v>NRS</v>
          </cell>
          <cell r="I212">
            <v>85800</v>
          </cell>
          <cell r="J212">
            <v>85800</v>
          </cell>
        </row>
        <row r="213">
          <cell r="A213">
            <v>810150</v>
          </cell>
          <cell r="C213" t="str">
            <v>Scrap Yard</v>
          </cell>
          <cell r="D213" t="str">
            <v>Capex-24</v>
          </cell>
          <cell r="E213" t="str">
            <v>Building</v>
          </cell>
          <cell r="H213" t="str">
            <v>NRS</v>
          </cell>
          <cell r="I213">
            <v>7500</v>
          </cell>
          <cell r="J213">
            <v>7500</v>
          </cell>
        </row>
        <row r="214">
          <cell r="A214">
            <v>810151</v>
          </cell>
          <cell r="C214" t="str">
            <v>Godown near Scrap Yard</v>
          </cell>
          <cell r="D214" t="str">
            <v>Capex-17 &amp; 17A</v>
          </cell>
          <cell r="E214" t="str">
            <v>Building</v>
          </cell>
          <cell r="H214" t="str">
            <v>NRS</v>
          </cell>
          <cell r="I214">
            <v>59400</v>
          </cell>
          <cell r="J214">
            <v>59400</v>
          </cell>
        </row>
        <row r="215">
          <cell r="A215">
            <v>810152</v>
          </cell>
          <cell r="C215" t="str">
            <v>Lemoneze</v>
          </cell>
          <cell r="D215" t="str">
            <v>Capex-31</v>
          </cell>
          <cell r="E215" t="str">
            <v>Plant &amp; Machinery (Installation)</v>
          </cell>
          <cell r="H215" t="str">
            <v>INR</v>
          </cell>
          <cell r="I215">
            <v>62418</v>
          </cell>
          <cell r="J215">
            <v>99868.800000000003</v>
          </cell>
        </row>
        <row r="216">
          <cell r="A216">
            <v>810153</v>
          </cell>
          <cell r="C216" t="str">
            <v xml:space="preserve">Vatika Hair Oil Container </v>
          </cell>
          <cell r="D216" t="str">
            <v>Capex-34</v>
          </cell>
          <cell r="E216" t="str">
            <v>Plant &amp; Machinery</v>
          </cell>
          <cell r="H216" t="str">
            <v>NRS</v>
          </cell>
          <cell r="I216">
            <v>74000</v>
          </cell>
          <cell r="J216">
            <v>74000</v>
          </cell>
        </row>
        <row r="217">
          <cell r="A217">
            <v>810154</v>
          </cell>
          <cell r="C217" t="str">
            <v>Plastic Section</v>
          </cell>
          <cell r="D217" t="str">
            <v>Maintenance</v>
          </cell>
          <cell r="E217" t="str">
            <v>Plant &amp; Machinery (Installation)</v>
          </cell>
          <cell r="H217" t="str">
            <v>NRS</v>
          </cell>
          <cell r="I217">
            <v>4356</v>
          </cell>
          <cell r="J217">
            <v>4356</v>
          </cell>
        </row>
        <row r="218">
          <cell r="A218">
            <v>810155</v>
          </cell>
          <cell r="D218" t="str">
            <v>Maintenance</v>
          </cell>
        </row>
        <row r="219">
          <cell r="A219">
            <v>810157</v>
          </cell>
          <cell r="C219" t="str">
            <v>Fruit Juice Expansion</v>
          </cell>
          <cell r="D219" t="str">
            <v>Maintenance</v>
          </cell>
          <cell r="E219" t="str">
            <v xml:space="preserve">Wooden Work For 500 ML Machine </v>
          </cell>
          <cell r="H219" t="str">
            <v>NRS</v>
          </cell>
          <cell r="I219">
            <v>56681</v>
          </cell>
          <cell r="J219">
            <v>56681</v>
          </cell>
        </row>
        <row r="220">
          <cell r="A220">
            <v>810158</v>
          </cell>
          <cell r="C220" t="str">
            <v>Litchi</v>
          </cell>
          <cell r="D220" t="str">
            <v>(Capex - 03-03-04)</v>
          </cell>
          <cell r="E220" t="str">
            <v>Plant &amp; Machinery (Installation)</v>
          </cell>
          <cell r="H220" t="str">
            <v>NRS</v>
          </cell>
          <cell r="I220">
            <v>41995.8</v>
          </cell>
          <cell r="J220">
            <v>41995.8</v>
          </cell>
        </row>
        <row r="221">
          <cell r="A221">
            <v>810159</v>
          </cell>
          <cell r="C221" t="str">
            <v>Godown Near Scrap Yard</v>
          </cell>
          <cell r="D221" t="str">
            <v>Capex-17 &amp; 17A</v>
          </cell>
          <cell r="E221" t="str">
            <v>Building</v>
          </cell>
          <cell r="H221" t="str">
            <v>INR</v>
          </cell>
          <cell r="I221">
            <v>53820</v>
          </cell>
          <cell r="J221">
            <v>86112</v>
          </cell>
        </row>
        <row r="222">
          <cell r="A222">
            <v>810160</v>
          </cell>
          <cell r="C222" t="str">
            <v>Trainning Hall</v>
          </cell>
          <cell r="D222" t="str">
            <v>Capex-26</v>
          </cell>
          <cell r="E222" t="str">
            <v>Furniture &amp; Fixture</v>
          </cell>
          <cell r="H222" t="str">
            <v>NRS</v>
          </cell>
          <cell r="I222">
            <v>31618</v>
          </cell>
          <cell r="J222">
            <v>31618</v>
          </cell>
        </row>
        <row r="223">
          <cell r="A223">
            <v>810162</v>
          </cell>
          <cell r="C223" t="str">
            <v>Baan Installation</v>
          </cell>
          <cell r="D223" t="str">
            <v>Capex-32</v>
          </cell>
          <cell r="E223" t="str">
            <v>Office Equipment</v>
          </cell>
          <cell r="H223" t="str">
            <v>NRS</v>
          </cell>
          <cell r="I223">
            <v>502425</v>
          </cell>
          <cell r="J223">
            <v>502425</v>
          </cell>
        </row>
        <row r="224">
          <cell r="A224">
            <v>810163</v>
          </cell>
          <cell r="C224" t="str">
            <v>Baan Installation</v>
          </cell>
          <cell r="D224" t="str">
            <v>Capex-32</v>
          </cell>
          <cell r="E224" t="str">
            <v>Office Equipment</v>
          </cell>
          <cell r="H224" t="str">
            <v>NRS</v>
          </cell>
          <cell r="I224">
            <v>62502</v>
          </cell>
          <cell r="J224">
            <v>62502</v>
          </cell>
        </row>
        <row r="225">
          <cell r="A225">
            <v>810164</v>
          </cell>
          <cell r="C225" t="str">
            <v>Lemoneze</v>
          </cell>
          <cell r="D225" t="str">
            <v>Capex-31</v>
          </cell>
          <cell r="E225" t="str">
            <v>Building</v>
          </cell>
          <cell r="H225" t="str">
            <v>NRS</v>
          </cell>
          <cell r="I225">
            <v>30770</v>
          </cell>
          <cell r="J225">
            <v>30770</v>
          </cell>
        </row>
        <row r="226">
          <cell r="A226">
            <v>810166</v>
          </cell>
          <cell r="C226" t="str">
            <v>Litchi</v>
          </cell>
          <cell r="D226" t="str">
            <v>(Capex - 03-03-04)</v>
          </cell>
          <cell r="E226" t="str">
            <v>Plant &amp; Machinery (Installation)</v>
          </cell>
          <cell r="H226" t="str">
            <v>NRS</v>
          </cell>
          <cell r="I226">
            <v>23925</v>
          </cell>
          <cell r="J226">
            <v>23925</v>
          </cell>
        </row>
        <row r="227">
          <cell r="A227">
            <v>810167</v>
          </cell>
          <cell r="C227" t="str">
            <v>Fruit Juice Expansion</v>
          </cell>
          <cell r="D227" t="str">
            <v>(Capex - 04-03-04)</v>
          </cell>
          <cell r="E227" t="str">
            <v>Plant &amp; Machinery (Installation)</v>
          </cell>
          <cell r="H227" t="str">
            <v>INR</v>
          </cell>
          <cell r="I227">
            <v>18128.75</v>
          </cell>
          <cell r="J227">
            <v>29006</v>
          </cell>
        </row>
        <row r="228">
          <cell r="A228">
            <v>810168</v>
          </cell>
          <cell r="C228" t="str">
            <v>Trainning Hall</v>
          </cell>
          <cell r="D228" t="str">
            <v>Capex-26</v>
          </cell>
          <cell r="E228" t="str">
            <v>Furniture &amp; Fixture</v>
          </cell>
          <cell r="H228" t="str">
            <v>NRS</v>
          </cell>
          <cell r="I228">
            <v>22550</v>
          </cell>
          <cell r="J228">
            <v>22550</v>
          </cell>
        </row>
        <row r="229">
          <cell r="A229">
            <v>810169</v>
          </cell>
          <cell r="C229" t="str">
            <v>Fruit Juice Expansion</v>
          </cell>
          <cell r="D229" t="str">
            <v>(Capex - 04-03-04)</v>
          </cell>
          <cell r="E229" t="str">
            <v>Plant &amp; Machinery (Installation)</v>
          </cell>
          <cell r="F229" t="str">
            <v>Inventory</v>
          </cell>
          <cell r="H229" t="str">
            <v>NRS</v>
          </cell>
          <cell r="I229">
            <v>6710</v>
          </cell>
          <cell r="J229">
            <v>6710</v>
          </cell>
        </row>
        <row r="230">
          <cell r="A230">
            <v>810170</v>
          </cell>
          <cell r="C230" t="str">
            <v>Fruit Juice Expansion</v>
          </cell>
          <cell r="D230" t="str">
            <v>No-Capex</v>
          </cell>
          <cell r="E230" t="str">
            <v>Plant &amp; Machinery</v>
          </cell>
          <cell r="H230" t="str">
            <v>INR</v>
          </cell>
          <cell r="I230">
            <v>3300</v>
          </cell>
          <cell r="J230">
            <v>5280</v>
          </cell>
        </row>
        <row r="231">
          <cell r="A231">
            <v>810171</v>
          </cell>
          <cell r="C231" t="str">
            <v>Boundary Wall</v>
          </cell>
          <cell r="D231" t="str">
            <v>(Capex - 06-03-04)</v>
          </cell>
          <cell r="E231" t="str">
            <v>Building</v>
          </cell>
          <cell r="H231" t="str">
            <v>NRS</v>
          </cell>
          <cell r="I231">
            <v>168600</v>
          </cell>
          <cell r="J231">
            <v>168600</v>
          </cell>
        </row>
        <row r="232">
          <cell r="A232">
            <v>810172</v>
          </cell>
          <cell r="C232" t="str">
            <v>Fruit Juice Expansion</v>
          </cell>
          <cell r="D232" t="str">
            <v>(Capex - 04-03-04)</v>
          </cell>
          <cell r="E232" t="str">
            <v>Building</v>
          </cell>
          <cell r="H232" t="str">
            <v>NRS</v>
          </cell>
          <cell r="I232">
            <v>6780</v>
          </cell>
          <cell r="J232">
            <v>6780</v>
          </cell>
        </row>
        <row r="233">
          <cell r="A233">
            <v>810173</v>
          </cell>
          <cell r="C233" t="str">
            <v>Boundary Wall</v>
          </cell>
          <cell r="D233" t="str">
            <v>(Capex - 06-03-04)</v>
          </cell>
          <cell r="E233" t="str">
            <v>Building</v>
          </cell>
          <cell r="H233" t="str">
            <v>NRS</v>
          </cell>
          <cell r="I233">
            <v>196877.5</v>
          </cell>
          <cell r="J233">
            <v>196877.5</v>
          </cell>
        </row>
        <row r="234">
          <cell r="A234">
            <v>810174</v>
          </cell>
          <cell r="C234" t="str">
            <v>Boundary Wall</v>
          </cell>
          <cell r="D234" t="str">
            <v>(Capex - 06-03-04)</v>
          </cell>
          <cell r="E234" t="str">
            <v>Building</v>
          </cell>
          <cell r="H234" t="str">
            <v>NRS</v>
          </cell>
          <cell r="I234">
            <v>36480</v>
          </cell>
          <cell r="J234">
            <v>36480</v>
          </cell>
        </row>
        <row r="235">
          <cell r="A235">
            <v>810175</v>
          </cell>
          <cell r="C235" t="str">
            <v>Fruit Juice Expansion</v>
          </cell>
          <cell r="D235" t="str">
            <v>(Capex - 04-03-04)</v>
          </cell>
          <cell r="E235" t="str">
            <v>Building</v>
          </cell>
          <cell r="H235" t="str">
            <v>NRS</v>
          </cell>
          <cell r="I235">
            <v>18513.849999999999</v>
          </cell>
          <cell r="J235">
            <v>18513.849999999999</v>
          </cell>
        </row>
        <row r="236">
          <cell r="A236">
            <v>810176</v>
          </cell>
          <cell r="C236" t="str">
            <v>Litchi</v>
          </cell>
          <cell r="D236" t="str">
            <v>(Capex - 03-03-04)</v>
          </cell>
          <cell r="E236" t="str">
            <v>Building</v>
          </cell>
          <cell r="H236" t="str">
            <v>NRS</v>
          </cell>
          <cell r="I236">
            <v>23441.599999999999</v>
          </cell>
          <cell r="J236">
            <v>23441.599999999999</v>
          </cell>
        </row>
        <row r="237">
          <cell r="A237">
            <v>810177</v>
          </cell>
          <cell r="C237" t="str">
            <v>Litchi</v>
          </cell>
          <cell r="D237" t="str">
            <v>(Capex - 03-03-04)</v>
          </cell>
          <cell r="E237" t="str">
            <v>Building</v>
          </cell>
          <cell r="H237" t="str">
            <v>INR</v>
          </cell>
          <cell r="I237">
            <v>820</v>
          </cell>
          <cell r="J237">
            <v>1312</v>
          </cell>
        </row>
        <row r="238">
          <cell r="A238">
            <v>810178</v>
          </cell>
          <cell r="C238" t="str">
            <v>Litchi</v>
          </cell>
          <cell r="D238" t="str">
            <v>(Capex - 03-03-04)</v>
          </cell>
          <cell r="E238" t="str">
            <v>Plant &amp; Machinery (Installation)</v>
          </cell>
          <cell r="H238" t="str">
            <v>INR</v>
          </cell>
          <cell r="I238">
            <v>522</v>
          </cell>
          <cell r="J238">
            <v>835.2</v>
          </cell>
        </row>
        <row r="239">
          <cell r="A239">
            <v>810179</v>
          </cell>
          <cell r="C239" t="str">
            <v>Fruit Juice Expansion</v>
          </cell>
          <cell r="D239" t="str">
            <v>(Capex - 04-03-04)</v>
          </cell>
          <cell r="E239" t="str">
            <v>Building</v>
          </cell>
          <cell r="H239" t="str">
            <v>NRS</v>
          </cell>
          <cell r="I239">
            <v>3330</v>
          </cell>
          <cell r="J239">
            <v>3330</v>
          </cell>
        </row>
        <row r="240">
          <cell r="A240">
            <v>810180</v>
          </cell>
          <cell r="C240" t="str">
            <v>Common Utility</v>
          </cell>
          <cell r="D240" t="str">
            <v>(Capex - 07-03-04)</v>
          </cell>
          <cell r="E240" t="str">
            <v>Plant &amp; Machinery</v>
          </cell>
          <cell r="H240" t="str">
            <v>USD</v>
          </cell>
          <cell r="I240">
            <v>8000</v>
          </cell>
          <cell r="J240">
            <v>592000</v>
          </cell>
        </row>
        <row r="241">
          <cell r="A241">
            <v>810181</v>
          </cell>
          <cell r="C241" t="str">
            <v>Boundary Wall</v>
          </cell>
          <cell r="D241" t="str">
            <v>(Capex - 06-03-04)</v>
          </cell>
          <cell r="E241" t="str">
            <v>Building</v>
          </cell>
          <cell r="H241" t="str">
            <v>NRS</v>
          </cell>
          <cell r="I241">
            <v>69250</v>
          </cell>
          <cell r="J241">
            <v>69250</v>
          </cell>
        </row>
        <row r="242">
          <cell r="A242">
            <v>810182</v>
          </cell>
          <cell r="C242" t="str">
            <v xml:space="preserve">Video Camera Accessories       </v>
          </cell>
          <cell r="D242" t="str">
            <v>(Capex - 14-03-04)</v>
          </cell>
          <cell r="E242" t="str">
            <v>Office Equipment</v>
          </cell>
          <cell r="H242" t="str">
            <v>NRS</v>
          </cell>
          <cell r="I242">
            <v>112459.5</v>
          </cell>
          <cell r="J242">
            <v>112459.5</v>
          </cell>
        </row>
        <row r="243">
          <cell r="A243">
            <v>810183</v>
          </cell>
          <cell r="C243" t="str">
            <v xml:space="preserve">Video Camera Accessories       </v>
          </cell>
          <cell r="D243" t="str">
            <v>(Capex - 14-03-04)</v>
          </cell>
          <cell r="E243" t="str">
            <v>Office Equipment</v>
          </cell>
          <cell r="H243" t="str">
            <v>USD</v>
          </cell>
          <cell r="I243">
            <v>6314.8</v>
          </cell>
          <cell r="J243">
            <v>467295.2</v>
          </cell>
        </row>
        <row r="244">
          <cell r="A244">
            <v>810184</v>
          </cell>
          <cell r="C244" t="str">
            <v>Fruit Juice Expansion</v>
          </cell>
          <cell r="D244" t="str">
            <v>(Capex - 04-03-04)</v>
          </cell>
          <cell r="E244" t="str">
            <v>Plant &amp; Machinery (Installation)</v>
          </cell>
          <cell r="H244" t="str">
            <v>NRS</v>
          </cell>
          <cell r="I244">
            <v>500</v>
          </cell>
          <cell r="J244">
            <v>500</v>
          </cell>
        </row>
        <row r="245">
          <cell r="A245">
            <v>810185</v>
          </cell>
          <cell r="C245" t="str">
            <v xml:space="preserve">Vatika Hair Oil Container </v>
          </cell>
          <cell r="D245" t="str">
            <v>(Capex - 13-03-04)</v>
          </cell>
          <cell r="E245" t="str">
            <v>Plant &amp; Machinery</v>
          </cell>
          <cell r="H245" t="str">
            <v>NRS</v>
          </cell>
          <cell r="I245">
            <v>37500</v>
          </cell>
          <cell r="J245">
            <v>37500</v>
          </cell>
        </row>
        <row r="246">
          <cell r="A246">
            <v>810186</v>
          </cell>
          <cell r="C246" t="str">
            <v>Fruit Juice Expansion</v>
          </cell>
          <cell r="D246" t="str">
            <v>(Capex - 15-03-04)</v>
          </cell>
          <cell r="E246" t="str">
            <v>Plant &amp; Machinery (Installation)</v>
          </cell>
          <cell r="H246" t="str">
            <v>INR</v>
          </cell>
          <cell r="I246">
            <v>21782</v>
          </cell>
          <cell r="J246">
            <v>34851.200000000004</v>
          </cell>
        </row>
        <row r="247">
          <cell r="A247">
            <v>810187</v>
          </cell>
          <cell r="C247" t="str">
            <v>Fruit Juice Expansion-125 ML</v>
          </cell>
          <cell r="D247" t="str">
            <v>(Capex - 15-03-04)</v>
          </cell>
          <cell r="E247" t="str">
            <v>Plant &amp; Machinery - 125 ML</v>
          </cell>
          <cell r="H247" t="str">
            <v>USD</v>
          </cell>
          <cell r="I247">
            <v>77079</v>
          </cell>
          <cell r="J247">
            <v>5703846</v>
          </cell>
        </row>
        <row r="248">
          <cell r="A248">
            <v>810188</v>
          </cell>
          <cell r="C248" t="str">
            <v>Fruit Juice Expansion</v>
          </cell>
          <cell r="D248" t="str">
            <v>(Capex - 15-03-04)</v>
          </cell>
          <cell r="E248" t="str">
            <v>Plant &amp; Machinery</v>
          </cell>
          <cell r="H248" t="str">
            <v>USD</v>
          </cell>
          <cell r="I248">
            <v>18800</v>
          </cell>
          <cell r="J248">
            <v>1391200</v>
          </cell>
        </row>
        <row r="249">
          <cell r="A249">
            <v>810189</v>
          </cell>
          <cell r="C249" t="str">
            <v>Fruit Juice Expansion</v>
          </cell>
          <cell r="D249" t="str">
            <v>(Capex - 15-03-04)</v>
          </cell>
          <cell r="E249" t="str">
            <v>Plant &amp; Machinery (Installation)</v>
          </cell>
          <cell r="H249" t="str">
            <v>NRS</v>
          </cell>
          <cell r="I249">
            <v>101045</v>
          </cell>
          <cell r="J249">
            <v>101045</v>
          </cell>
        </row>
        <row r="250">
          <cell r="A250">
            <v>810190</v>
          </cell>
          <cell r="C250" t="str">
            <v>Fruit Juice Expansion</v>
          </cell>
          <cell r="D250" t="str">
            <v>(Capex - 15-03-04)</v>
          </cell>
          <cell r="E250" t="str">
            <v>Electrical Installation</v>
          </cell>
          <cell r="H250" t="str">
            <v>NRS</v>
          </cell>
          <cell r="I250">
            <v>31464</v>
          </cell>
          <cell r="J250">
            <v>31464</v>
          </cell>
        </row>
        <row r="251">
          <cell r="A251">
            <v>810191</v>
          </cell>
          <cell r="C251" t="str">
            <v>Fruit Juice Expansion</v>
          </cell>
          <cell r="D251" t="str">
            <v>(Capex - 15-03-04)</v>
          </cell>
          <cell r="E251" t="str">
            <v>Electrical Installation</v>
          </cell>
          <cell r="H251" t="str">
            <v>NRS</v>
          </cell>
          <cell r="I251">
            <v>23200</v>
          </cell>
          <cell r="J251">
            <v>23200</v>
          </cell>
        </row>
        <row r="252">
          <cell r="A252">
            <v>810192</v>
          </cell>
          <cell r="C252" t="str">
            <v>Fruit Juice Expansion</v>
          </cell>
          <cell r="D252" t="str">
            <v>(Capex - 15-03-04)</v>
          </cell>
          <cell r="E252" t="str">
            <v>Plant &amp; Machinery</v>
          </cell>
          <cell r="H252" t="str">
            <v>INR</v>
          </cell>
          <cell r="I252">
            <v>1404000</v>
          </cell>
          <cell r="J252">
            <v>2246400</v>
          </cell>
        </row>
        <row r="253">
          <cell r="A253">
            <v>810193</v>
          </cell>
          <cell r="C253" t="str">
            <v>Fruit Juice Expansion-125 ML</v>
          </cell>
          <cell r="D253" t="str">
            <v>(Capex - 15-03-04)</v>
          </cell>
          <cell r="E253" t="str">
            <v>Plant &amp; Machinery - 125 ML</v>
          </cell>
          <cell r="F253" t="str">
            <v>Inventory</v>
          </cell>
          <cell r="H253" t="str">
            <v>EURO</v>
          </cell>
          <cell r="I253">
            <v>8300</v>
          </cell>
          <cell r="J253">
            <v>1079000</v>
          </cell>
        </row>
        <row r="254">
          <cell r="A254">
            <v>810194</v>
          </cell>
          <cell r="C254" t="str">
            <v>Fruit Juice Expansion-125 ML</v>
          </cell>
          <cell r="D254" t="str">
            <v>(Capex - 15-03-04)</v>
          </cell>
          <cell r="E254" t="str">
            <v>Plant &amp; Machinery - 125 ML</v>
          </cell>
          <cell r="H254" t="str">
            <v>USD</v>
          </cell>
          <cell r="I254">
            <v>233400</v>
          </cell>
          <cell r="J254">
            <v>17271600</v>
          </cell>
        </row>
        <row r="255">
          <cell r="A255">
            <v>810195</v>
          </cell>
          <cell r="C255" t="str">
            <v>Fruit Juice Expansion</v>
          </cell>
          <cell r="D255" t="str">
            <v>(Capex - 15-03-04)</v>
          </cell>
          <cell r="E255" t="str">
            <v>Electrical Installation</v>
          </cell>
          <cell r="H255" t="str">
            <v>NRS</v>
          </cell>
          <cell r="I255">
            <v>2043</v>
          </cell>
          <cell r="J255">
            <v>2043</v>
          </cell>
        </row>
        <row r="256">
          <cell r="A256">
            <v>810196</v>
          </cell>
          <cell r="C256" t="str">
            <v>Fruit Juice Expansion</v>
          </cell>
          <cell r="D256" t="str">
            <v>(Capex - 15-03-04)</v>
          </cell>
          <cell r="E256" t="str">
            <v>Plant &amp; Machinery (Installation)</v>
          </cell>
          <cell r="H256" t="str">
            <v>NRS</v>
          </cell>
          <cell r="I256">
            <v>166911</v>
          </cell>
          <cell r="J256">
            <v>166911</v>
          </cell>
        </row>
        <row r="257">
          <cell r="A257">
            <v>810197</v>
          </cell>
          <cell r="C257" t="str">
            <v>Fruit Juice Expansion</v>
          </cell>
          <cell r="D257" t="str">
            <v>(Capex - 15-03-04)</v>
          </cell>
          <cell r="E257" t="str">
            <v>Plant &amp; Machinery (Installation)</v>
          </cell>
          <cell r="H257" t="str">
            <v>INR</v>
          </cell>
          <cell r="I257">
            <v>271076</v>
          </cell>
          <cell r="J257">
            <v>433721.60000000003</v>
          </cell>
        </row>
        <row r="258">
          <cell r="A258">
            <v>810198</v>
          </cell>
          <cell r="C258" t="str">
            <v>Fruit Juice Expansion</v>
          </cell>
          <cell r="D258" t="str">
            <v>(Capex - 15-03-04)</v>
          </cell>
          <cell r="E258" t="str">
            <v>Plant &amp; Machinery (Installation)</v>
          </cell>
          <cell r="H258" t="str">
            <v>INR</v>
          </cell>
          <cell r="I258">
            <v>64485</v>
          </cell>
          <cell r="J258">
            <v>103176</v>
          </cell>
        </row>
        <row r="259">
          <cell r="A259">
            <v>810199</v>
          </cell>
          <cell r="C259" t="str">
            <v>Fruit Juice Expansion</v>
          </cell>
          <cell r="D259" t="str">
            <v>(Capex - 15-03-04)</v>
          </cell>
          <cell r="E259" t="str">
            <v>Plant &amp; Machinery (Installation)</v>
          </cell>
          <cell r="H259" t="str">
            <v>INR</v>
          </cell>
          <cell r="I259">
            <v>34084.9</v>
          </cell>
          <cell r="J259">
            <v>54535.840000000004</v>
          </cell>
        </row>
        <row r="260">
          <cell r="A260">
            <v>810200</v>
          </cell>
          <cell r="C260" t="str">
            <v>Fruit Juice Expansion</v>
          </cell>
          <cell r="D260" t="str">
            <v>(Capex - 15-03-04)</v>
          </cell>
          <cell r="E260" t="str">
            <v>Plant &amp; Machinery (Installation)</v>
          </cell>
          <cell r="H260" t="str">
            <v>INR</v>
          </cell>
          <cell r="I260">
            <v>997000</v>
          </cell>
          <cell r="J260">
            <v>1595200</v>
          </cell>
        </row>
        <row r="261">
          <cell r="A261">
            <v>810201</v>
          </cell>
          <cell r="C261" t="str">
            <v>Fruit Juice Expansion</v>
          </cell>
          <cell r="D261" t="str">
            <v>(Capex - 15-03-04)</v>
          </cell>
          <cell r="E261" t="str">
            <v>Plant &amp; Machinery (Installation)</v>
          </cell>
          <cell r="H261" t="str">
            <v>INR</v>
          </cell>
          <cell r="I261">
            <v>1640</v>
          </cell>
          <cell r="J261">
            <v>2624</v>
          </cell>
        </row>
        <row r="262">
          <cell r="A262">
            <v>810202</v>
          </cell>
          <cell r="C262" t="str">
            <v>Fruit Juice Expansion</v>
          </cell>
          <cell r="D262" t="str">
            <v>(Capex - 15-03-04)</v>
          </cell>
          <cell r="E262" t="str">
            <v>Plant &amp; Machinery (Installation)</v>
          </cell>
          <cell r="H262" t="str">
            <v>NRS</v>
          </cell>
          <cell r="I262">
            <v>29000</v>
          </cell>
          <cell r="J262">
            <v>29000</v>
          </cell>
        </row>
        <row r="263">
          <cell r="A263">
            <v>810203</v>
          </cell>
          <cell r="C263" t="str">
            <v>Fruit Juice Expansion</v>
          </cell>
          <cell r="D263" t="str">
            <v>(Capex - 15-03-04)</v>
          </cell>
          <cell r="E263" t="str">
            <v>Plant &amp; Machinery (Installation)</v>
          </cell>
          <cell r="H263" t="str">
            <v>NRS</v>
          </cell>
          <cell r="I263">
            <v>5993.75</v>
          </cell>
          <cell r="J263">
            <v>5993.75</v>
          </cell>
        </row>
        <row r="264">
          <cell r="A264">
            <v>810204</v>
          </cell>
          <cell r="C264" t="str">
            <v>Fruit Juice Expansion</v>
          </cell>
          <cell r="D264" t="str">
            <v>(Capex - 15-03-04)</v>
          </cell>
          <cell r="E264" t="str">
            <v>Electrical Installation</v>
          </cell>
          <cell r="H264" t="str">
            <v>INR</v>
          </cell>
          <cell r="I264">
            <v>192780</v>
          </cell>
          <cell r="J264">
            <v>308448</v>
          </cell>
        </row>
        <row r="265">
          <cell r="A265">
            <v>810205</v>
          </cell>
          <cell r="C265" t="str">
            <v>Fruit Juice Expansion</v>
          </cell>
          <cell r="D265" t="str">
            <v>(Capex - 15-03-04)</v>
          </cell>
          <cell r="E265" t="str">
            <v>Plant &amp; Machinery (Installation)</v>
          </cell>
          <cell r="H265" t="str">
            <v>NRS</v>
          </cell>
          <cell r="I265">
            <v>9090</v>
          </cell>
          <cell r="J265">
            <v>9090</v>
          </cell>
        </row>
        <row r="266">
          <cell r="A266">
            <v>810206</v>
          </cell>
          <cell r="C266" t="str">
            <v>Fruit Juice Expansion</v>
          </cell>
          <cell r="D266" t="str">
            <v>(Capex - 15-03-04)</v>
          </cell>
          <cell r="E266" t="str">
            <v>Plant &amp; Machinery (Installation)</v>
          </cell>
          <cell r="H266" t="str">
            <v>NRS</v>
          </cell>
          <cell r="I266">
            <v>7740</v>
          </cell>
          <cell r="J266">
            <v>7740</v>
          </cell>
        </row>
        <row r="267">
          <cell r="A267">
            <v>810207</v>
          </cell>
          <cell r="C267" t="str">
            <v xml:space="preserve">Kennel House </v>
          </cell>
          <cell r="D267" t="str">
            <v>(Capex - 18-03-04)</v>
          </cell>
          <cell r="E267" t="str">
            <v>Building</v>
          </cell>
          <cell r="H267" t="str">
            <v>NRS</v>
          </cell>
          <cell r="I267">
            <v>22842</v>
          </cell>
          <cell r="J267">
            <v>22842</v>
          </cell>
        </row>
        <row r="268">
          <cell r="A268">
            <v>810208</v>
          </cell>
          <cell r="C268" t="str">
            <v>Fruit Juice Expansion</v>
          </cell>
          <cell r="D268" t="str">
            <v>(Capex - 15-03-04)</v>
          </cell>
          <cell r="E268" t="str">
            <v>Plant &amp; Machinery (Installation)</v>
          </cell>
          <cell r="H268" t="str">
            <v>NRS</v>
          </cell>
          <cell r="I268">
            <v>35000</v>
          </cell>
          <cell r="J268">
            <v>35000</v>
          </cell>
        </row>
        <row r="269">
          <cell r="A269">
            <v>810209</v>
          </cell>
          <cell r="C269" t="str">
            <v>Fruit Juice Expansion</v>
          </cell>
          <cell r="D269" t="str">
            <v>(Capex - 15-03-04)</v>
          </cell>
          <cell r="E269" t="str">
            <v>Plant &amp; Machinery (Installation)</v>
          </cell>
          <cell r="H269" t="str">
            <v>NRS</v>
          </cell>
          <cell r="I269">
            <v>66578.960000000006</v>
          </cell>
          <cell r="J269">
            <v>66578.960000000006</v>
          </cell>
        </row>
        <row r="270">
          <cell r="A270">
            <v>810210</v>
          </cell>
          <cell r="C270" t="str">
            <v>Fruit Juice Expansion</v>
          </cell>
          <cell r="D270" t="str">
            <v>(Capex - 15-03-04)</v>
          </cell>
          <cell r="E270" t="str">
            <v>Plant &amp; Machinery (Installation)</v>
          </cell>
          <cell r="H270" t="str">
            <v>NRS</v>
          </cell>
          <cell r="I270">
            <v>7290</v>
          </cell>
          <cell r="J270">
            <v>7290</v>
          </cell>
        </row>
        <row r="271">
          <cell r="A271">
            <v>810211</v>
          </cell>
          <cell r="C271" t="str">
            <v>Fruit Juice Expansion</v>
          </cell>
          <cell r="D271" t="str">
            <v>(Capex - 15-03-04)</v>
          </cell>
          <cell r="E271" t="str">
            <v>Electrical Installation</v>
          </cell>
          <cell r="H271" t="str">
            <v>NRS</v>
          </cell>
          <cell r="I271">
            <v>245000</v>
          </cell>
          <cell r="J271">
            <v>245000</v>
          </cell>
        </row>
        <row r="272">
          <cell r="A272">
            <v>810212</v>
          </cell>
          <cell r="C272" t="str">
            <v>Fruit Juice Expansion</v>
          </cell>
          <cell r="D272" t="str">
            <v>(Capex - 15-03-04)</v>
          </cell>
          <cell r="E272" t="str">
            <v>Plant &amp; Machinery (Installation)</v>
          </cell>
          <cell r="H272" t="str">
            <v>NRS</v>
          </cell>
          <cell r="I272">
            <v>27409.05</v>
          </cell>
          <cell r="J272">
            <v>27409.05</v>
          </cell>
        </row>
        <row r="273">
          <cell r="A273">
            <v>810213</v>
          </cell>
          <cell r="C273" t="str">
            <v>Fruit Juice Expansion</v>
          </cell>
          <cell r="D273" t="str">
            <v>(Capex - 15-03-04)</v>
          </cell>
          <cell r="E273" t="str">
            <v>Plant &amp; Machinery</v>
          </cell>
          <cell r="H273" t="str">
            <v>INR</v>
          </cell>
          <cell r="I273">
            <v>42325</v>
          </cell>
          <cell r="J273">
            <v>67720</v>
          </cell>
        </row>
        <row r="274">
          <cell r="A274">
            <v>810214</v>
          </cell>
          <cell r="C274" t="str">
            <v>Fruit Juice Expansion</v>
          </cell>
          <cell r="D274" t="str">
            <v>(Capex - 15-03-04)</v>
          </cell>
          <cell r="E274" t="str">
            <v>Electrical Installation</v>
          </cell>
          <cell r="H274" t="str">
            <v>NRS</v>
          </cell>
          <cell r="I274">
            <v>491398.33</v>
          </cell>
          <cell r="J274">
            <v>491398.33</v>
          </cell>
        </row>
        <row r="275">
          <cell r="A275">
            <v>810215</v>
          </cell>
          <cell r="C275" t="str">
            <v xml:space="preserve">Vatika Hair Oil Container </v>
          </cell>
          <cell r="D275" t="str">
            <v>(Capex - 13-03-04)</v>
          </cell>
          <cell r="E275" t="str">
            <v>Plant &amp; Machinery</v>
          </cell>
          <cell r="H275" t="str">
            <v>NRS</v>
          </cell>
          <cell r="I275">
            <v>7500</v>
          </cell>
          <cell r="J275">
            <v>7500</v>
          </cell>
        </row>
        <row r="276">
          <cell r="A276">
            <v>810216</v>
          </cell>
          <cell r="C276" t="str">
            <v>Fruit Juice Expansion</v>
          </cell>
          <cell r="D276" t="str">
            <v>(Capex - 15-03-04)</v>
          </cell>
          <cell r="E276" t="str">
            <v>Plant &amp; Machinery (Installation)</v>
          </cell>
          <cell r="H276" t="str">
            <v>NRS</v>
          </cell>
          <cell r="I276">
            <v>10335.6</v>
          </cell>
          <cell r="J276">
            <v>10335.6</v>
          </cell>
        </row>
        <row r="277">
          <cell r="A277">
            <v>810217</v>
          </cell>
          <cell r="C277" t="str">
            <v xml:space="preserve">Kennel House </v>
          </cell>
          <cell r="D277" t="str">
            <v>(Capex - 18-03-04)</v>
          </cell>
          <cell r="E277" t="str">
            <v>Building</v>
          </cell>
          <cell r="H277" t="str">
            <v>NRS</v>
          </cell>
          <cell r="I277">
            <v>7065</v>
          </cell>
          <cell r="J277">
            <v>7065</v>
          </cell>
        </row>
        <row r="278">
          <cell r="A278">
            <v>810218</v>
          </cell>
          <cell r="C278" t="str">
            <v xml:space="preserve">Vatika Hair Oil Container </v>
          </cell>
          <cell r="D278" t="str">
            <v>(Capex - 13-03-04)</v>
          </cell>
          <cell r="E278" t="str">
            <v>Plant &amp; Machinery</v>
          </cell>
          <cell r="H278" t="str">
            <v>NRS</v>
          </cell>
          <cell r="I278">
            <v>19200</v>
          </cell>
          <cell r="J278">
            <v>19200</v>
          </cell>
        </row>
        <row r="279">
          <cell r="A279">
            <v>810219</v>
          </cell>
          <cell r="C279" t="str">
            <v xml:space="preserve">Kennel House </v>
          </cell>
          <cell r="D279" t="str">
            <v>(Capex - 18-03-04)</v>
          </cell>
          <cell r="E279" t="str">
            <v>Building</v>
          </cell>
          <cell r="H279" t="str">
            <v>NRS</v>
          </cell>
          <cell r="I279">
            <v>5130</v>
          </cell>
          <cell r="J279">
            <v>5130</v>
          </cell>
        </row>
        <row r="280">
          <cell r="A280">
            <v>810220</v>
          </cell>
          <cell r="C280" t="str">
            <v xml:space="preserve">Kennel House </v>
          </cell>
          <cell r="D280" t="str">
            <v>(Capex - 18-03-04)</v>
          </cell>
          <cell r="E280" t="str">
            <v>Building</v>
          </cell>
          <cell r="H280" t="str">
            <v>NRS</v>
          </cell>
          <cell r="I280">
            <v>950</v>
          </cell>
          <cell r="J280">
            <v>950</v>
          </cell>
        </row>
        <row r="281">
          <cell r="A281">
            <v>810221</v>
          </cell>
          <cell r="C281" t="str">
            <v xml:space="preserve">Kennel House </v>
          </cell>
          <cell r="D281" t="str">
            <v>(Capex - 18-03-04)</v>
          </cell>
          <cell r="E281" t="str">
            <v>Building</v>
          </cell>
          <cell r="H281" t="str">
            <v>NRS</v>
          </cell>
          <cell r="I281">
            <v>1081.5999999999999</v>
          </cell>
          <cell r="J281">
            <v>1081.5999999999999</v>
          </cell>
        </row>
        <row r="282">
          <cell r="A282">
            <v>810222</v>
          </cell>
          <cell r="C282" t="str">
            <v xml:space="preserve">Kennel House </v>
          </cell>
          <cell r="D282" t="str">
            <v>(Capex - 18-03-04)</v>
          </cell>
          <cell r="E282" t="str">
            <v>Building</v>
          </cell>
          <cell r="H282" t="str">
            <v>NRS</v>
          </cell>
          <cell r="I282">
            <v>15910</v>
          </cell>
          <cell r="J282">
            <v>15910</v>
          </cell>
        </row>
        <row r="283">
          <cell r="A283">
            <v>810223</v>
          </cell>
          <cell r="C283" t="str">
            <v>Litchi</v>
          </cell>
          <cell r="D283" t="str">
            <v>(Capex - 03-03-04)</v>
          </cell>
          <cell r="E283" t="str">
            <v>Plant &amp; Machinery (Installation)</v>
          </cell>
          <cell r="H283" t="str">
            <v>NRS</v>
          </cell>
          <cell r="I283">
            <v>9270</v>
          </cell>
          <cell r="J283">
            <v>9270</v>
          </cell>
        </row>
        <row r="284">
          <cell r="A284">
            <v>810224</v>
          </cell>
          <cell r="C284" t="str">
            <v>Litchi</v>
          </cell>
          <cell r="D284" t="str">
            <v>(Capex - 03-03-04)</v>
          </cell>
          <cell r="E284" t="str">
            <v>Plant &amp; Machinery (Installation)</v>
          </cell>
          <cell r="H284" t="str">
            <v>NRS</v>
          </cell>
          <cell r="I284">
            <v>1600</v>
          </cell>
          <cell r="J284">
            <v>1600</v>
          </cell>
        </row>
        <row r="285">
          <cell r="A285">
            <v>810225</v>
          </cell>
          <cell r="C285" t="str">
            <v>Litchi</v>
          </cell>
          <cell r="D285" t="str">
            <v>(Capex - 03-03-04)</v>
          </cell>
          <cell r="E285" t="str">
            <v>Plant &amp; Machinery (Installation)</v>
          </cell>
          <cell r="H285" t="str">
            <v>NRS</v>
          </cell>
          <cell r="I285">
            <v>3033</v>
          </cell>
          <cell r="J285">
            <v>3033</v>
          </cell>
        </row>
        <row r="286">
          <cell r="A286">
            <v>810226</v>
          </cell>
          <cell r="C286" t="str">
            <v>Litchi</v>
          </cell>
          <cell r="D286" t="str">
            <v>(Capex - 03-03-04)</v>
          </cell>
          <cell r="E286" t="str">
            <v>Plant &amp; Machinery (Installation)</v>
          </cell>
          <cell r="H286" t="str">
            <v>NRS</v>
          </cell>
          <cell r="I286">
            <v>22487</v>
          </cell>
          <cell r="J286">
            <v>22487</v>
          </cell>
        </row>
        <row r="287">
          <cell r="A287">
            <v>810227</v>
          </cell>
          <cell r="C287" t="str">
            <v>Fruit Juice Expansion</v>
          </cell>
          <cell r="D287" t="str">
            <v>(Capex - 15-03-04)</v>
          </cell>
          <cell r="E287" t="str">
            <v>Plant &amp; Machinery (Installation)</v>
          </cell>
          <cell r="H287" t="str">
            <v>INR</v>
          </cell>
          <cell r="I287">
            <v>172000</v>
          </cell>
          <cell r="J287">
            <v>275200</v>
          </cell>
        </row>
        <row r="288">
          <cell r="A288">
            <v>810228</v>
          </cell>
          <cell r="C288" t="str">
            <v>Litchi</v>
          </cell>
          <cell r="D288" t="str">
            <v>(Capex - 03-03-04)</v>
          </cell>
          <cell r="E288" t="str">
            <v>Plant &amp; Machinery (Installation)</v>
          </cell>
          <cell r="H288" t="str">
            <v>NRS</v>
          </cell>
          <cell r="I288">
            <v>45213</v>
          </cell>
          <cell r="J288">
            <v>45213</v>
          </cell>
        </row>
        <row r="289">
          <cell r="A289">
            <v>810229</v>
          </cell>
          <cell r="C289" t="str">
            <v xml:space="preserve">Kennel House </v>
          </cell>
          <cell r="D289" t="str">
            <v>(Capex - 18-03-04)</v>
          </cell>
          <cell r="E289" t="str">
            <v>Building</v>
          </cell>
          <cell r="H289" t="str">
            <v>NRS</v>
          </cell>
          <cell r="I289">
            <v>5816.5</v>
          </cell>
          <cell r="J289">
            <v>5816.5</v>
          </cell>
        </row>
        <row r="290">
          <cell r="A290">
            <v>810230</v>
          </cell>
          <cell r="C290" t="str">
            <v xml:space="preserve">Kennel House </v>
          </cell>
          <cell r="D290" t="str">
            <v>(Capex - 18-03-04)</v>
          </cell>
          <cell r="E290" t="str">
            <v>Building</v>
          </cell>
          <cell r="H290" t="str">
            <v>NRS</v>
          </cell>
          <cell r="I290">
            <v>4314.72</v>
          </cell>
          <cell r="J290">
            <v>4314.72</v>
          </cell>
        </row>
        <row r="291">
          <cell r="A291">
            <v>810231</v>
          </cell>
          <cell r="C291" t="str">
            <v>Fruit Juice Expansion</v>
          </cell>
          <cell r="D291" t="str">
            <v>(Capex - 15-03-04)</v>
          </cell>
          <cell r="E291" t="str">
            <v>Plant &amp; Machinery (Installation)</v>
          </cell>
          <cell r="H291" t="str">
            <v>USD</v>
          </cell>
          <cell r="I291">
            <v>1769.52</v>
          </cell>
          <cell r="J291">
            <v>130944.48</v>
          </cell>
        </row>
        <row r="292">
          <cell r="A292">
            <v>810232</v>
          </cell>
          <cell r="C292" t="str">
            <v xml:space="preserve">Kennel House </v>
          </cell>
          <cell r="D292" t="str">
            <v>(Capex - 18-03-04)</v>
          </cell>
          <cell r="E292" t="str">
            <v>Building</v>
          </cell>
          <cell r="H292" t="str">
            <v>NRS</v>
          </cell>
          <cell r="I292">
            <v>25800</v>
          </cell>
          <cell r="J292">
            <v>25800</v>
          </cell>
        </row>
        <row r="293">
          <cell r="A293">
            <v>810233</v>
          </cell>
          <cell r="C293" t="str">
            <v xml:space="preserve">Kennel House </v>
          </cell>
          <cell r="D293" t="str">
            <v>(Capex - 18-03-04)</v>
          </cell>
          <cell r="E293" t="str">
            <v>Building</v>
          </cell>
          <cell r="H293" t="str">
            <v>NRS</v>
          </cell>
          <cell r="I293">
            <v>2640</v>
          </cell>
          <cell r="J293">
            <v>2640</v>
          </cell>
        </row>
        <row r="294">
          <cell r="A294">
            <v>810234</v>
          </cell>
          <cell r="C294" t="str">
            <v xml:space="preserve">Kennel House </v>
          </cell>
          <cell r="D294" t="str">
            <v>(Capex - 18-03-04)</v>
          </cell>
          <cell r="E294" t="str">
            <v>Building</v>
          </cell>
          <cell r="H294" t="str">
            <v>NRS</v>
          </cell>
          <cell r="I294">
            <v>779760</v>
          </cell>
          <cell r="J294">
            <v>779760</v>
          </cell>
        </row>
        <row r="295">
          <cell r="A295">
            <v>810235</v>
          </cell>
          <cell r="C295" t="str">
            <v>Roads &amp; Bridges</v>
          </cell>
          <cell r="D295" t="str">
            <v>(Capex - 21-02-03)</v>
          </cell>
          <cell r="E295" t="str">
            <v>Building</v>
          </cell>
          <cell r="H295" t="str">
            <v>NRS</v>
          </cell>
          <cell r="I295">
            <v>465290</v>
          </cell>
          <cell r="J295">
            <v>465290</v>
          </cell>
        </row>
        <row r="296">
          <cell r="A296">
            <v>810236</v>
          </cell>
          <cell r="E296" t="str">
            <v>Electrical Installation</v>
          </cell>
          <cell r="H296" t="str">
            <v>NRS</v>
          </cell>
          <cell r="I296">
            <v>174108.75</v>
          </cell>
          <cell r="J296">
            <v>174108.75</v>
          </cell>
        </row>
        <row r="297">
          <cell r="A297">
            <v>810237</v>
          </cell>
          <cell r="C297" t="str">
            <v>Boundary Wall</v>
          </cell>
          <cell r="D297" t="str">
            <v>(Capex - 11-03-04)</v>
          </cell>
          <cell r="E297" t="str">
            <v>Building</v>
          </cell>
          <cell r="H297" t="str">
            <v>NRS</v>
          </cell>
          <cell r="I297">
            <v>349753</v>
          </cell>
          <cell r="J297">
            <v>349753</v>
          </cell>
        </row>
        <row r="298">
          <cell r="A298">
            <v>810238</v>
          </cell>
          <cell r="C298" t="str">
            <v>Fruit Juice Expansion</v>
          </cell>
          <cell r="D298" t="str">
            <v>(Capex - 15-03-04)</v>
          </cell>
          <cell r="E298" t="str">
            <v>Plant &amp; Machinery (Installation)</v>
          </cell>
          <cell r="H298" t="str">
            <v>NRS</v>
          </cell>
          <cell r="I298">
            <v>8000</v>
          </cell>
          <cell r="J298">
            <v>8000</v>
          </cell>
        </row>
        <row r="299">
          <cell r="A299">
            <v>810239</v>
          </cell>
          <cell r="C299" t="str">
            <v>Taxol Section</v>
          </cell>
          <cell r="D299" t="str">
            <v>(Capex - 22-03-04)</v>
          </cell>
          <cell r="E299" t="str">
            <v>Plant &amp; Machinery (Installation)</v>
          </cell>
          <cell r="H299" t="str">
            <v>NRS</v>
          </cell>
          <cell r="I299">
            <v>8800</v>
          </cell>
          <cell r="J299">
            <v>8800</v>
          </cell>
        </row>
        <row r="300">
          <cell r="A300">
            <v>810240</v>
          </cell>
          <cell r="C300" t="str">
            <v>Taxol Section</v>
          </cell>
          <cell r="D300" t="str">
            <v>(Capex - 22-03-04)</v>
          </cell>
          <cell r="E300" t="str">
            <v>Plant &amp; Machinery (Installation)</v>
          </cell>
          <cell r="H300" t="str">
            <v>NRS</v>
          </cell>
          <cell r="I300">
            <v>4923</v>
          </cell>
          <cell r="J300">
            <v>4923</v>
          </cell>
        </row>
        <row r="301">
          <cell r="A301">
            <v>810241</v>
          </cell>
          <cell r="C301" t="str">
            <v>Taxol Section</v>
          </cell>
          <cell r="D301" t="str">
            <v>(Capex - 22-03-04)</v>
          </cell>
          <cell r="E301" t="str">
            <v>Plant &amp; Machinery (Installation)</v>
          </cell>
          <cell r="H301" t="str">
            <v>NRS</v>
          </cell>
          <cell r="I301">
            <v>48894.48</v>
          </cell>
          <cell r="J301">
            <v>48894.48</v>
          </cell>
        </row>
        <row r="302">
          <cell r="A302">
            <v>810242</v>
          </cell>
          <cell r="C302" t="str">
            <v>Fruit Juice Expansion</v>
          </cell>
          <cell r="D302" t="str">
            <v>(Capex - 15-03-04)</v>
          </cell>
          <cell r="E302" t="str">
            <v>Plant &amp; Machinery (Installation)</v>
          </cell>
          <cell r="H302" t="str">
            <v>NRS</v>
          </cell>
          <cell r="I302">
            <v>255714</v>
          </cell>
          <cell r="J302">
            <v>255714</v>
          </cell>
        </row>
        <row r="303">
          <cell r="A303">
            <v>810243</v>
          </cell>
          <cell r="C303" t="str">
            <v xml:space="preserve">Kennel House </v>
          </cell>
          <cell r="D303" t="str">
            <v>(Capex - 18-03-04)</v>
          </cell>
          <cell r="E303" t="str">
            <v>Building</v>
          </cell>
          <cell r="H303" t="str">
            <v>NRS</v>
          </cell>
          <cell r="I303">
            <v>77921.2</v>
          </cell>
          <cell r="J303">
            <v>77921.2</v>
          </cell>
        </row>
        <row r="304">
          <cell r="A304">
            <v>810244</v>
          </cell>
          <cell r="C304" t="str">
            <v>Taxol Section</v>
          </cell>
          <cell r="D304" t="str">
            <v>(Capex - 22-03-04)</v>
          </cell>
          <cell r="E304" t="str">
            <v>Plant &amp; Machinery (Installation)</v>
          </cell>
          <cell r="H304" t="str">
            <v>NRS</v>
          </cell>
          <cell r="I304">
            <v>10640</v>
          </cell>
          <cell r="J304">
            <v>10640</v>
          </cell>
        </row>
        <row r="305">
          <cell r="A305">
            <v>810245</v>
          </cell>
          <cell r="C305" t="str">
            <v>Taxol Section</v>
          </cell>
          <cell r="D305" t="str">
            <v>(Capex - 22-03-04)</v>
          </cell>
          <cell r="E305" t="str">
            <v>Plant &amp; Machinery (Installation)</v>
          </cell>
          <cell r="H305" t="str">
            <v>NRS</v>
          </cell>
          <cell r="I305">
            <v>35610</v>
          </cell>
          <cell r="J305">
            <v>35610</v>
          </cell>
        </row>
        <row r="306">
          <cell r="A306">
            <v>810246</v>
          </cell>
          <cell r="C306" t="str">
            <v xml:space="preserve">Kennel House </v>
          </cell>
          <cell r="D306" t="str">
            <v>(Capex - 18-03-04)</v>
          </cell>
          <cell r="E306" t="str">
            <v>Building</v>
          </cell>
          <cell r="H306" t="str">
            <v>NRS</v>
          </cell>
          <cell r="I306">
            <v>3010</v>
          </cell>
          <cell r="J306">
            <v>3010</v>
          </cell>
        </row>
        <row r="307">
          <cell r="A307">
            <v>810247</v>
          </cell>
          <cell r="C307" t="str">
            <v>Taxol Section</v>
          </cell>
          <cell r="D307" t="str">
            <v>(Capex - 22-03-04)</v>
          </cell>
          <cell r="E307" t="str">
            <v>Plant &amp; Machinery (Installation)</v>
          </cell>
          <cell r="H307" t="str">
            <v>NRS</v>
          </cell>
          <cell r="I307">
            <v>59700</v>
          </cell>
          <cell r="J307">
            <v>59700</v>
          </cell>
        </row>
        <row r="308">
          <cell r="A308">
            <v>810248</v>
          </cell>
          <cell r="C308" t="str">
            <v>Taxol Section</v>
          </cell>
          <cell r="D308" t="str">
            <v>(Capex - 22-03-04)</v>
          </cell>
          <cell r="E308" t="str">
            <v>Plant &amp; Machinery (Installation)</v>
          </cell>
          <cell r="H308" t="str">
            <v>NRS</v>
          </cell>
          <cell r="I308">
            <v>3800</v>
          </cell>
          <cell r="J308">
            <v>3800</v>
          </cell>
        </row>
        <row r="309">
          <cell r="A309">
            <v>810249</v>
          </cell>
          <cell r="C309" t="str">
            <v>Boundary Wall</v>
          </cell>
          <cell r="D309" t="str">
            <v>(Capex - 15-03-04)</v>
          </cell>
          <cell r="E309" t="str">
            <v xml:space="preserve">Building </v>
          </cell>
          <cell r="H309" t="str">
            <v>NRS</v>
          </cell>
          <cell r="I309">
            <v>18074.2</v>
          </cell>
          <cell r="J309">
            <v>18074.2</v>
          </cell>
        </row>
        <row r="310">
          <cell r="A310">
            <v>810250</v>
          </cell>
          <cell r="C310" t="str">
            <v>Fruit Juice Expansion</v>
          </cell>
          <cell r="D310" t="str">
            <v>(Capex - 15-03-04)</v>
          </cell>
          <cell r="E310" t="str">
            <v>Plant &amp; Machinery (Installation)</v>
          </cell>
          <cell r="H310" t="str">
            <v>INR</v>
          </cell>
          <cell r="I310">
            <v>206400</v>
          </cell>
          <cell r="J310">
            <v>330240</v>
          </cell>
        </row>
        <row r="311">
          <cell r="A311">
            <v>810251</v>
          </cell>
          <cell r="C311" t="str">
            <v>Fruit Juice Expansion</v>
          </cell>
          <cell r="D311" t="str">
            <v>(Capex - 15-03-04)</v>
          </cell>
          <cell r="E311" t="str">
            <v>Plant &amp; Machinery (Installation)</v>
          </cell>
          <cell r="H311" t="str">
            <v>NRS</v>
          </cell>
          <cell r="I311">
            <v>8600</v>
          </cell>
          <cell r="J311">
            <v>8600</v>
          </cell>
        </row>
        <row r="312">
          <cell r="A312">
            <v>810252</v>
          </cell>
          <cell r="C312" t="str">
            <v>Fruit Juice Expansion</v>
          </cell>
          <cell r="D312" t="str">
            <v>(Capex - 15-03-04)</v>
          </cell>
          <cell r="E312" t="str">
            <v>Plant &amp; Machinery (Installation)</v>
          </cell>
          <cell r="H312" t="str">
            <v>INR</v>
          </cell>
          <cell r="I312">
            <v>107406</v>
          </cell>
          <cell r="J312">
            <v>171849.60000000001</v>
          </cell>
        </row>
        <row r="313">
          <cell r="A313">
            <v>810253</v>
          </cell>
          <cell r="C313" t="str">
            <v>Fruit Juice Expansion</v>
          </cell>
          <cell r="D313" t="str">
            <v>(Capex - 15-03-04)</v>
          </cell>
          <cell r="E313" t="str">
            <v>Plant &amp; Machinery (Installation)</v>
          </cell>
          <cell r="H313" t="str">
            <v>NRS</v>
          </cell>
          <cell r="I313">
            <v>2210</v>
          </cell>
          <cell r="J313">
            <v>2210</v>
          </cell>
        </row>
        <row r="314">
          <cell r="A314">
            <v>810254</v>
          </cell>
          <cell r="C314" t="str">
            <v>Fruit Juice Expansion</v>
          </cell>
          <cell r="D314" t="str">
            <v>(Capex - 15-03-04)</v>
          </cell>
          <cell r="E314" t="str">
            <v>Plant &amp; Machinery (Installation)</v>
          </cell>
          <cell r="H314" t="str">
            <v>NRS</v>
          </cell>
          <cell r="I314">
            <v>12200</v>
          </cell>
          <cell r="J314">
            <v>12200</v>
          </cell>
        </row>
        <row r="315">
          <cell r="A315">
            <v>810255</v>
          </cell>
          <cell r="C315" t="str">
            <v>Taxol Section</v>
          </cell>
          <cell r="D315" t="str">
            <v>(Capex - 22-03-04)</v>
          </cell>
          <cell r="E315" t="str">
            <v>Electrical Installation</v>
          </cell>
          <cell r="H315" t="str">
            <v>NRS</v>
          </cell>
          <cell r="I315">
            <v>200047.08</v>
          </cell>
          <cell r="J315">
            <v>200047.08</v>
          </cell>
        </row>
        <row r="316">
          <cell r="A316">
            <v>810256</v>
          </cell>
          <cell r="C316" t="str">
            <v>Fruit Juice Expansion</v>
          </cell>
          <cell r="D316" t="str">
            <v>(Capex - 15-03-04)</v>
          </cell>
          <cell r="E316" t="str">
            <v>Building</v>
          </cell>
          <cell r="H316" t="str">
            <v>NRS</v>
          </cell>
          <cell r="I316">
            <v>51450</v>
          </cell>
          <cell r="J316">
            <v>51450</v>
          </cell>
        </row>
        <row r="317">
          <cell r="A317">
            <v>810257</v>
          </cell>
          <cell r="C317" t="str">
            <v>Taxol Section</v>
          </cell>
          <cell r="D317" t="str">
            <v>(Capex - 22-03-04)</v>
          </cell>
          <cell r="E317" t="str">
            <v>Electrical Installation</v>
          </cell>
          <cell r="H317" t="str">
            <v>INR</v>
          </cell>
          <cell r="I317">
            <v>50688</v>
          </cell>
          <cell r="J317">
            <v>81100.800000000003</v>
          </cell>
        </row>
        <row r="318">
          <cell r="A318">
            <v>810258</v>
          </cell>
          <cell r="C318" t="str">
            <v>Fruit Juice Expansion</v>
          </cell>
          <cell r="D318" t="str">
            <v>(Capex - 15-03-04)</v>
          </cell>
          <cell r="E318" t="str">
            <v>Plant &amp; Machinery (Installation)</v>
          </cell>
          <cell r="H318" t="str">
            <v>NRS</v>
          </cell>
          <cell r="I318">
            <v>54560</v>
          </cell>
          <cell r="J318">
            <v>54560</v>
          </cell>
        </row>
        <row r="319">
          <cell r="A319">
            <v>810259</v>
          </cell>
          <cell r="C319" t="str">
            <v>Taxol Section</v>
          </cell>
          <cell r="D319" t="str">
            <v>(Capex - 22-03-04)</v>
          </cell>
          <cell r="E319" t="str">
            <v>Plant &amp; Machinery (Installation)</v>
          </cell>
          <cell r="H319" t="str">
            <v>NRS</v>
          </cell>
          <cell r="I319">
            <v>21500</v>
          </cell>
          <cell r="J319">
            <v>21500</v>
          </cell>
        </row>
        <row r="320">
          <cell r="A320">
            <v>810260</v>
          </cell>
          <cell r="C320" t="str">
            <v>Taxol Section</v>
          </cell>
          <cell r="D320" t="str">
            <v>(Capex - 22-03-04)</v>
          </cell>
          <cell r="E320" t="str">
            <v>Plant &amp; Machinery (Installation)</v>
          </cell>
          <cell r="H320" t="str">
            <v>NRS</v>
          </cell>
          <cell r="I320">
            <v>42240</v>
          </cell>
          <cell r="J320">
            <v>42240</v>
          </cell>
        </row>
        <row r="321">
          <cell r="A321">
            <v>810261</v>
          </cell>
          <cell r="C321" t="str">
            <v>Taxol Section</v>
          </cell>
          <cell r="D321" t="str">
            <v>(Capex - 22-03-04)</v>
          </cell>
          <cell r="E321" t="str">
            <v>Plant &amp; Machinery</v>
          </cell>
          <cell r="H321" t="str">
            <v>INR</v>
          </cell>
          <cell r="I321">
            <v>51030</v>
          </cell>
          <cell r="J321">
            <v>81648</v>
          </cell>
        </row>
        <row r="322">
          <cell r="A322">
            <v>810262</v>
          </cell>
          <cell r="C322" t="str">
            <v>Taxol Section</v>
          </cell>
          <cell r="D322" t="str">
            <v>(Capex - 22-03-04)</v>
          </cell>
          <cell r="E322" t="str">
            <v>Plant &amp; Machinery</v>
          </cell>
          <cell r="H322" t="str">
            <v>USD</v>
          </cell>
          <cell r="I322">
            <v>2950</v>
          </cell>
          <cell r="J322">
            <v>218300</v>
          </cell>
        </row>
        <row r="323">
          <cell r="A323">
            <v>810263</v>
          </cell>
          <cell r="C323" t="str">
            <v>Fruit Juice Expansion</v>
          </cell>
          <cell r="D323" t="str">
            <v>(Capex - 15-03-04)</v>
          </cell>
          <cell r="E323" t="str">
            <v>Plant &amp; Machinery (Installation)</v>
          </cell>
          <cell r="H323" t="str">
            <v>INR</v>
          </cell>
          <cell r="I323">
            <v>16800</v>
          </cell>
          <cell r="J323">
            <v>26880</v>
          </cell>
        </row>
        <row r="324">
          <cell r="A324">
            <v>810264</v>
          </cell>
          <cell r="C324" t="str">
            <v>Taxol Section</v>
          </cell>
          <cell r="D324" t="str">
            <v>(Capex - 22-03-04)</v>
          </cell>
          <cell r="E324" t="str">
            <v>Plant &amp; Machinery (Installation)</v>
          </cell>
          <cell r="H324" t="str">
            <v>INR</v>
          </cell>
          <cell r="I324">
            <v>7200</v>
          </cell>
          <cell r="J324">
            <v>11520</v>
          </cell>
        </row>
        <row r="325">
          <cell r="A325">
            <v>810265</v>
          </cell>
          <cell r="C325" t="str">
            <v>Taxol Section</v>
          </cell>
          <cell r="D325" t="str">
            <v>(Capex - 22-03-04)</v>
          </cell>
          <cell r="E325" t="str">
            <v>Plant &amp; Machinery (Installation)</v>
          </cell>
          <cell r="H325" t="str">
            <v>NRS</v>
          </cell>
          <cell r="I325">
            <v>7825</v>
          </cell>
          <cell r="J325">
            <v>7825</v>
          </cell>
        </row>
        <row r="326">
          <cell r="A326" t="str">
            <v>810266-</v>
          </cell>
          <cell r="C326" t="str">
            <v>Kennel House</v>
          </cell>
          <cell r="D326" t="str">
            <v>(Capex -18-03-04)</v>
          </cell>
          <cell r="E326" t="str">
            <v>Building</v>
          </cell>
        </row>
        <row r="327">
          <cell r="A327">
            <v>810266</v>
          </cell>
          <cell r="C327" t="str">
            <v>Boundary Wall</v>
          </cell>
          <cell r="D327" t="str">
            <v>(Capex - 06-03-04)</v>
          </cell>
          <cell r="E327" t="str">
            <v>Building</v>
          </cell>
          <cell r="H327" t="str">
            <v>INR</v>
          </cell>
          <cell r="I327">
            <v>52688</v>
          </cell>
          <cell r="J327">
            <v>84300.800000000003</v>
          </cell>
        </row>
        <row r="328">
          <cell r="A328">
            <v>810267</v>
          </cell>
          <cell r="C328" t="str">
            <v xml:space="preserve">Video Camera Accessories       </v>
          </cell>
          <cell r="D328" t="str">
            <v>(Capex - 14-03-04)</v>
          </cell>
          <cell r="E328" t="str">
            <v>Office Equipment</v>
          </cell>
          <cell r="H328" t="str">
            <v>NRS</v>
          </cell>
          <cell r="I328">
            <v>23600</v>
          </cell>
          <cell r="J328">
            <v>23600</v>
          </cell>
        </row>
        <row r="329">
          <cell r="A329">
            <v>810268</v>
          </cell>
          <cell r="C329" t="str">
            <v>Taxol Section</v>
          </cell>
          <cell r="D329" t="str">
            <v>(Capex - 22-03-04)</v>
          </cell>
          <cell r="E329" t="str">
            <v>Plant &amp; Machinery (Installation)</v>
          </cell>
          <cell r="H329" t="str">
            <v>NRS</v>
          </cell>
          <cell r="I329">
            <v>2015</v>
          </cell>
          <cell r="J329">
            <v>2015</v>
          </cell>
        </row>
        <row r="330">
          <cell r="A330">
            <v>810269</v>
          </cell>
          <cell r="C330" t="str">
            <v>Fruit Juice Expansion</v>
          </cell>
          <cell r="D330" t="str">
            <v>(Capex - 15-03-04)</v>
          </cell>
          <cell r="E330" t="str">
            <v>Plant &amp; Machinery (Installation)</v>
          </cell>
          <cell r="H330" t="str">
            <v>NRS</v>
          </cell>
          <cell r="I330">
            <v>1140</v>
          </cell>
          <cell r="J330">
            <v>1140</v>
          </cell>
        </row>
        <row r="331">
          <cell r="A331">
            <v>810270</v>
          </cell>
          <cell r="C331" t="str">
            <v>Fruit Juice Expansion</v>
          </cell>
          <cell r="D331" t="str">
            <v>(Capex - 15-03-04)</v>
          </cell>
          <cell r="E331" t="str">
            <v>Tools &amp; Implements</v>
          </cell>
          <cell r="H331" t="str">
            <v>NRS</v>
          </cell>
          <cell r="I331">
            <v>3840</v>
          </cell>
          <cell r="J331">
            <v>3840</v>
          </cell>
        </row>
        <row r="332">
          <cell r="A332">
            <v>810271</v>
          </cell>
          <cell r="C332" t="str">
            <v xml:space="preserve">Video Camera Accessories       </v>
          </cell>
          <cell r="D332" t="str">
            <v>(Capex - 14-03-04)</v>
          </cell>
          <cell r="E332" t="str">
            <v>Office Equipment</v>
          </cell>
          <cell r="H332" t="str">
            <v>NRS</v>
          </cell>
          <cell r="I332">
            <v>4048</v>
          </cell>
          <cell r="J332">
            <v>4048</v>
          </cell>
        </row>
        <row r="333">
          <cell r="A333">
            <v>810272</v>
          </cell>
          <cell r="C333" t="str">
            <v>Fruit Juice Expansion</v>
          </cell>
          <cell r="D333" t="str">
            <v>(Capex - 15-03-04)</v>
          </cell>
          <cell r="E333" t="str">
            <v>Plant &amp; Machinery (Installation)</v>
          </cell>
          <cell r="H333" t="str">
            <v>NRS</v>
          </cell>
          <cell r="I333">
            <v>1800</v>
          </cell>
          <cell r="J333">
            <v>1800</v>
          </cell>
        </row>
        <row r="334">
          <cell r="A334">
            <v>810273</v>
          </cell>
          <cell r="C334" t="str">
            <v>Fruit Juice Expansion</v>
          </cell>
          <cell r="D334" t="str">
            <v>(Capex - 15-03-04)</v>
          </cell>
          <cell r="E334" t="str">
            <v>Plant &amp; Machinery (Installation)</v>
          </cell>
          <cell r="H334" t="str">
            <v>NRS</v>
          </cell>
          <cell r="I334">
            <v>23445</v>
          </cell>
          <cell r="J334">
            <v>23445</v>
          </cell>
        </row>
        <row r="335">
          <cell r="A335">
            <v>810274</v>
          </cell>
          <cell r="C335" t="str">
            <v>Fruit Juice Expansion</v>
          </cell>
          <cell r="D335" t="str">
            <v>(Capex - 15-03-04)</v>
          </cell>
          <cell r="E335" t="str">
            <v>Plant &amp; Machinery (Installation)</v>
          </cell>
          <cell r="H335" t="str">
            <v>NRS</v>
          </cell>
          <cell r="I335">
            <v>12200</v>
          </cell>
          <cell r="J335">
            <v>12200</v>
          </cell>
        </row>
        <row r="336">
          <cell r="A336">
            <v>810275</v>
          </cell>
          <cell r="C336" t="str">
            <v>Fruit Juice Expansion</v>
          </cell>
          <cell r="D336" t="str">
            <v>(Capex - 15-03-04)</v>
          </cell>
          <cell r="E336" t="str">
            <v>Plant &amp; Machinery (Installation)</v>
          </cell>
          <cell r="H336" t="str">
            <v>INR</v>
          </cell>
          <cell r="I336">
            <v>12160</v>
          </cell>
          <cell r="J336">
            <v>19456</v>
          </cell>
        </row>
        <row r="337">
          <cell r="A337">
            <v>810276</v>
          </cell>
          <cell r="C337" t="str">
            <v>Fruit Juice Expansion</v>
          </cell>
          <cell r="D337" t="str">
            <v>(Capex - 15-03-04)</v>
          </cell>
          <cell r="E337" t="str">
            <v>Tools &amp; Implements</v>
          </cell>
          <cell r="H337" t="str">
            <v>NRS</v>
          </cell>
          <cell r="I337">
            <v>63000</v>
          </cell>
          <cell r="J337">
            <v>63000</v>
          </cell>
        </row>
        <row r="338">
          <cell r="A338">
            <v>810277</v>
          </cell>
          <cell r="C338" t="str">
            <v>Fruit Juice Expansion</v>
          </cell>
          <cell r="D338" t="str">
            <v>(Capex - 15-03-04)</v>
          </cell>
          <cell r="E338" t="str">
            <v>Plant &amp; Machinery (Installation)</v>
          </cell>
          <cell r="H338" t="str">
            <v>NRS</v>
          </cell>
          <cell r="I338">
            <v>128800</v>
          </cell>
          <cell r="J338">
            <v>128800</v>
          </cell>
        </row>
        <row r="339">
          <cell r="A339">
            <v>810278</v>
          </cell>
          <cell r="C339" t="str">
            <v>Fruit Juice Expansion</v>
          </cell>
          <cell r="D339" t="str">
            <v>(Capex - 15-03-04)</v>
          </cell>
          <cell r="E339" t="str">
            <v>Plant &amp; Machinery (Installation)</v>
          </cell>
          <cell r="H339" t="str">
            <v>NRS</v>
          </cell>
          <cell r="I339">
            <v>9360</v>
          </cell>
          <cell r="J339">
            <v>9360</v>
          </cell>
        </row>
        <row r="340">
          <cell r="A340">
            <v>810279</v>
          </cell>
          <cell r="C340" t="str">
            <v>Fruit Juice Expansion</v>
          </cell>
          <cell r="D340" t="str">
            <v>(Capex - 15-03-04)</v>
          </cell>
          <cell r="E340" t="str">
            <v>Plant &amp; Machinery (Installation)</v>
          </cell>
          <cell r="H340" t="str">
            <v>NRS</v>
          </cell>
          <cell r="I340">
            <v>4960</v>
          </cell>
          <cell r="J340">
            <v>4960</v>
          </cell>
        </row>
        <row r="341">
          <cell r="A341">
            <v>810281</v>
          </cell>
          <cell r="C341" t="str">
            <v>Fruit Juice Expansion</v>
          </cell>
          <cell r="D341" t="str">
            <v>(Capex - 15-03-04)</v>
          </cell>
          <cell r="E341" t="str">
            <v>Tools &amp; Implements</v>
          </cell>
          <cell r="H341" t="str">
            <v>INR</v>
          </cell>
          <cell r="I341">
            <v>11080</v>
          </cell>
          <cell r="J341">
            <v>17728</v>
          </cell>
        </row>
        <row r="342">
          <cell r="A342">
            <v>810282</v>
          </cell>
          <cell r="E342" t="str">
            <v xml:space="preserve">Maintenance </v>
          </cell>
          <cell r="H342" t="str">
            <v>NRS</v>
          </cell>
          <cell r="I342">
            <v>6559</v>
          </cell>
          <cell r="J342">
            <v>6559</v>
          </cell>
        </row>
        <row r="343">
          <cell r="A343">
            <v>810283</v>
          </cell>
          <cell r="C343" t="str">
            <v>Kennel House</v>
          </cell>
          <cell r="D343" t="str">
            <v>(Capex - 18-03-04)</v>
          </cell>
          <cell r="E343" t="str">
            <v>Electrical Installation</v>
          </cell>
          <cell r="H343" t="str">
            <v>NRS</v>
          </cell>
          <cell r="I343">
            <v>2318.8000000000002</v>
          </cell>
          <cell r="J343">
            <v>2318.8000000000002</v>
          </cell>
        </row>
        <row r="344">
          <cell r="A344">
            <v>810284</v>
          </cell>
          <cell r="C344" t="str">
            <v>Fruit Juice Expansion</v>
          </cell>
          <cell r="D344" t="str">
            <v>(Capex - 15-03-04)</v>
          </cell>
          <cell r="E344" t="str">
            <v>Tools &amp; Implements</v>
          </cell>
          <cell r="H344" t="str">
            <v>NRS</v>
          </cell>
          <cell r="I344">
            <v>7680</v>
          </cell>
          <cell r="J344">
            <v>7680</v>
          </cell>
        </row>
        <row r="345">
          <cell r="A345">
            <v>810285</v>
          </cell>
          <cell r="C345" t="str">
            <v>Fruit Juice Expansion</v>
          </cell>
          <cell r="D345" t="str">
            <v>(Capex - 15-03-04)</v>
          </cell>
          <cell r="E345" t="str">
            <v>Building</v>
          </cell>
          <cell r="H345" t="str">
            <v>NRS</v>
          </cell>
          <cell r="I345">
            <v>1665</v>
          </cell>
          <cell r="J345">
            <v>1665</v>
          </cell>
        </row>
        <row r="346">
          <cell r="A346">
            <v>810286</v>
          </cell>
          <cell r="C346" t="str">
            <v>Fruit Juice Expansion</v>
          </cell>
          <cell r="D346" t="str">
            <v>(Capex - 15-03-04)</v>
          </cell>
          <cell r="E346" t="str">
            <v>Building</v>
          </cell>
          <cell r="H346" t="str">
            <v>NRS</v>
          </cell>
          <cell r="I346">
            <v>7200</v>
          </cell>
          <cell r="J346">
            <v>7200</v>
          </cell>
        </row>
        <row r="347">
          <cell r="A347">
            <v>810287</v>
          </cell>
          <cell r="C347" t="str">
            <v>Kennel House</v>
          </cell>
          <cell r="D347" t="str">
            <v>(Capex - 18-03-04)</v>
          </cell>
          <cell r="E347" t="str">
            <v>Electrical Installation</v>
          </cell>
          <cell r="H347" t="str">
            <v>NRS</v>
          </cell>
          <cell r="I347">
            <v>6399</v>
          </cell>
          <cell r="J347">
            <v>6399</v>
          </cell>
        </row>
        <row r="348">
          <cell r="A348">
            <v>810288</v>
          </cell>
          <cell r="C348" t="str">
            <v>Euro Guard - SoniKapoor</v>
          </cell>
          <cell r="D348" t="str">
            <v>(Capex - 23-03-04)</v>
          </cell>
          <cell r="E348" t="str">
            <v>Furniture &amp; Fixture</v>
          </cell>
          <cell r="H348" t="str">
            <v>NRS</v>
          </cell>
          <cell r="I348">
            <v>11500</v>
          </cell>
          <cell r="J348">
            <v>11500</v>
          </cell>
        </row>
        <row r="349">
          <cell r="A349">
            <v>810289</v>
          </cell>
          <cell r="E349" t="str">
            <v xml:space="preserve">Maintenance </v>
          </cell>
          <cell r="H349" t="str">
            <v>NRS</v>
          </cell>
          <cell r="I349">
            <v>9272.5</v>
          </cell>
          <cell r="J349">
            <v>9272.5</v>
          </cell>
        </row>
        <row r="350">
          <cell r="A350">
            <v>810290</v>
          </cell>
          <cell r="E350" t="str">
            <v xml:space="preserve">Maintenance </v>
          </cell>
          <cell r="H350" t="str">
            <v>NRS</v>
          </cell>
          <cell r="I350">
            <v>8153</v>
          </cell>
          <cell r="J350">
            <v>8153</v>
          </cell>
        </row>
        <row r="351">
          <cell r="A351">
            <v>810291</v>
          </cell>
          <cell r="E351" t="str">
            <v xml:space="preserve">Maintenance </v>
          </cell>
          <cell r="H351" t="str">
            <v>NRS</v>
          </cell>
          <cell r="I351">
            <v>2492</v>
          </cell>
          <cell r="J351">
            <v>2492</v>
          </cell>
        </row>
        <row r="352">
          <cell r="A352">
            <v>810292</v>
          </cell>
          <cell r="C352" t="str">
            <v>Boundary wall</v>
          </cell>
          <cell r="D352" t="str">
            <v>(Capex - 06-03-04)</v>
          </cell>
          <cell r="E352" t="str">
            <v>Building</v>
          </cell>
          <cell r="H352" t="str">
            <v>NRS</v>
          </cell>
          <cell r="I352">
            <v>48692</v>
          </cell>
          <cell r="J352">
            <v>48692</v>
          </cell>
        </row>
        <row r="353">
          <cell r="A353">
            <v>810293</v>
          </cell>
          <cell r="C353" t="str">
            <v>Fruit Juice Expansion</v>
          </cell>
          <cell r="D353" t="str">
            <v>(Capex - 15-03-04)</v>
          </cell>
          <cell r="E353" t="str">
            <v>Building</v>
          </cell>
          <cell r="H353" t="str">
            <v>NRS</v>
          </cell>
          <cell r="I353">
            <v>23800</v>
          </cell>
          <cell r="J353">
            <v>23800</v>
          </cell>
        </row>
        <row r="354">
          <cell r="A354">
            <v>810294</v>
          </cell>
          <cell r="C354" t="str">
            <v>Kennel House</v>
          </cell>
          <cell r="D354" t="str">
            <v>(Capex - 18-03-04)</v>
          </cell>
          <cell r="E354" t="str">
            <v>Building</v>
          </cell>
          <cell r="H354" t="str">
            <v>NRS</v>
          </cell>
          <cell r="I354">
            <v>269157.5</v>
          </cell>
          <cell r="J354">
            <v>269157.5</v>
          </cell>
        </row>
        <row r="355">
          <cell r="A355">
            <v>810295</v>
          </cell>
          <cell r="C355" t="str">
            <v>Fruit Juice Expansion</v>
          </cell>
          <cell r="D355" t="str">
            <v>(Capex - 15-03-04)</v>
          </cell>
          <cell r="E355" t="str">
            <v>Plant &amp; Machinery (Installation)</v>
          </cell>
          <cell r="H355" t="str">
            <v>INR</v>
          </cell>
          <cell r="I355">
            <v>149698.20000000001</v>
          </cell>
          <cell r="J355">
            <v>239517.12000000002</v>
          </cell>
        </row>
        <row r="356">
          <cell r="A356">
            <v>810296</v>
          </cell>
          <cell r="C356" t="str">
            <v>Taxol Section</v>
          </cell>
          <cell r="D356" t="str">
            <v>(Capex - 22-03-04)</v>
          </cell>
          <cell r="E356" t="str">
            <v>Plant &amp; Machinery (Installation)</v>
          </cell>
          <cell r="H356" t="str">
            <v>INR</v>
          </cell>
          <cell r="I356">
            <v>170526</v>
          </cell>
          <cell r="J356">
            <v>272841.60000000003</v>
          </cell>
        </row>
        <row r="357">
          <cell r="A357">
            <v>810297</v>
          </cell>
          <cell r="C357" t="str">
            <v>Fruit Juice Expansion</v>
          </cell>
          <cell r="D357" t="str">
            <v>(Capex - 15-03-04)</v>
          </cell>
          <cell r="E357" t="str">
            <v>Building</v>
          </cell>
          <cell r="H357" t="str">
            <v>NRS</v>
          </cell>
          <cell r="I357">
            <v>8277.1200000000008</v>
          </cell>
          <cell r="J357">
            <v>8277.1200000000008</v>
          </cell>
        </row>
        <row r="358">
          <cell r="A358">
            <v>810298</v>
          </cell>
          <cell r="C358" t="str">
            <v>Fruit Juice Expansion</v>
          </cell>
          <cell r="D358" t="str">
            <v>(Capex - 15-03-04)</v>
          </cell>
          <cell r="E358" t="str">
            <v>Plant &amp; Machinery (Installation)</v>
          </cell>
          <cell r="H358" t="str">
            <v>NRS</v>
          </cell>
          <cell r="I358">
            <v>13500</v>
          </cell>
          <cell r="J358">
            <v>13500</v>
          </cell>
        </row>
        <row r="359">
          <cell r="A359">
            <v>810299</v>
          </cell>
          <cell r="C359" t="str">
            <v>Fruit Juice Expansion</v>
          </cell>
          <cell r="D359" t="str">
            <v>(Capex - 15-03-04)</v>
          </cell>
          <cell r="E359" t="str">
            <v>Plant &amp; Machinery (Installation)</v>
          </cell>
          <cell r="H359" t="str">
            <v>INR</v>
          </cell>
          <cell r="I359">
            <v>166788.20000000001</v>
          </cell>
          <cell r="J359">
            <v>266861.12000000005</v>
          </cell>
        </row>
        <row r="360">
          <cell r="A360">
            <v>810300</v>
          </cell>
          <cell r="C360" t="str">
            <v>Fruit Juice Expansion</v>
          </cell>
          <cell r="D360" t="str">
            <v>(Capex - 15-03-04)</v>
          </cell>
          <cell r="E360" t="str">
            <v>Plant &amp; Machinery (Installation)</v>
          </cell>
          <cell r="H360" t="str">
            <v>INR</v>
          </cell>
          <cell r="I360">
            <v>37303.800000000003</v>
          </cell>
          <cell r="J360">
            <v>59686.080000000009</v>
          </cell>
        </row>
        <row r="361">
          <cell r="A361">
            <v>810301</v>
          </cell>
          <cell r="C361" t="str">
            <v>Fruit Juice Expansion</v>
          </cell>
          <cell r="D361" t="str">
            <v>(Capex - 15-03-04)</v>
          </cell>
          <cell r="E361" t="str">
            <v>Plant &amp; Machinery (Installation)</v>
          </cell>
          <cell r="H361" t="str">
            <v>INR</v>
          </cell>
          <cell r="I361">
            <v>162252.12</v>
          </cell>
          <cell r="J361">
            <v>259603.39199999999</v>
          </cell>
        </row>
        <row r="362">
          <cell r="A362">
            <v>810302</v>
          </cell>
          <cell r="C362" t="str">
            <v>Fruit Juice Expansion</v>
          </cell>
          <cell r="D362" t="str">
            <v>(Capex - 15-03-04)</v>
          </cell>
          <cell r="E362" t="str">
            <v>Plant &amp; Machinery (Installation)</v>
          </cell>
          <cell r="H362" t="str">
            <v>INR</v>
          </cell>
          <cell r="I362">
            <v>52632</v>
          </cell>
          <cell r="J362">
            <v>84211.200000000012</v>
          </cell>
        </row>
        <row r="363">
          <cell r="A363">
            <v>810303</v>
          </cell>
          <cell r="C363" t="str">
            <v>Fruit Juice Expansion</v>
          </cell>
          <cell r="D363" t="str">
            <v>(Capex - 15-03-04)</v>
          </cell>
          <cell r="E363" t="str">
            <v>Building</v>
          </cell>
          <cell r="H363" t="str">
            <v>NRS</v>
          </cell>
          <cell r="I363">
            <v>25500</v>
          </cell>
          <cell r="J363">
            <v>25500</v>
          </cell>
        </row>
        <row r="364">
          <cell r="A364">
            <v>810305</v>
          </cell>
          <cell r="C364" t="str">
            <v>Furniture &amp; Fixture</v>
          </cell>
          <cell r="D364" t="str">
            <v>(Capex - 16-03-04)</v>
          </cell>
          <cell r="E364" t="str">
            <v>Furniture &amp; Fixture</v>
          </cell>
          <cell r="H364" t="str">
            <v>NRS</v>
          </cell>
          <cell r="I364">
            <v>30909.08</v>
          </cell>
          <cell r="J364">
            <v>30909.08</v>
          </cell>
        </row>
        <row r="365">
          <cell r="A365">
            <v>810306</v>
          </cell>
          <cell r="C365" t="str">
            <v>Fruit Juice Expansion</v>
          </cell>
          <cell r="D365" t="str">
            <v>(Capex - 15-03-04)</v>
          </cell>
          <cell r="E365" t="str">
            <v>Plant &amp; Machinery (Installation)</v>
          </cell>
          <cell r="H365" t="str">
            <v>NRS</v>
          </cell>
          <cell r="I365">
            <v>104500</v>
          </cell>
          <cell r="J365">
            <v>104500</v>
          </cell>
        </row>
        <row r="366">
          <cell r="A366">
            <v>810307</v>
          </cell>
          <cell r="C366" t="str">
            <v>Vatika Hair Oil- Container</v>
          </cell>
          <cell r="D366" t="str">
            <v>(Capex - 13-03-04)</v>
          </cell>
          <cell r="E366" t="str">
            <v>Plant &amp; Machinery</v>
          </cell>
          <cell r="H366" t="str">
            <v>NRS</v>
          </cell>
          <cell r="I366">
            <v>14400</v>
          </cell>
          <cell r="J366">
            <v>14400</v>
          </cell>
        </row>
        <row r="367">
          <cell r="A367">
            <v>810308</v>
          </cell>
          <cell r="C367" t="str">
            <v>Fruit Juice Expansion</v>
          </cell>
          <cell r="D367" t="str">
            <v>(Capex - 15-03-04)</v>
          </cell>
          <cell r="E367" t="str">
            <v>Electrical Installation</v>
          </cell>
          <cell r="H367" t="str">
            <v>NRS</v>
          </cell>
          <cell r="I367">
            <v>92224</v>
          </cell>
          <cell r="J367">
            <v>92224</v>
          </cell>
        </row>
        <row r="368">
          <cell r="A368">
            <v>810309</v>
          </cell>
          <cell r="C368" t="str">
            <v>LDM Section</v>
          </cell>
          <cell r="D368" t="str">
            <v>(Capex - 02-04-05)</v>
          </cell>
          <cell r="E368" t="str">
            <v>Tools &amp; Implements</v>
          </cell>
          <cell r="H368" t="str">
            <v>NRS</v>
          </cell>
          <cell r="I368">
            <v>112000</v>
          </cell>
          <cell r="J368">
            <v>112000</v>
          </cell>
        </row>
        <row r="369">
          <cell r="A369">
            <v>810309</v>
          </cell>
          <cell r="C369" t="str">
            <v>Hajmola tablet</v>
          </cell>
          <cell r="D369" t="str">
            <v>(Capex - 02-04-05)</v>
          </cell>
          <cell r="E369" t="str">
            <v>Tools &amp; Implements</v>
          </cell>
          <cell r="H369" t="str">
            <v>NRS</v>
          </cell>
          <cell r="I369">
            <v>60000</v>
          </cell>
          <cell r="J369">
            <v>60000</v>
          </cell>
        </row>
        <row r="370">
          <cell r="A370">
            <v>810312</v>
          </cell>
          <cell r="E370" t="str">
            <v xml:space="preserve">Maintenance </v>
          </cell>
          <cell r="H370" t="str">
            <v>NRS</v>
          </cell>
          <cell r="I370">
            <v>97795</v>
          </cell>
          <cell r="J370">
            <v>97795</v>
          </cell>
        </row>
        <row r="371">
          <cell r="A371">
            <v>810313</v>
          </cell>
          <cell r="C371" t="str">
            <v>Kennel House</v>
          </cell>
          <cell r="D371" t="str">
            <v>(Capex - 18-03-04)</v>
          </cell>
          <cell r="E371" t="str">
            <v>Building</v>
          </cell>
          <cell r="H371" t="str">
            <v>NRS</v>
          </cell>
          <cell r="I371">
            <v>1544</v>
          </cell>
          <cell r="J371">
            <v>1544</v>
          </cell>
        </row>
        <row r="372">
          <cell r="A372">
            <v>810314</v>
          </cell>
          <cell r="C372" t="str">
            <v>Fruit Juice Expansion</v>
          </cell>
          <cell r="D372" t="str">
            <v>(Capex - 15-03-04)</v>
          </cell>
          <cell r="E372" t="str">
            <v>Building</v>
          </cell>
          <cell r="H372" t="str">
            <v>NRS</v>
          </cell>
          <cell r="I372">
            <v>63750</v>
          </cell>
          <cell r="J372">
            <v>63750</v>
          </cell>
        </row>
        <row r="373">
          <cell r="A373">
            <v>810315</v>
          </cell>
          <cell r="C373" t="str">
            <v xml:space="preserve">Kennel House </v>
          </cell>
          <cell r="D373" t="str">
            <v>(Capex - 18-03-04)</v>
          </cell>
          <cell r="E373" t="str">
            <v>Building</v>
          </cell>
          <cell r="H373" t="str">
            <v>NRS</v>
          </cell>
          <cell r="I373">
            <v>45477.599999999999</v>
          </cell>
          <cell r="J373">
            <v>45477.599999999999</v>
          </cell>
        </row>
        <row r="374">
          <cell r="A374">
            <v>810316</v>
          </cell>
          <cell r="C374" t="str">
            <v>Fruit Juice Expansion</v>
          </cell>
          <cell r="D374" t="str">
            <v>(Capex - 15-03-04)</v>
          </cell>
          <cell r="E374" t="str">
            <v>Plant &amp; Machinery (Installation)</v>
          </cell>
          <cell r="H374" t="str">
            <v>NRS</v>
          </cell>
          <cell r="I374">
            <v>18300</v>
          </cell>
          <cell r="J374">
            <v>18300</v>
          </cell>
        </row>
        <row r="375">
          <cell r="A375">
            <v>810317</v>
          </cell>
          <cell r="C375" t="str">
            <v>Fruit Juice Expansion</v>
          </cell>
          <cell r="D375" t="str">
            <v>(Capex - 15-03-04)</v>
          </cell>
          <cell r="E375" t="str">
            <v>Electrical Installation</v>
          </cell>
          <cell r="H375" t="str">
            <v>NRS</v>
          </cell>
          <cell r="I375">
            <v>6464</v>
          </cell>
          <cell r="J375">
            <v>6464</v>
          </cell>
        </row>
        <row r="376">
          <cell r="A376">
            <v>810318</v>
          </cell>
          <cell r="C376" t="str">
            <v>Fruit Juice Expansion</v>
          </cell>
          <cell r="D376" t="str">
            <v>(Capex - 15-03-04)</v>
          </cell>
          <cell r="E376" t="str">
            <v>Plant &amp; Machinery (Installation)</v>
          </cell>
          <cell r="H376" t="str">
            <v>INR</v>
          </cell>
          <cell r="I376">
            <v>38630.25</v>
          </cell>
          <cell r="J376">
            <v>61808.4</v>
          </cell>
        </row>
        <row r="377">
          <cell r="A377">
            <v>810319</v>
          </cell>
          <cell r="C377" t="str">
            <v>Fruit Juice Expansion</v>
          </cell>
          <cell r="D377" t="str">
            <v>(Capex - 15-03-04)</v>
          </cell>
          <cell r="E377" t="str">
            <v>Plant &amp; Machinery (Installation)</v>
          </cell>
        </row>
        <row r="378">
          <cell r="A378">
            <v>810320</v>
          </cell>
          <cell r="C378" t="str">
            <v>Tomato Ketchap</v>
          </cell>
          <cell r="D378" t="str">
            <v>(Capex - 01-04-05)</v>
          </cell>
          <cell r="E378" t="str">
            <v xml:space="preserve">Plant &amp; Machinery </v>
          </cell>
          <cell r="H378" t="str">
            <v>INR</v>
          </cell>
          <cell r="I378">
            <v>31000</v>
          </cell>
          <cell r="J378">
            <v>49600</v>
          </cell>
        </row>
        <row r="379">
          <cell r="A379">
            <v>810321</v>
          </cell>
          <cell r="C379" t="str">
            <v>Filtration System</v>
          </cell>
          <cell r="D379" t="str">
            <v>(Capex - 05-04-05)</v>
          </cell>
          <cell r="E379" t="str">
            <v xml:space="preserve">Plant &amp; Machinery </v>
          </cell>
          <cell r="H379" t="str">
            <v>USD</v>
          </cell>
          <cell r="I379">
            <v>5900</v>
          </cell>
          <cell r="J379">
            <v>436600</v>
          </cell>
        </row>
        <row r="380">
          <cell r="A380">
            <v>810322</v>
          </cell>
          <cell r="C380" t="str">
            <v>Taxol Section</v>
          </cell>
          <cell r="D380" t="str">
            <v>(Capex - 22-03-04)</v>
          </cell>
          <cell r="E380" t="str">
            <v>Electrical Installation</v>
          </cell>
          <cell r="H380" t="str">
            <v>NRS</v>
          </cell>
          <cell r="I380">
            <v>215000</v>
          </cell>
          <cell r="J380">
            <v>215000</v>
          </cell>
        </row>
        <row r="381">
          <cell r="A381">
            <v>810323</v>
          </cell>
          <cell r="C381" t="str">
            <v>Fruit Juice Expansion</v>
          </cell>
          <cell r="D381" t="str">
            <v>(Capex - 15-03-04)</v>
          </cell>
          <cell r="E381" t="str">
            <v>Electrical Installation</v>
          </cell>
          <cell r="H381" t="str">
            <v>INR</v>
          </cell>
          <cell r="I381">
            <v>4200</v>
          </cell>
          <cell r="J381">
            <v>6720</v>
          </cell>
        </row>
        <row r="382">
          <cell r="A382">
            <v>810324</v>
          </cell>
          <cell r="C382" t="str">
            <v>Fruit Juice Expansion</v>
          </cell>
          <cell r="D382" t="str">
            <v>(Capex - 15-03-04)</v>
          </cell>
          <cell r="E382" t="str">
            <v>Plant &amp; Machinery (Installation)</v>
          </cell>
          <cell r="H382" t="str">
            <v>NRS</v>
          </cell>
          <cell r="I382">
            <v>29568</v>
          </cell>
          <cell r="J382">
            <v>29568</v>
          </cell>
        </row>
        <row r="383">
          <cell r="A383">
            <v>810325</v>
          </cell>
          <cell r="C383" t="str">
            <v>Fruit Juice Expansion</v>
          </cell>
          <cell r="D383" t="str">
            <v>(Capex - 15-03-04)</v>
          </cell>
          <cell r="E383" t="str">
            <v>Plant &amp; Machinery (Installation)</v>
          </cell>
          <cell r="H383" t="str">
            <v>NRS</v>
          </cell>
          <cell r="I383">
            <v>10665</v>
          </cell>
          <cell r="J383">
            <v>10665</v>
          </cell>
        </row>
        <row r="384">
          <cell r="A384">
            <v>810326</v>
          </cell>
          <cell r="C384" t="str">
            <v>Fruit Juice Expansion</v>
          </cell>
          <cell r="D384" t="str">
            <v>(Capex - 15-03-04)</v>
          </cell>
          <cell r="E384" t="str">
            <v>Building</v>
          </cell>
          <cell r="H384" t="str">
            <v>NRS</v>
          </cell>
          <cell r="I384">
            <v>49020</v>
          </cell>
          <cell r="J384">
            <v>49020</v>
          </cell>
        </row>
        <row r="385">
          <cell r="A385">
            <v>810327</v>
          </cell>
          <cell r="C385" t="str">
            <v>Boundary Wall</v>
          </cell>
          <cell r="D385" t="str">
            <v>(Capex - 06-03-04)</v>
          </cell>
          <cell r="E385" t="str">
            <v>Building</v>
          </cell>
          <cell r="H385" t="str">
            <v>NRS</v>
          </cell>
          <cell r="I385">
            <v>57414.5</v>
          </cell>
          <cell r="J385">
            <v>57414.5</v>
          </cell>
        </row>
        <row r="386">
          <cell r="A386">
            <v>810328</v>
          </cell>
          <cell r="C386" t="str">
            <v>Fruit Juice Expansion</v>
          </cell>
          <cell r="D386" t="str">
            <v>(Capex - 15-03-04)</v>
          </cell>
          <cell r="E386" t="str">
            <v>Building</v>
          </cell>
          <cell r="H386" t="str">
            <v>NRS</v>
          </cell>
          <cell r="I386">
            <v>400815</v>
          </cell>
          <cell r="J386">
            <v>400815</v>
          </cell>
        </row>
        <row r="387">
          <cell r="A387">
            <v>810329</v>
          </cell>
          <cell r="C387" t="str">
            <v>Fruit Juice Expansion</v>
          </cell>
          <cell r="D387" t="str">
            <v>(Capex - 15-03-04)</v>
          </cell>
          <cell r="E387" t="str">
            <v>Building</v>
          </cell>
          <cell r="H387" t="str">
            <v>INR</v>
          </cell>
          <cell r="I387">
            <v>50500</v>
          </cell>
          <cell r="J387">
            <v>80800</v>
          </cell>
        </row>
        <row r="388">
          <cell r="A388">
            <v>810330</v>
          </cell>
          <cell r="C388" t="str">
            <v>Taxol Section</v>
          </cell>
          <cell r="D388" t="str">
            <v>(Capex - 22-03-04)</v>
          </cell>
          <cell r="E388" t="str">
            <v>Plant &amp; Machinery (Installation)</v>
          </cell>
          <cell r="H388" t="str">
            <v>NRS</v>
          </cell>
          <cell r="I388">
            <v>8810</v>
          </cell>
          <cell r="J388">
            <v>8810</v>
          </cell>
        </row>
        <row r="389">
          <cell r="A389">
            <v>810331</v>
          </cell>
          <cell r="C389" t="str">
            <v>Taxol Section</v>
          </cell>
          <cell r="D389" t="str">
            <v>(Capex - 22-03-04)</v>
          </cell>
          <cell r="E389" t="str">
            <v>Plant &amp; Machinery (Installation)</v>
          </cell>
          <cell r="H389" t="str">
            <v>INR</v>
          </cell>
          <cell r="I389">
            <v>61249.98</v>
          </cell>
          <cell r="J389">
            <v>97999.968000000008</v>
          </cell>
        </row>
        <row r="390">
          <cell r="A390">
            <v>810332</v>
          </cell>
          <cell r="C390" t="str">
            <v>Fruit Juice Expansion</v>
          </cell>
          <cell r="D390" t="str">
            <v>(Capex - 15-03-04)</v>
          </cell>
          <cell r="E390" t="str">
            <v>Plant &amp; Machinery (Installation)</v>
          </cell>
          <cell r="H390" t="str">
            <v>NRS</v>
          </cell>
          <cell r="I390">
            <v>4906.8</v>
          </cell>
          <cell r="J390">
            <v>4906.8</v>
          </cell>
        </row>
        <row r="391">
          <cell r="A391">
            <v>810333</v>
          </cell>
          <cell r="C391" t="str">
            <v>Taxol Section</v>
          </cell>
          <cell r="D391" t="str">
            <v>(Capex - 22-03-04)</v>
          </cell>
          <cell r="E391" t="str">
            <v>Plant &amp; Machinery (Installation)</v>
          </cell>
          <cell r="H391" t="str">
            <v>NRS</v>
          </cell>
          <cell r="I391">
            <v>114264</v>
          </cell>
          <cell r="J391">
            <v>114264</v>
          </cell>
        </row>
        <row r="392">
          <cell r="A392">
            <v>810334</v>
          </cell>
          <cell r="C392" t="str">
            <v>Fruit Juice Expansion</v>
          </cell>
          <cell r="D392" t="str">
            <v>(Capex - 15-03-04)</v>
          </cell>
          <cell r="E392" t="str">
            <v>Plant &amp; Machinery</v>
          </cell>
          <cell r="H392" t="str">
            <v>NRS</v>
          </cell>
          <cell r="I392">
            <v>114354</v>
          </cell>
          <cell r="J392">
            <v>114354</v>
          </cell>
        </row>
        <row r="393">
          <cell r="A393">
            <v>810335</v>
          </cell>
          <cell r="C393" t="str">
            <v>Fruit Juice Expansion</v>
          </cell>
          <cell r="D393" t="str">
            <v>(Capex - 15-03-04)</v>
          </cell>
          <cell r="E393" t="str">
            <v>Plant &amp; Machinery (Installation)</v>
          </cell>
          <cell r="H393" t="str">
            <v>INR</v>
          </cell>
          <cell r="I393">
            <v>24875</v>
          </cell>
          <cell r="J393">
            <v>39800</v>
          </cell>
        </row>
        <row r="394">
          <cell r="A394">
            <v>810336</v>
          </cell>
          <cell r="C394" t="str">
            <v>Fruit Juice Expansion</v>
          </cell>
          <cell r="D394" t="str">
            <v>(Capex - 05-04-05)</v>
          </cell>
          <cell r="E394" t="str">
            <v>Plant &amp; Machinery (Installation)</v>
          </cell>
          <cell r="H394" t="str">
            <v>INR</v>
          </cell>
          <cell r="I394">
            <v>24500</v>
          </cell>
          <cell r="J394">
            <v>39200</v>
          </cell>
        </row>
        <row r="395">
          <cell r="A395">
            <v>810338</v>
          </cell>
          <cell r="C395" t="str">
            <v>Taxol Section</v>
          </cell>
          <cell r="D395" t="str">
            <v>(Capex - 22-03-04)</v>
          </cell>
          <cell r="E395" t="str">
            <v xml:space="preserve">Plant &amp; Machinery </v>
          </cell>
          <cell r="H395" t="str">
            <v>INR</v>
          </cell>
          <cell r="I395">
            <v>35700</v>
          </cell>
          <cell r="J395">
            <v>57120</v>
          </cell>
        </row>
        <row r="396">
          <cell r="A396">
            <v>810339</v>
          </cell>
          <cell r="C396" t="str">
            <v>Fruit Juice Expansion</v>
          </cell>
          <cell r="D396" t="str">
            <v>(Capex - 15-03-04)</v>
          </cell>
          <cell r="E396" t="str">
            <v>Building</v>
          </cell>
          <cell r="H396" t="str">
            <v>NRS</v>
          </cell>
          <cell r="I396">
            <v>76715</v>
          </cell>
          <cell r="J396">
            <v>76715</v>
          </cell>
        </row>
        <row r="397">
          <cell r="A397">
            <v>810340</v>
          </cell>
          <cell r="C397" t="str">
            <v>Taxol Section</v>
          </cell>
          <cell r="D397" t="str">
            <v>(Capex - 22-03-04)</v>
          </cell>
          <cell r="E397" t="str">
            <v>Plant &amp; Machinery (Installation)</v>
          </cell>
          <cell r="H397" t="str">
            <v>INR</v>
          </cell>
          <cell r="I397">
            <v>16155</v>
          </cell>
          <cell r="J397">
            <v>25848</v>
          </cell>
        </row>
        <row r="398">
          <cell r="A398">
            <v>810341</v>
          </cell>
          <cell r="C398" t="str">
            <v>Taxol Section</v>
          </cell>
          <cell r="D398" t="str">
            <v>(Capex - 22-03-04)</v>
          </cell>
          <cell r="E398" t="str">
            <v>Plant &amp; Machinery (Installation)</v>
          </cell>
          <cell r="H398" t="str">
            <v>INR</v>
          </cell>
          <cell r="I398">
            <v>68880</v>
          </cell>
          <cell r="J398">
            <v>110208</v>
          </cell>
        </row>
        <row r="399">
          <cell r="A399">
            <v>810342</v>
          </cell>
          <cell r="C399" t="str">
            <v>Taxol Section</v>
          </cell>
          <cell r="D399" t="str">
            <v>(Capex - 22-03-04)</v>
          </cell>
          <cell r="E399" t="str">
            <v>Plant &amp; Machinery (Installation)</v>
          </cell>
          <cell r="H399" t="str">
            <v>INR</v>
          </cell>
          <cell r="I399">
            <v>32256</v>
          </cell>
          <cell r="J399">
            <v>51609.600000000006</v>
          </cell>
        </row>
        <row r="400">
          <cell r="A400">
            <v>810343</v>
          </cell>
          <cell r="C400" t="str">
            <v>Fruit Juice Expansion</v>
          </cell>
          <cell r="D400" t="str">
            <v>(Capex - 15-03-04)</v>
          </cell>
          <cell r="E400" t="str">
            <v>Plant &amp; Machinery (Installation)</v>
          </cell>
          <cell r="H400" t="str">
            <v>INR</v>
          </cell>
          <cell r="I400">
            <v>142990</v>
          </cell>
          <cell r="J400">
            <v>228784</v>
          </cell>
        </row>
        <row r="401">
          <cell r="A401">
            <v>810344</v>
          </cell>
          <cell r="C401" t="str">
            <v>Taxol Section</v>
          </cell>
          <cell r="D401" t="str">
            <v>(Capex - 22-03-04)</v>
          </cell>
          <cell r="E401" t="str">
            <v>Plant &amp; Machinery (Installation)</v>
          </cell>
          <cell r="H401" t="str">
            <v>INR</v>
          </cell>
          <cell r="I401">
            <v>71792</v>
          </cell>
          <cell r="J401">
            <v>114867.20000000001</v>
          </cell>
        </row>
        <row r="402">
          <cell r="A402">
            <v>810345</v>
          </cell>
          <cell r="C402" t="str">
            <v>Kennel House</v>
          </cell>
          <cell r="D402" t="str">
            <v>(Capex - 18-03-04)</v>
          </cell>
          <cell r="E402" t="str">
            <v>Building</v>
          </cell>
          <cell r="H402" t="str">
            <v>INR</v>
          </cell>
          <cell r="I402">
            <v>68850</v>
          </cell>
          <cell r="J402">
            <v>110160</v>
          </cell>
        </row>
        <row r="403">
          <cell r="A403">
            <v>810346</v>
          </cell>
          <cell r="C403" t="str">
            <v>Taxol Section</v>
          </cell>
          <cell r="D403" t="str">
            <v>(Capex - 22-03-04)</v>
          </cell>
          <cell r="E403" t="str">
            <v>Plant &amp; Machinery (Installation)</v>
          </cell>
          <cell r="H403" t="str">
            <v>INR</v>
          </cell>
          <cell r="I403">
            <v>105000</v>
          </cell>
          <cell r="J403">
            <v>168000</v>
          </cell>
        </row>
        <row r="404">
          <cell r="A404">
            <v>810347</v>
          </cell>
          <cell r="C404" t="str">
            <v>Fruit Juice Expansion</v>
          </cell>
          <cell r="D404" t="str">
            <v>(Capex - 21-04-05)</v>
          </cell>
          <cell r="E404" t="str">
            <v xml:space="preserve">Plant &amp; Machinery </v>
          </cell>
          <cell r="H404" t="str">
            <v>USD</v>
          </cell>
          <cell r="I404">
            <v>61765</v>
          </cell>
          <cell r="J404">
            <v>4570610</v>
          </cell>
        </row>
        <row r="405">
          <cell r="A405">
            <v>810348</v>
          </cell>
          <cell r="C405" t="str">
            <v>Taxol Section</v>
          </cell>
          <cell r="D405" t="str">
            <v>(Capex - 22-03-04)</v>
          </cell>
          <cell r="E405" t="str">
            <v>Plant &amp; Machinery (Installation)</v>
          </cell>
          <cell r="H405" t="str">
            <v>INR</v>
          </cell>
          <cell r="I405">
            <v>74785.210000000006</v>
          </cell>
          <cell r="J405">
            <v>119656.33600000001</v>
          </cell>
        </row>
        <row r="406">
          <cell r="A406">
            <v>810350</v>
          </cell>
          <cell r="C406" t="str">
            <v>Taxol Section</v>
          </cell>
          <cell r="D406" t="str">
            <v>(Capex - 22-03-04)</v>
          </cell>
          <cell r="E406" t="str">
            <v>Plant &amp; Machinery (Installation)</v>
          </cell>
          <cell r="H406" t="str">
            <v>NRS</v>
          </cell>
          <cell r="I406">
            <v>22000</v>
          </cell>
          <cell r="J406">
            <v>22000</v>
          </cell>
        </row>
        <row r="407">
          <cell r="A407">
            <v>810351</v>
          </cell>
          <cell r="C407" t="str">
            <v>Fruit Juice Expansion</v>
          </cell>
          <cell r="D407" t="str">
            <v>(Capex - 15-03-04)</v>
          </cell>
          <cell r="E407" t="str">
            <v>Building</v>
          </cell>
          <cell r="H407" t="str">
            <v>NRS</v>
          </cell>
          <cell r="I407">
            <v>155981.95000000001</v>
          </cell>
          <cell r="J407">
            <v>155981.95000000001</v>
          </cell>
        </row>
        <row r="408">
          <cell r="A408">
            <v>810352</v>
          </cell>
          <cell r="C408" t="str">
            <v>Kennel House</v>
          </cell>
          <cell r="D408" t="str">
            <v>(Capex - 18-03-04)</v>
          </cell>
          <cell r="E408" t="str">
            <v>Building</v>
          </cell>
          <cell r="H408" t="str">
            <v>NRS</v>
          </cell>
          <cell r="I408">
            <v>4017</v>
          </cell>
          <cell r="J408">
            <v>4017</v>
          </cell>
        </row>
        <row r="409">
          <cell r="A409">
            <v>810354</v>
          </cell>
          <cell r="C409" t="str">
            <v>Fruit Juice Expansion</v>
          </cell>
          <cell r="D409" t="str">
            <v>(Capex - 13-04-05)</v>
          </cell>
          <cell r="E409" t="str">
            <v>Building</v>
          </cell>
          <cell r="H409" t="str">
            <v>INR</v>
          </cell>
          <cell r="I409">
            <v>90000</v>
          </cell>
          <cell r="J409">
            <v>144000</v>
          </cell>
        </row>
        <row r="410">
          <cell r="A410">
            <v>810355</v>
          </cell>
          <cell r="C410" t="str">
            <v>Taxol Section</v>
          </cell>
          <cell r="D410" t="str">
            <v>(Capex - 22-03-04)</v>
          </cell>
          <cell r="E410" t="str">
            <v>Plant &amp; Machinery (Installation)</v>
          </cell>
          <cell r="H410" t="str">
            <v>NRS</v>
          </cell>
          <cell r="I410">
            <v>11000</v>
          </cell>
          <cell r="J410">
            <v>11000</v>
          </cell>
        </row>
        <row r="411">
          <cell r="A411">
            <v>810356</v>
          </cell>
          <cell r="C411" t="str">
            <v>Fruit Juice Expansion</v>
          </cell>
          <cell r="D411" t="str">
            <v>(Capex - 21-04-05)</v>
          </cell>
          <cell r="E411" t="str">
            <v>Plant &amp; Machinery (Installation)</v>
          </cell>
          <cell r="H411" t="str">
            <v>NRS</v>
          </cell>
          <cell r="I411">
            <v>84787.5</v>
          </cell>
          <cell r="J411">
            <v>84787.5</v>
          </cell>
        </row>
        <row r="412">
          <cell r="A412">
            <v>810357</v>
          </cell>
          <cell r="C412" t="str">
            <v>Taxol Section</v>
          </cell>
          <cell r="D412" t="str">
            <v>(Capex - 22-03-04)</v>
          </cell>
          <cell r="E412" t="str">
            <v>Plant &amp; Machinery (Installation)</v>
          </cell>
          <cell r="H412" t="str">
            <v>NRS</v>
          </cell>
          <cell r="I412">
            <v>42700</v>
          </cell>
          <cell r="J412">
            <v>42700</v>
          </cell>
        </row>
        <row r="413">
          <cell r="A413">
            <v>810358</v>
          </cell>
          <cell r="C413" t="str">
            <v>Fruit Juice Expansion</v>
          </cell>
          <cell r="D413" t="str">
            <v>(Capex - 15-03-04)</v>
          </cell>
          <cell r="E413" t="str">
            <v>Plant &amp; Machinery (Installation)</v>
          </cell>
          <cell r="H413" t="str">
            <v>INR</v>
          </cell>
          <cell r="I413">
            <v>38512</v>
          </cell>
          <cell r="J413">
            <v>61619.200000000004</v>
          </cell>
        </row>
        <row r="414">
          <cell r="A414">
            <v>810359</v>
          </cell>
          <cell r="C414" t="str">
            <v>Photo Copy machine</v>
          </cell>
          <cell r="D414" t="str">
            <v>(Capex - 21-03-04)</v>
          </cell>
          <cell r="E414" t="str">
            <v>Office Equipment</v>
          </cell>
          <cell r="H414" t="str">
            <v>NRS</v>
          </cell>
          <cell r="I414">
            <v>390000</v>
          </cell>
          <cell r="J414">
            <v>390000</v>
          </cell>
        </row>
        <row r="415">
          <cell r="A415">
            <v>810360</v>
          </cell>
          <cell r="C415" t="str">
            <v>Taxol Section</v>
          </cell>
          <cell r="D415" t="str">
            <v>(Capex - 22-03-04)</v>
          </cell>
          <cell r="E415" t="str">
            <v>Plant &amp; Machinery (Installation)</v>
          </cell>
          <cell r="H415" t="str">
            <v>NRS</v>
          </cell>
          <cell r="I415">
            <v>6600</v>
          </cell>
          <cell r="J415">
            <v>6600</v>
          </cell>
        </row>
        <row r="416">
          <cell r="A416">
            <v>810363</v>
          </cell>
          <cell r="C416" t="str">
            <v>Taxol Section</v>
          </cell>
          <cell r="D416" t="str">
            <v>(Capex - 22-03-04)</v>
          </cell>
          <cell r="E416" t="str">
            <v>Plant &amp; Machinery (Installation)</v>
          </cell>
          <cell r="H416" t="str">
            <v>INR</v>
          </cell>
          <cell r="I416">
            <v>9875</v>
          </cell>
          <cell r="J416">
            <v>15800</v>
          </cell>
        </row>
        <row r="417">
          <cell r="A417">
            <v>810364</v>
          </cell>
          <cell r="C417" t="str">
            <v>Taxol Section</v>
          </cell>
          <cell r="D417" t="str">
            <v>(Capex - 22-03-04)</v>
          </cell>
          <cell r="E417" t="str">
            <v>Plant &amp; Machinery (Installation)</v>
          </cell>
        </row>
        <row r="418">
          <cell r="A418">
            <v>810365</v>
          </cell>
          <cell r="C418" t="str">
            <v>Taxol Section</v>
          </cell>
          <cell r="D418" t="str">
            <v>(Capex - 22-03-04)</v>
          </cell>
          <cell r="E418" t="str">
            <v>Plant &amp; Machinery (Installation)</v>
          </cell>
        </row>
        <row r="419">
          <cell r="A419">
            <v>810366</v>
          </cell>
          <cell r="C419" t="str">
            <v>Taxol Section</v>
          </cell>
          <cell r="D419" t="str">
            <v>(Capex - 22-03-04)</v>
          </cell>
          <cell r="E419" t="str">
            <v>Plant &amp; Machinery (Installation)</v>
          </cell>
        </row>
        <row r="420">
          <cell r="A420">
            <v>810367</v>
          </cell>
          <cell r="C420" t="str">
            <v>Fruit Juice Expansion</v>
          </cell>
          <cell r="D420" t="str">
            <v>(Capex - 12-04-05)</v>
          </cell>
          <cell r="E420" t="str">
            <v>Plant &amp; Machinery (Installation)</v>
          </cell>
        </row>
        <row r="421">
          <cell r="A421">
            <v>810368</v>
          </cell>
          <cell r="C421" t="str">
            <v>Fruit Juice Expansion</v>
          </cell>
          <cell r="D421" t="str">
            <v>(Capex - 15-03-04)</v>
          </cell>
          <cell r="E421" t="str">
            <v>Plant &amp; Machinery (Installation)</v>
          </cell>
        </row>
        <row r="422">
          <cell r="A422">
            <v>810369</v>
          </cell>
          <cell r="C422" t="str">
            <v>Taxol Section</v>
          </cell>
          <cell r="D422" t="str">
            <v>(Capex - 22-03-04)</v>
          </cell>
          <cell r="E422" t="str">
            <v>Plant &amp; Machinery (Installation)</v>
          </cell>
        </row>
        <row r="423">
          <cell r="A423">
            <v>810370</v>
          </cell>
          <cell r="C423" t="str">
            <v>LDM Section</v>
          </cell>
          <cell r="D423" t="str">
            <v>(Capex - 08-04-05)</v>
          </cell>
          <cell r="E423" t="str">
            <v xml:space="preserve">Plant &amp; Machinery </v>
          </cell>
        </row>
        <row r="424">
          <cell r="A424">
            <v>810371</v>
          </cell>
          <cell r="C424" t="str">
            <v>Fruit Juice Expansion</v>
          </cell>
          <cell r="D424" t="str">
            <v>(Capex - 15-03-04)</v>
          </cell>
          <cell r="E424" t="str">
            <v>Building</v>
          </cell>
        </row>
        <row r="425">
          <cell r="A425">
            <v>810372</v>
          </cell>
          <cell r="C425" t="str">
            <v>Fruit Juice Expansion</v>
          </cell>
          <cell r="D425" t="str">
            <v>(Capex - 09-04-05)</v>
          </cell>
          <cell r="E425" t="str">
            <v>Building</v>
          </cell>
        </row>
        <row r="426">
          <cell r="A426">
            <v>810373</v>
          </cell>
          <cell r="C426" t="str">
            <v>LDM Section</v>
          </cell>
          <cell r="D426" t="str">
            <v>(Capex - 07-04-05)</v>
          </cell>
          <cell r="E426" t="str">
            <v>Building</v>
          </cell>
        </row>
        <row r="427">
          <cell r="A427">
            <v>810374</v>
          </cell>
          <cell r="C427" t="str">
            <v>Fruit Juice Expansion</v>
          </cell>
          <cell r="D427" t="str">
            <v>(Capex - 04-04-05)</v>
          </cell>
          <cell r="E427" t="str">
            <v xml:space="preserve">Plant &amp; Machinery </v>
          </cell>
        </row>
        <row r="428">
          <cell r="A428">
            <v>810375</v>
          </cell>
          <cell r="C428" t="str">
            <v>Fruit Juice Expansion</v>
          </cell>
          <cell r="D428" t="str">
            <v>(Capex - 04-04-05)</v>
          </cell>
          <cell r="E428" t="str">
            <v xml:space="preserve">Plant &amp; Machinery </v>
          </cell>
        </row>
        <row r="429">
          <cell r="A429">
            <v>810376</v>
          </cell>
          <cell r="C429" t="str">
            <v>Fruit Juice Expansion</v>
          </cell>
          <cell r="D429" t="str">
            <v>(Capex - 04-04-05)</v>
          </cell>
          <cell r="E429" t="str">
            <v xml:space="preserve">Plant &amp; Machinery </v>
          </cell>
        </row>
        <row r="430">
          <cell r="A430">
            <v>810378</v>
          </cell>
          <cell r="C430" t="str">
            <v>Fruit Juice Expansion</v>
          </cell>
          <cell r="D430" t="str">
            <v>(Capex - 12-04-05)</v>
          </cell>
          <cell r="E430" t="str">
            <v>Building</v>
          </cell>
        </row>
        <row r="431">
          <cell r="A431">
            <v>810379</v>
          </cell>
          <cell r="C431" t="str">
            <v>Taxol Section</v>
          </cell>
          <cell r="D431" t="str">
            <v>(Capex - 22-03-04)</v>
          </cell>
          <cell r="E431" t="str">
            <v>Electrical Installation</v>
          </cell>
        </row>
        <row r="432">
          <cell r="A432">
            <v>810380</v>
          </cell>
          <cell r="C432" t="str">
            <v>Tomato Ketchup</v>
          </cell>
          <cell r="D432" t="str">
            <v>(Capex - 13-04-05)</v>
          </cell>
          <cell r="E432" t="str">
            <v>Building</v>
          </cell>
        </row>
        <row r="433">
          <cell r="A433">
            <v>830028</v>
          </cell>
          <cell r="C433" t="str">
            <v>Honey Section</v>
          </cell>
          <cell r="D433" t="str">
            <v>No-Capex</v>
          </cell>
          <cell r="E433" t="str">
            <v>Building</v>
          </cell>
        </row>
        <row r="434">
          <cell r="A434">
            <v>830637</v>
          </cell>
          <cell r="C434" t="str">
            <v>Shampoo Section</v>
          </cell>
          <cell r="D434" t="str">
            <v>(Capex - 20-03-04)</v>
          </cell>
          <cell r="E434" t="str">
            <v xml:space="preserve">Plant &amp; Machinery </v>
          </cell>
        </row>
        <row r="435">
          <cell r="A435">
            <v>830701</v>
          </cell>
          <cell r="C435" t="str">
            <v>Fabrication</v>
          </cell>
          <cell r="D435" t="str">
            <v>No-Capex</v>
          </cell>
          <cell r="E435" t="str">
            <v>Repair &amp; maintenance Plant &amp; Mach</v>
          </cell>
        </row>
        <row r="436">
          <cell r="A436">
            <v>830740</v>
          </cell>
          <cell r="C436" t="str">
            <v>Kennel House</v>
          </cell>
          <cell r="D436" t="str">
            <v>(Capex - 06-04-05)</v>
          </cell>
          <cell r="E436" t="str">
            <v>Building</v>
          </cell>
          <cell r="H436" t="str">
            <v>NRS</v>
          </cell>
          <cell r="I436">
            <v>30743.5</v>
          </cell>
          <cell r="J436">
            <v>30743.5</v>
          </cell>
        </row>
        <row r="437">
          <cell r="A437">
            <v>830744</v>
          </cell>
          <cell r="C437" t="str">
            <v>LDM Section</v>
          </cell>
          <cell r="D437" t="str">
            <v>Maintenance Work</v>
          </cell>
          <cell r="E437" t="str">
            <v>Repair &amp; maintenance Others</v>
          </cell>
        </row>
        <row r="438">
          <cell r="A438">
            <v>830809</v>
          </cell>
          <cell r="C438" t="str">
            <v>Fruit Juice Expansion</v>
          </cell>
          <cell r="D438" t="str">
            <v>(Capex - 15-03-04)</v>
          </cell>
          <cell r="E438" t="str">
            <v>Plant &amp; Machinery (Installation)</v>
          </cell>
          <cell r="H438" t="str">
            <v>USD</v>
          </cell>
          <cell r="I438">
            <v>205.14</v>
          </cell>
          <cell r="J438">
            <v>15180.359999999999</v>
          </cell>
        </row>
        <row r="439">
          <cell r="A439">
            <v>830940</v>
          </cell>
          <cell r="C439" t="str">
            <v>UPS For Domino &amp; Office</v>
          </cell>
          <cell r="D439" t="str">
            <v>No-Capex</v>
          </cell>
          <cell r="E439" t="str">
            <v>Office Equipment</v>
          </cell>
          <cell r="H439" t="str">
            <v>NRS</v>
          </cell>
          <cell r="I439">
            <v>56436</v>
          </cell>
          <cell r="J439">
            <v>56436</v>
          </cell>
        </row>
        <row r="440">
          <cell r="A440">
            <v>850012</v>
          </cell>
          <cell r="C440" t="str">
            <v xml:space="preserve">Kakani Nursery </v>
          </cell>
          <cell r="D440" t="str">
            <v>No-Capex</v>
          </cell>
          <cell r="E440" t="str">
            <v>Plant &amp; Machinery</v>
          </cell>
          <cell r="H440" t="str">
            <v>NRS</v>
          </cell>
          <cell r="I440">
            <v>13360</v>
          </cell>
          <cell r="J440">
            <v>13360</v>
          </cell>
        </row>
        <row r="441">
          <cell r="A441">
            <v>850082</v>
          </cell>
          <cell r="C441" t="str">
            <v>Pipe Fittings-Nursery</v>
          </cell>
          <cell r="D441" t="str">
            <v>No-Capex</v>
          </cell>
          <cell r="E441" t="str">
            <v>Building - Nursery</v>
          </cell>
        </row>
        <row r="442">
          <cell r="A442">
            <v>870001</v>
          </cell>
          <cell r="C442" t="str">
            <v>Cordless Phone-Manish</v>
          </cell>
          <cell r="D442" t="str">
            <v>No-Capex</v>
          </cell>
          <cell r="E442" t="str">
            <v>Furniture &amp; Fixture</v>
          </cell>
          <cell r="H442" t="str">
            <v>NRS</v>
          </cell>
          <cell r="I442">
            <v>6200</v>
          </cell>
          <cell r="J442">
            <v>6200</v>
          </cell>
        </row>
        <row r="443">
          <cell r="A443">
            <v>870007</v>
          </cell>
          <cell r="C443" t="str">
            <v>Ceiling Fan-3 Pcs</v>
          </cell>
          <cell r="D443" t="str">
            <v>No-Capex</v>
          </cell>
          <cell r="E443" t="str">
            <v>Furniture &amp; Fixture</v>
          </cell>
          <cell r="H443" t="str">
            <v>NRS</v>
          </cell>
          <cell r="I443">
            <v>5280</v>
          </cell>
          <cell r="J443">
            <v>5280</v>
          </cell>
        </row>
        <row r="444">
          <cell r="A444">
            <v>870012</v>
          </cell>
          <cell r="C444" t="str">
            <v>Refrigerator-Bibek Agarwal</v>
          </cell>
          <cell r="D444" t="str">
            <v>No-Capex</v>
          </cell>
          <cell r="E444" t="str">
            <v>Furniture &amp; Fixture</v>
          </cell>
          <cell r="H444" t="str">
            <v>NRS</v>
          </cell>
          <cell r="I444">
            <v>18899.990000000002</v>
          </cell>
          <cell r="J444">
            <v>18899.990000000002</v>
          </cell>
        </row>
        <row r="445">
          <cell r="A445">
            <v>870013</v>
          </cell>
          <cell r="C445" t="str">
            <v>Caller ID Phone</v>
          </cell>
          <cell r="D445" t="str">
            <v>No-Capex</v>
          </cell>
          <cell r="E445" t="str">
            <v>Office Equipment</v>
          </cell>
          <cell r="H445" t="str">
            <v>NRS</v>
          </cell>
          <cell r="I445">
            <v>1645</v>
          </cell>
          <cell r="J445">
            <v>1645</v>
          </cell>
        </row>
        <row r="446">
          <cell r="A446">
            <v>870016</v>
          </cell>
          <cell r="C446" t="str">
            <v>Laptop Computer-1 Pcs</v>
          </cell>
          <cell r="D446" t="str">
            <v>No-Capex</v>
          </cell>
          <cell r="E446" t="str">
            <v>Office Equipment</v>
          </cell>
          <cell r="H446" t="str">
            <v>NRS</v>
          </cell>
          <cell r="I446">
            <v>165000</v>
          </cell>
          <cell r="J446">
            <v>165000</v>
          </cell>
        </row>
        <row r="447">
          <cell r="A447">
            <v>870028</v>
          </cell>
          <cell r="C447" t="str">
            <v>Epson Printer-LQ2180</v>
          </cell>
          <cell r="D447" t="str">
            <v>No-Capex</v>
          </cell>
          <cell r="E447" t="str">
            <v>Office Equipment</v>
          </cell>
          <cell r="H447" t="str">
            <v>NRS</v>
          </cell>
          <cell r="I447">
            <v>60775</v>
          </cell>
          <cell r="J447">
            <v>60775</v>
          </cell>
        </row>
        <row r="448">
          <cell r="A448">
            <v>870029</v>
          </cell>
          <cell r="C448" t="str">
            <v>Laptop Computer-2Pcs</v>
          </cell>
          <cell r="D448" t="str">
            <v>No-Capex</v>
          </cell>
          <cell r="E448" t="str">
            <v>Office Equipment</v>
          </cell>
          <cell r="H448" t="str">
            <v>NRS</v>
          </cell>
          <cell r="I448">
            <v>359999.2</v>
          </cell>
          <cell r="J448">
            <v>359999.2</v>
          </cell>
        </row>
        <row r="449">
          <cell r="A449">
            <v>870036</v>
          </cell>
          <cell r="C449" t="str">
            <v>Caller ID Phone-B.Agarwal</v>
          </cell>
          <cell r="D449" t="str">
            <v>No-Capex</v>
          </cell>
          <cell r="E449" t="str">
            <v>Furniture &amp; Fixture</v>
          </cell>
          <cell r="H449" t="str">
            <v>NRS</v>
          </cell>
          <cell r="I449">
            <v>2350</v>
          </cell>
          <cell r="J449">
            <v>2350</v>
          </cell>
        </row>
        <row r="450">
          <cell r="A450">
            <v>870037</v>
          </cell>
          <cell r="C450" t="str">
            <v>Caller ID Phone-3 pcs-Office</v>
          </cell>
          <cell r="D450" t="str">
            <v>No-Capex</v>
          </cell>
          <cell r="E450" t="str">
            <v>Office Equipment</v>
          </cell>
          <cell r="H450" t="str">
            <v>NRS</v>
          </cell>
          <cell r="I450">
            <v>7050</v>
          </cell>
          <cell r="J450">
            <v>7050</v>
          </cell>
        </row>
        <row r="451">
          <cell r="A451">
            <v>870043</v>
          </cell>
          <cell r="C451" t="str">
            <v>Furniture &amp; Fixture</v>
          </cell>
          <cell r="D451" t="str">
            <v>No-Capex</v>
          </cell>
          <cell r="E451" t="str">
            <v>Furniture &amp; Fixture</v>
          </cell>
          <cell r="H451" t="str">
            <v>NRS</v>
          </cell>
          <cell r="I451">
            <v>8500</v>
          </cell>
          <cell r="J451">
            <v>8500</v>
          </cell>
        </row>
        <row r="452">
          <cell r="A452">
            <v>870043</v>
          </cell>
          <cell r="C452" t="str">
            <v>Furniture &amp; Fixture</v>
          </cell>
          <cell r="D452" t="str">
            <v>No-Capex</v>
          </cell>
          <cell r="E452" t="str">
            <v>Furniture &amp; Fixture</v>
          </cell>
          <cell r="H452" t="str">
            <v>NRS</v>
          </cell>
          <cell r="I452">
            <v>8500</v>
          </cell>
          <cell r="J452">
            <v>8500</v>
          </cell>
        </row>
        <row r="453">
          <cell r="A453">
            <v>870047</v>
          </cell>
          <cell r="C453" t="str">
            <v>Vehicle - P.Shirali</v>
          </cell>
          <cell r="D453" t="str">
            <v>No-Capex</v>
          </cell>
          <cell r="E453" t="str">
            <v>Vehicle</v>
          </cell>
          <cell r="H453" t="str">
            <v>NRS</v>
          </cell>
          <cell r="I453">
            <v>659930</v>
          </cell>
          <cell r="J453">
            <v>659930</v>
          </cell>
        </row>
        <row r="454">
          <cell r="A454">
            <v>870052</v>
          </cell>
          <cell r="C454" t="str">
            <v>Telephone Set-S.Mathur</v>
          </cell>
          <cell r="D454" t="str">
            <v>No-Capex</v>
          </cell>
          <cell r="E454" t="str">
            <v>Furniture &amp; Fixture</v>
          </cell>
          <cell r="H454" t="str">
            <v>NRS</v>
          </cell>
          <cell r="I454">
            <v>2350</v>
          </cell>
          <cell r="J454">
            <v>2350</v>
          </cell>
        </row>
        <row r="455">
          <cell r="A455">
            <v>870062</v>
          </cell>
          <cell r="C455" t="str">
            <v>Colour Printer-4600</v>
          </cell>
          <cell r="D455" t="str">
            <v>No-Capex</v>
          </cell>
          <cell r="E455" t="str">
            <v>Office Equipment</v>
          </cell>
          <cell r="H455" t="str">
            <v>NRS</v>
          </cell>
          <cell r="I455">
            <v>231000</v>
          </cell>
          <cell r="J455">
            <v>231000</v>
          </cell>
        </row>
        <row r="456">
          <cell r="A456">
            <v>870064</v>
          </cell>
          <cell r="C456" t="str">
            <v>Digital Camera</v>
          </cell>
          <cell r="D456" t="str">
            <v>No-Capex</v>
          </cell>
          <cell r="E456" t="str">
            <v>Office Equipment</v>
          </cell>
          <cell r="H456" t="str">
            <v>NRS</v>
          </cell>
          <cell r="I456">
            <v>28050</v>
          </cell>
          <cell r="J456">
            <v>28050</v>
          </cell>
        </row>
        <row r="457">
          <cell r="A457">
            <v>870065</v>
          </cell>
          <cell r="C457" t="str">
            <v>Vehicle - Badri Narayan</v>
          </cell>
          <cell r="D457" t="str">
            <v>No-Capex</v>
          </cell>
          <cell r="E457" t="str">
            <v>Vehicle</v>
          </cell>
          <cell r="H457" t="str">
            <v>NRS</v>
          </cell>
          <cell r="I457">
            <v>1213300</v>
          </cell>
          <cell r="J457">
            <v>1213300</v>
          </cell>
        </row>
        <row r="458">
          <cell r="A458">
            <v>870072</v>
          </cell>
          <cell r="C458" t="str">
            <v>Office Equipment</v>
          </cell>
          <cell r="D458" t="str">
            <v>No-Capex</v>
          </cell>
          <cell r="E458" t="str">
            <v>Office Equipment</v>
          </cell>
          <cell r="H458" t="str">
            <v>NRS</v>
          </cell>
          <cell r="I458">
            <v>10000</v>
          </cell>
          <cell r="J458">
            <v>10000</v>
          </cell>
        </row>
        <row r="459">
          <cell r="A459">
            <v>870074</v>
          </cell>
          <cell r="C459" t="str">
            <v>Sand</v>
          </cell>
          <cell r="D459" t="str">
            <v>Maintenance</v>
          </cell>
          <cell r="E459" t="str">
            <v>Repair &amp; Maintenance Building - Nursery</v>
          </cell>
        </row>
        <row r="460">
          <cell r="A460">
            <v>870074</v>
          </cell>
          <cell r="C460" t="str">
            <v>Sand</v>
          </cell>
          <cell r="D460" t="str">
            <v>Maintenance</v>
          </cell>
          <cell r="E460" t="str">
            <v>Repair &amp; Maintenance Building - Nursery</v>
          </cell>
        </row>
        <row r="461">
          <cell r="A461">
            <v>870075</v>
          </cell>
          <cell r="C461" t="str">
            <v>Mobile Phone-Kharmania</v>
          </cell>
          <cell r="D461" t="str">
            <v>No-Capex</v>
          </cell>
          <cell r="E461" t="str">
            <v>Office Equipment</v>
          </cell>
          <cell r="H461" t="str">
            <v>NRS</v>
          </cell>
          <cell r="I461">
            <v>11220</v>
          </cell>
          <cell r="J461">
            <v>11220</v>
          </cell>
        </row>
        <row r="462">
          <cell r="A462">
            <v>870083</v>
          </cell>
          <cell r="C462" t="str">
            <v>Cordless telephone-Reception</v>
          </cell>
          <cell r="D462" t="str">
            <v>No-Capex</v>
          </cell>
          <cell r="E462" t="str">
            <v>Office Equipment</v>
          </cell>
          <cell r="H462" t="str">
            <v>NRS</v>
          </cell>
          <cell r="I462">
            <v>6490</v>
          </cell>
          <cell r="J462">
            <v>6490</v>
          </cell>
        </row>
        <row r="463">
          <cell r="A463">
            <v>870087</v>
          </cell>
          <cell r="C463" t="str">
            <v>Fan-2 Pcs Deepak Kestwal</v>
          </cell>
          <cell r="D463" t="str">
            <v>No-Capex</v>
          </cell>
          <cell r="E463" t="str">
            <v>Furniture &amp; Fixture</v>
          </cell>
          <cell r="H463" t="str">
            <v>NRS</v>
          </cell>
          <cell r="I463">
            <v>1969</v>
          </cell>
          <cell r="J463">
            <v>1969</v>
          </cell>
        </row>
        <row r="464">
          <cell r="A464">
            <v>870087</v>
          </cell>
          <cell r="C464" t="str">
            <v>Fan-2 Pcs Swapan Barik</v>
          </cell>
          <cell r="D464" t="str">
            <v>No-Capex</v>
          </cell>
          <cell r="E464" t="str">
            <v>Furniture &amp; Fixture</v>
          </cell>
          <cell r="H464" t="str">
            <v>NRS</v>
          </cell>
          <cell r="I464">
            <v>1969</v>
          </cell>
          <cell r="J464">
            <v>1969</v>
          </cell>
        </row>
        <row r="465">
          <cell r="A465">
            <v>870087</v>
          </cell>
          <cell r="C465" t="str">
            <v>Fan-2 Pcs Alok Saxena</v>
          </cell>
          <cell r="D465" t="str">
            <v>No-Capex</v>
          </cell>
          <cell r="E465" t="str">
            <v>Furniture &amp; Fixture</v>
          </cell>
          <cell r="H465" t="str">
            <v>NRS</v>
          </cell>
          <cell r="I465">
            <v>1969</v>
          </cell>
          <cell r="J465">
            <v>1969</v>
          </cell>
        </row>
        <row r="466">
          <cell r="A466">
            <v>870089</v>
          </cell>
          <cell r="C466" t="str">
            <v>Digital Camera</v>
          </cell>
          <cell r="D466" t="str">
            <v>No-Capex</v>
          </cell>
          <cell r="E466" t="str">
            <v>Office Equipment</v>
          </cell>
          <cell r="H466" t="str">
            <v>NRS</v>
          </cell>
          <cell r="I466">
            <v>28050</v>
          </cell>
          <cell r="J466">
            <v>28050</v>
          </cell>
        </row>
        <row r="467">
          <cell r="A467">
            <v>870092</v>
          </cell>
          <cell r="C467" t="str">
            <v>Vehicle - G.Kashinath</v>
          </cell>
          <cell r="D467" t="str">
            <v>No-Capex</v>
          </cell>
          <cell r="E467" t="str">
            <v>Vehicle</v>
          </cell>
          <cell r="H467" t="str">
            <v>NRS</v>
          </cell>
          <cell r="I467">
            <v>2150000</v>
          </cell>
          <cell r="J467">
            <v>2150000</v>
          </cell>
        </row>
        <row r="468">
          <cell r="A468">
            <v>870095</v>
          </cell>
          <cell r="C468" t="str">
            <v>Vehicle - Nissan Sunny- SPM</v>
          </cell>
          <cell r="D468" t="str">
            <v>(Capex - 05-03-04)</v>
          </cell>
          <cell r="E468" t="str">
            <v>Vehicle</v>
          </cell>
          <cell r="H468" t="str">
            <v>NRS</v>
          </cell>
          <cell r="I468">
            <v>1575000</v>
          </cell>
          <cell r="J468">
            <v>1575000</v>
          </cell>
        </row>
        <row r="469">
          <cell r="A469">
            <v>870097</v>
          </cell>
          <cell r="C469" t="str">
            <v>Printer-3300-Laser Jet</v>
          </cell>
          <cell r="D469" t="str">
            <v>Capex-42</v>
          </cell>
          <cell r="E469" t="str">
            <v>Office Equipment</v>
          </cell>
          <cell r="H469" t="str">
            <v>NRS</v>
          </cell>
          <cell r="I469">
            <v>60000</v>
          </cell>
          <cell r="J469">
            <v>60000</v>
          </cell>
        </row>
        <row r="470">
          <cell r="A470">
            <v>870102</v>
          </cell>
          <cell r="C470" t="str">
            <v>Sand</v>
          </cell>
          <cell r="D470" t="str">
            <v>Maintenance</v>
          </cell>
          <cell r="E470" t="str">
            <v>Repair &amp; Maintenance Building - Nursery</v>
          </cell>
        </row>
        <row r="471">
          <cell r="A471">
            <v>870115</v>
          </cell>
          <cell r="C471" t="str">
            <v>Telephone Set-A.Guin</v>
          </cell>
          <cell r="D471" t="str">
            <v>No-Capex</v>
          </cell>
          <cell r="E471" t="str">
            <v>Furniture &amp; Fixture</v>
          </cell>
          <cell r="H471" t="str">
            <v>NRS</v>
          </cell>
          <cell r="I471">
            <v>2350</v>
          </cell>
          <cell r="J471">
            <v>2350</v>
          </cell>
        </row>
        <row r="472">
          <cell r="A472">
            <v>870130</v>
          </cell>
          <cell r="C472" t="str">
            <v>Sand</v>
          </cell>
          <cell r="D472" t="str">
            <v>Maintenance</v>
          </cell>
          <cell r="E472" t="str">
            <v>Repair &amp; Maintenance Building - Nursery</v>
          </cell>
        </row>
        <row r="473">
          <cell r="A473">
            <v>870130</v>
          </cell>
          <cell r="C473" t="str">
            <v>Sand</v>
          </cell>
          <cell r="D473" t="str">
            <v>Maintenance</v>
          </cell>
          <cell r="E473" t="str">
            <v>Repair &amp; Maintenance Building - Nursery</v>
          </cell>
        </row>
        <row r="474">
          <cell r="A474">
            <v>870139</v>
          </cell>
          <cell r="C474" t="str">
            <v>Caller ID Phone-Gate - 1</v>
          </cell>
          <cell r="D474" t="str">
            <v>No-Capex</v>
          </cell>
          <cell r="E474" t="str">
            <v>Office Equipment</v>
          </cell>
          <cell r="H474" t="str">
            <v>NRS</v>
          </cell>
          <cell r="I474">
            <v>2350</v>
          </cell>
          <cell r="J474">
            <v>2350</v>
          </cell>
        </row>
        <row r="475">
          <cell r="A475">
            <v>870143</v>
          </cell>
          <cell r="C475" t="str">
            <v>3 Row Ridger - Apiculture Brj</v>
          </cell>
          <cell r="D475" t="str">
            <v>No-Capex</v>
          </cell>
          <cell r="E475" t="str">
            <v>Plant &amp; Machinery- Apiculture Brj</v>
          </cell>
          <cell r="H475" t="str">
            <v>NRS</v>
          </cell>
          <cell r="I475">
            <v>12705</v>
          </cell>
          <cell r="J475">
            <v>12705</v>
          </cell>
        </row>
        <row r="476">
          <cell r="A476">
            <v>870143</v>
          </cell>
          <cell r="C476" t="str">
            <v>Bearing &amp; Spool - Apiculture Brj</v>
          </cell>
          <cell r="D476" t="str">
            <v>No-Capex</v>
          </cell>
          <cell r="E476" t="str">
            <v>Plant &amp; Machinery- Apiculture Brj</v>
          </cell>
          <cell r="H476" t="str">
            <v>NRS</v>
          </cell>
          <cell r="I476">
            <v>735</v>
          </cell>
          <cell r="J476">
            <v>735</v>
          </cell>
        </row>
        <row r="477">
          <cell r="A477">
            <v>870147</v>
          </cell>
          <cell r="C477" t="str">
            <v>Tools &amp; Implements</v>
          </cell>
          <cell r="D477" t="str">
            <v>No-Capex</v>
          </cell>
          <cell r="E477" t="str">
            <v>Tools &amp; Implements</v>
          </cell>
          <cell r="H477" t="str">
            <v>NRS</v>
          </cell>
          <cell r="I477">
            <v>4400</v>
          </cell>
          <cell r="J477">
            <v>4400</v>
          </cell>
        </row>
        <row r="478">
          <cell r="A478">
            <v>870149</v>
          </cell>
          <cell r="C478" t="str">
            <v>Plant &amp; Machinery</v>
          </cell>
          <cell r="D478" t="str">
            <v>No-Capex</v>
          </cell>
          <cell r="E478" t="str">
            <v>Plant &amp; Machinery (Installation)</v>
          </cell>
          <cell r="H478" t="str">
            <v>NRS</v>
          </cell>
          <cell r="I478">
            <v>69270</v>
          </cell>
          <cell r="J478">
            <v>69270</v>
          </cell>
        </row>
        <row r="479">
          <cell r="A479">
            <v>870153</v>
          </cell>
          <cell r="C479" t="str">
            <v>Sand</v>
          </cell>
          <cell r="D479" t="str">
            <v>Maintenance</v>
          </cell>
          <cell r="E479" t="str">
            <v>Repair &amp; Maintenance Building - Nursery</v>
          </cell>
        </row>
        <row r="480">
          <cell r="A480">
            <v>870159</v>
          </cell>
          <cell r="C480" t="str">
            <v>Electrical</v>
          </cell>
          <cell r="D480" t="str">
            <v>No-Capex</v>
          </cell>
          <cell r="E480" t="str">
            <v>Electrical Installation</v>
          </cell>
          <cell r="H480" t="str">
            <v>NRS</v>
          </cell>
          <cell r="I480">
            <v>582</v>
          </cell>
          <cell r="J480">
            <v>582</v>
          </cell>
        </row>
        <row r="481">
          <cell r="A481">
            <v>870170</v>
          </cell>
          <cell r="C481" t="str">
            <v>Mobile Phone-J.B.Sriwastav</v>
          </cell>
          <cell r="D481" t="str">
            <v>No-Capex</v>
          </cell>
          <cell r="E481" t="str">
            <v>Office Equipment</v>
          </cell>
          <cell r="H481" t="str">
            <v>NRS</v>
          </cell>
          <cell r="I481">
            <v>14100</v>
          </cell>
          <cell r="J481">
            <v>14100</v>
          </cell>
        </row>
        <row r="482">
          <cell r="A482">
            <v>870183</v>
          </cell>
          <cell r="C482" t="str">
            <v>Office Equipment</v>
          </cell>
          <cell r="D482" t="str">
            <v>No-Capex</v>
          </cell>
          <cell r="E482" t="str">
            <v>Office Equipment</v>
          </cell>
          <cell r="H482" t="str">
            <v>NRS</v>
          </cell>
          <cell r="I482">
            <v>19500</v>
          </cell>
          <cell r="J482">
            <v>19500</v>
          </cell>
        </row>
        <row r="483">
          <cell r="A483">
            <v>870183</v>
          </cell>
          <cell r="C483" t="str">
            <v>Office Equipment</v>
          </cell>
          <cell r="D483" t="str">
            <v>No-Capex</v>
          </cell>
          <cell r="E483" t="str">
            <v>Office Equipment</v>
          </cell>
          <cell r="H483" t="str">
            <v>NRS</v>
          </cell>
          <cell r="I483">
            <v>300</v>
          </cell>
          <cell r="J483">
            <v>300</v>
          </cell>
        </row>
        <row r="484">
          <cell r="A484">
            <v>870183</v>
          </cell>
          <cell r="C484" t="str">
            <v>Office Equipment</v>
          </cell>
          <cell r="D484" t="str">
            <v>No-Capex</v>
          </cell>
          <cell r="E484" t="str">
            <v>Office Equipment</v>
          </cell>
          <cell r="H484" t="str">
            <v>NRS</v>
          </cell>
          <cell r="I484">
            <v>1500</v>
          </cell>
          <cell r="J484">
            <v>1500</v>
          </cell>
        </row>
        <row r="485">
          <cell r="A485">
            <v>870183</v>
          </cell>
          <cell r="C485" t="str">
            <v>Office Equipment</v>
          </cell>
          <cell r="D485" t="str">
            <v>No-Capex</v>
          </cell>
          <cell r="E485" t="str">
            <v>Office Equipment</v>
          </cell>
          <cell r="H485" t="str">
            <v>NRS</v>
          </cell>
          <cell r="I485">
            <v>6300</v>
          </cell>
          <cell r="J485">
            <v>6300</v>
          </cell>
        </row>
        <row r="486">
          <cell r="A486">
            <v>870185</v>
          </cell>
          <cell r="C486" t="str">
            <v>Mobile Phone-S.Lahiri</v>
          </cell>
          <cell r="D486" t="str">
            <v>No-Capex</v>
          </cell>
          <cell r="E486" t="str">
            <v>Office Equipment</v>
          </cell>
          <cell r="H486" t="str">
            <v>NRS</v>
          </cell>
          <cell r="I486">
            <v>12272.73</v>
          </cell>
          <cell r="J486">
            <v>12272.73</v>
          </cell>
        </row>
        <row r="487">
          <cell r="A487">
            <v>870185</v>
          </cell>
          <cell r="C487" t="str">
            <v>Mobile Phone-D.S.Adhikary</v>
          </cell>
          <cell r="D487" t="str">
            <v>No-Capex</v>
          </cell>
          <cell r="E487" t="str">
            <v>Office Equipment</v>
          </cell>
          <cell r="H487" t="str">
            <v>NRS</v>
          </cell>
          <cell r="I487">
            <v>12272.73</v>
          </cell>
          <cell r="J487">
            <v>12272.73</v>
          </cell>
        </row>
        <row r="488">
          <cell r="A488">
            <v>870187</v>
          </cell>
          <cell r="C488" t="str">
            <v>Mobile Phone-Bibek Agar</v>
          </cell>
          <cell r="D488" t="str">
            <v>No-Capex</v>
          </cell>
          <cell r="E488" t="str">
            <v>Office Equipment</v>
          </cell>
          <cell r="H488" t="str">
            <v>NRS</v>
          </cell>
          <cell r="I488">
            <v>12272.73</v>
          </cell>
          <cell r="J488">
            <v>12272.73</v>
          </cell>
        </row>
        <row r="489">
          <cell r="A489">
            <v>870187</v>
          </cell>
          <cell r="C489" t="str">
            <v>Mobile Phone-Manish</v>
          </cell>
          <cell r="D489" t="str">
            <v>No-Capex</v>
          </cell>
          <cell r="E489" t="str">
            <v>Office Equipment</v>
          </cell>
          <cell r="H489" t="str">
            <v>NRS</v>
          </cell>
          <cell r="I489">
            <v>12272.73</v>
          </cell>
          <cell r="J489">
            <v>12272.73</v>
          </cell>
        </row>
        <row r="490">
          <cell r="A490">
            <v>870187</v>
          </cell>
          <cell r="C490" t="str">
            <v>Mobile Phone-Kharmania</v>
          </cell>
          <cell r="D490" t="str">
            <v>No-Capex</v>
          </cell>
          <cell r="E490" t="str">
            <v>Office Equipment</v>
          </cell>
          <cell r="H490" t="str">
            <v>NRS</v>
          </cell>
          <cell r="I490">
            <v>12272.73</v>
          </cell>
          <cell r="J490">
            <v>12272.73</v>
          </cell>
        </row>
        <row r="491">
          <cell r="A491">
            <v>870190</v>
          </cell>
          <cell r="C491" t="str">
            <v>Vehicle - Tarun Tuteja</v>
          </cell>
          <cell r="D491" t="str">
            <v>No-Capex</v>
          </cell>
          <cell r="E491" t="str">
            <v>Vehicle</v>
          </cell>
          <cell r="H491" t="str">
            <v>NRS</v>
          </cell>
          <cell r="I491">
            <v>645454.54</v>
          </cell>
          <cell r="J491">
            <v>645454.54</v>
          </cell>
        </row>
        <row r="492">
          <cell r="A492">
            <v>870192</v>
          </cell>
          <cell r="C492" t="str">
            <v>Mobile Phone-DKB</v>
          </cell>
          <cell r="D492" t="str">
            <v>No-Capex</v>
          </cell>
          <cell r="E492" t="str">
            <v>Office Equipment</v>
          </cell>
          <cell r="H492" t="str">
            <v>NRS</v>
          </cell>
          <cell r="I492">
            <v>11500</v>
          </cell>
          <cell r="J492">
            <v>11500</v>
          </cell>
        </row>
        <row r="493">
          <cell r="A493">
            <v>870192</v>
          </cell>
          <cell r="C493" t="str">
            <v>Mobile Phone-I.A.Saxena</v>
          </cell>
          <cell r="D493" t="str">
            <v>No-Capex</v>
          </cell>
          <cell r="E493" t="str">
            <v>Office Equipment</v>
          </cell>
          <cell r="H493" t="str">
            <v>NRS</v>
          </cell>
          <cell r="I493">
            <v>11500</v>
          </cell>
          <cell r="J493">
            <v>11500</v>
          </cell>
        </row>
        <row r="494">
          <cell r="A494">
            <v>870192</v>
          </cell>
          <cell r="C494" t="str">
            <v>Mobile Phone-S.K.Trp(Pdn)</v>
          </cell>
          <cell r="D494" t="str">
            <v>No-Capex</v>
          </cell>
          <cell r="E494" t="str">
            <v>Office Equipment</v>
          </cell>
          <cell r="H494" t="str">
            <v>NRS</v>
          </cell>
          <cell r="I494">
            <v>11500</v>
          </cell>
          <cell r="J494">
            <v>11500</v>
          </cell>
        </row>
        <row r="495">
          <cell r="A495">
            <v>870196</v>
          </cell>
          <cell r="C495" t="str">
            <v>Mobile Phone-Soni Kapoor</v>
          </cell>
          <cell r="D495" t="str">
            <v>No-Capex</v>
          </cell>
          <cell r="E495" t="str">
            <v>Office Equipment</v>
          </cell>
          <cell r="H495" t="str">
            <v>NRS</v>
          </cell>
          <cell r="I495">
            <v>11500</v>
          </cell>
          <cell r="J495">
            <v>11500</v>
          </cell>
        </row>
        <row r="496">
          <cell r="A496">
            <v>870203</v>
          </cell>
          <cell r="C496" t="str">
            <v>Mobile Phone-Ketan Vyas</v>
          </cell>
          <cell r="D496" t="str">
            <v>No-Capex</v>
          </cell>
          <cell r="E496" t="str">
            <v>Office Equipment</v>
          </cell>
          <cell r="H496" t="str">
            <v>NRS</v>
          </cell>
          <cell r="I496">
            <v>9400</v>
          </cell>
          <cell r="J496">
            <v>9400</v>
          </cell>
        </row>
        <row r="497">
          <cell r="A497">
            <v>870206</v>
          </cell>
          <cell r="C497" t="str">
            <v>Hardware</v>
          </cell>
          <cell r="D497" t="str">
            <v>No-Capex</v>
          </cell>
          <cell r="E497" t="str">
            <v>Repair &amp; maintenance Others</v>
          </cell>
          <cell r="H497" t="str">
            <v>NRS</v>
          </cell>
          <cell r="I497">
            <v>7791.03</v>
          </cell>
          <cell r="J497">
            <v>7791.03</v>
          </cell>
        </row>
        <row r="498">
          <cell r="A498">
            <v>870211</v>
          </cell>
          <cell r="C498" t="str">
            <v>KTM Office - Marketing</v>
          </cell>
          <cell r="D498" t="str">
            <v>No-Capex</v>
          </cell>
          <cell r="E498" t="str">
            <v>Office Equipment</v>
          </cell>
          <cell r="H498" t="str">
            <v>NRS</v>
          </cell>
          <cell r="I498">
            <v>61818.18</v>
          </cell>
          <cell r="J498">
            <v>61818.18</v>
          </cell>
        </row>
        <row r="499">
          <cell r="A499">
            <v>870214</v>
          </cell>
          <cell r="C499" t="str">
            <v>Mobile Phone -Kennel Super</v>
          </cell>
          <cell r="D499" t="str">
            <v>No-Capex</v>
          </cell>
          <cell r="E499" t="str">
            <v>Office Equipment</v>
          </cell>
          <cell r="H499" t="str">
            <v>NRS</v>
          </cell>
          <cell r="I499">
            <v>7090</v>
          </cell>
          <cell r="J499">
            <v>7090</v>
          </cell>
        </row>
        <row r="500">
          <cell r="A500">
            <v>870214</v>
          </cell>
          <cell r="C500" t="str">
            <v>Mobile Phone -Reception</v>
          </cell>
          <cell r="D500" t="str">
            <v>No-Capex</v>
          </cell>
          <cell r="E500" t="str">
            <v>Office Equipment</v>
          </cell>
          <cell r="H500" t="str">
            <v>NRS</v>
          </cell>
          <cell r="I500">
            <v>7090</v>
          </cell>
          <cell r="J500">
            <v>7090</v>
          </cell>
        </row>
        <row r="501">
          <cell r="A501">
            <v>870214</v>
          </cell>
          <cell r="C501" t="str">
            <v>Mobile Phone -Anuj Singh</v>
          </cell>
          <cell r="D501" t="str">
            <v>No-Capex</v>
          </cell>
          <cell r="E501" t="str">
            <v>Office Equipment</v>
          </cell>
          <cell r="H501" t="str">
            <v>NRS</v>
          </cell>
          <cell r="I501">
            <v>7090</v>
          </cell>
          <cell r="J501">
            <v>7090</v>
          </cell>
        </row>
        <row r="502">
          <cell r="A502">
            <v>870214</v>
          </cell>
          <cell r="C502" t="str">
            <v xml:space="preserve">Mobile Phone -Anupam </v>
          </cell>
          <cell r="D502" t="str">
            <v>No-Capex</v>
          </cell>
          <cell r="E502" t="str">
            <v>Office Equipment</v>
          </cell>
          <cell r="H502" t="str">
            <v>NRS</v>
          </cell>
          <cell r="I502">
            <v>7090</v>
          </cell>
          <cell r="J502">
            <v>7090</v>
          </cell>
        </row>
        <row r="503">
          <cell r="A503">
            <v>870214</v>
          </cell>
          <cell r="C503" t="str">
            <v>Mobile Phone -Purchase</v>
          </cell>
          <cell r="D503" t="str">
            <v>No-Capex</v>
          </cell>
          <cell r="E503" t="str">
            <v>Office Equipment</v>
          </cell>
          <cell r="H503" t="str">
            <v>NRS</v>
          </cell>
          <cell r="I503">
            <v>7090</v>
          </cell>
          <cell r="J503">
            <v>7090</v>
          </cell>
        </row>
        <row r="504">
          <cell r="A504">
            <v>870214</v>
          </cell>
          <cell r="C504" t="str">
            <v xml:space="preserve">Mobile Phone -Group 4 </v>
          </cell>
          <cell r="D504" t="str">
            <v>No-Capex</v>
          </cell>
          <cell r="E504" t="str">
            <v>Office Equipment</v>
          </cell>
          <cell r="H504" t="str">
            <v>NRS</v>
          </cell>
          <cell r="I504">
            <v>7090</v>
          </cell>
          <cell r="J504">
            <v>7090</v>
          </cell>
        </row>
        <row r="505">
          <cell r="A505">
            <v>870217</v>
          </cell>
          <cell r="C505" t="str">
            <v>Mobile Phone RM PM</v>
          </cell>
          <cell r="D505" t="str">
            <v>No-Capex</v>
          </cell>
          <cell r="E505" t="str">
            <v>Office Equipment</v>
          </cell>
          <cell r="H505" t="str">
            <v>NRS</v>
          </cell>
          <cell r="I505">
            <v>7090</v>
          </cell>
          <cell r="J505">
            <v>7090</v>
          </cell>
        </row>
        <row r="506">
          <cell r="A506">
            <v>870233</v>
          </cell>
          <cell r="C506" t="str">
            <v>Color TV-Soni Kapoor</v>
          </cell>
          <cell r="D506" t="str">
            <v>No-Capex</v>
          </cell>
          <cell r="E506" t="str">
            <v>Furniture &amp; Fixture</v>
          </cell>
          <cell r="H506" t="str">
            <v>NRS</v>
          </cell>
          <cell r="I506">
            <v>25909.1</v>
          </cell>
          <cell r="J506">
            <v>25909.1</v>
          </cell>
        </row>
        <row r="507">
          <cell r="A507">
            <v>870234</v>
          </cell>
          <cell r="C507" t="str">
            <v>Voltage Stabilizer-S.Kapoor</v>
          </cell>
          <cell r="D507" t="str">
            <v>Capex-18-(04-05)</v>
          </cell>
          <cell r="E507" t="str">
            <v>Furniture &amp; Fixture</v>
          </cell>
          <cell r="H507" t="str">
            <v>NRS</v>
          </cell>
          <cell r="I507">
            <v>7100</v>
          </cell>
          <cell r="J507">
            <v>7100</v>
          </cell>
        </row>
        <row r="508">
          <cell r="A508">
            <v>870237</v>
          </cell>
          <cell r="C508" t="str">
            <v>Celing Fan-Soni Kapoor</v>
          </cell>
          <cell r="D508" t="str">
            <v>Capex-18-(04-05)</v>
          </cell>
          <cell r="E508" t="str">
            <v>Furniture &amp; Fixture</v>
          </cell>
          <cell r="H508" t="str">
            <v>NRS</v>
          </cell>
          <cell r="I508">
            <v>1300</v>
          </cell>
          <cell r="J508">
            <v>1300</v>
          </cell>
        </row>
        <row r="509">
          <cell r="A509">
            <v>870238</v>
          </cell>
          <cell r="C509" t="str">
            <v>Cordless Telephone-B.Agarwal</v>
          </cell>
          <cell r="D509" t="str">
            <v>No-Capex</v>
          </cell>
          <cell r="E509" t="str">
            <v>Office Equipment</v>
          </cell>
          <cell r="H509" t="str">
            <v>NRS</v>
          </cell>
          <cell r="I509">
            <v>4750</v>
          </cell>
          <cell r="J509">
            <v>4750</v>
          </cell>
        </row>
        <row r="510">
          <cell r="A510">
            <v>870239</v>
          </cell>
          <cell r="C510" t="str">
            <v>Cordless Telephone-K.Vyas</v>
          </cell>
          <cell r="D510" t="str">
            <v>Capex-18-(04-05)</v>
          </cell>
          <cell r="E510" t="str">
            <v>Furniture &amp; Fixture</v>
          </cell>
          <cell r="H510" t="str">
            <v>NRS</v>
          </cell>
          <cell r="I510">
            <v>4750</v>
          </cell>
          <cell r="J510">
            <v>4750</v>
          </cell>
        </row>
        <row r="511">
          <cell r="A511">
            <v>870243</v>
          </cell>
          <cell r="C511" t="str">
            <v>Ceiling Fan-Bibek Agarwal</v>
          </cell>
          <cell r="D511" t="str">
            <v>No-Capex</v>
          </cell>
          <cell r="E511" t="str">
            <v>Furniture &amp; Fixture</v>
          </cell>
          <cell r="H511" t="str">
            <v>NRS</v>
          </cell>
          <cell r="I511">
            <v>2500</v>
          </cell>
          <cell r="J511">
            <v>2500</v>
          </cell>
        </row>
        <row r="512">
          <cell r="A512" t="str">
            <v>710009-</v>
          </cell>
          <cell r="C512" t="str">
            <v>Furniture - Deepak Kestwal</v>
          </cell>
          <cell r="D512" t="str">
            <v>No-Capex</v>
          </cell>
          <cell r="E512" t="str">
            <v>Furniture &amp; Fixture</v>
          </cell>
        </row>
        <row r="513">
          <cell r="A513" t="str">
            <v>710009--</v>
          </cell>
          <cell r="C513" t="str">
            <v>Furniture - Gubachan</v>
          </cell>
          <cell r="D513" t="str">
            <v>No-Capex</v>
          </cell>
          <cell r="E513" t="str">
            <v>Furniture &amp; Fixture</v>
          </cell>
        </row>
        <row r="514">
          <cell r="A514" t="str">
            <v>710009---</v>
          </cell>
          <cell r="C514" t="str">
            <v>Furniture - S.Tripathi</v>
          </cell>
          <cell r="D514" t="str">
            <v>No-Capex</v>
          </cell>
          <cell r="E514" t="str">
            <v>Furniture &amp; Fixture</v>
          </cell>
        </row>
        <row r="515">
          <cell r="A515" t="str">
            <v>710009----</v>
          </cell>
          <cell r="C515" t="str">
            <v>Furniture - Satyanarayan</v>
          </cell>
          <cell r="D515" t="str">
            <v>No-Capex</v>
          </cell>
          <cell r="E515" t="str">
            <v>Furniture &amp; Fixture</v>
          </cell>
        </row>
        <row r="516">
          <cell r="A516" t="str">
            <v>710009-----</v>
          </cell>
          <cell r="C516" t="str">
            <v>Furniture - Sohan</v>
          </cell>
          <cell r="D516" t="str">
            <v>No-Capex</v>
          </cell>
          <cell r="E516" t="str">
            <v>Furniture &amp; Fixture</v>
          </cell>
        </row>
        <row r="517">
          <cell r="A517" t="str">
            <v>710011-</v>
          </cell>
          <cell r="C517" t="str">
            <v>Furniture - Deepak Kestwal</v>
          </cell>
          <cell r="D517" t="str">
            <v>No-Capex</v>
          </cell>
          <cell r="E517" t="str">
            <v>Furniture &amp; Fixture</v>
          </cell>
        </row>
        <row r="518">
          <cell r="A518" t="str">
            <v>710011--</v>
          </cell>
          <cell r="C518" t="str">
            <v>Furniture - Gubachan</v>
          </cell>
          <cell r="D518" t="str">
            <v>No-Capex</v>
          </cell>
          <cell r="E518" t="str">
            <v>Furniture &amp; Fixture</v>
          </cell>
        </row>
        <row r="519">
          <cell r="A519" t="str">
            <v>710011---</v>
          </cell>
          <cell r="C519" t="str">
            <v>Furniture - Sohan</v>
          </cell>
          <cell r="D519" t="str">
            <v>No-Capex</v>
          </cell>
          <cell r="E519" t="str">
            <v>Furniture &amp; Fixture</v>
          </cell>
        </row>
        <row r="520">
          <cell r="A520" t="str">
            <v>710011----</v>
          </cell>
          <cell r="C520" t="str">
            <v>Furniture - Tez Singh</v>
          </cell>
          <cell r="D520" t="str">
            <v>No-Capex</v>
          </cell>
          <cell r="E520" t="str">
            <v>Furniture &amp; Fixture</v>
          </cell>
        </row>
        <row r="521">
          <cell r="A521" t="str">
            <v>710095-</v>
          </cell>
          <cell r="C521" t="str">
            <v>Furniture - Kardam Singh</v>
          </cell>
          <cell r="D521" t="str">
            <v>No-Capex</v>
          </cell>
          <cell r="E521" t="str">
            <v>Furniture &amp; Fixture</v>
          </cell>
        </row>
        <row r="522">
          <cell r="A522" t="str">
            <v>710146-</v>
          </cell>
          <cell r="C522" t="str">
            <v>Furniture - Swapan Barik</v>
          </cell>
          <cell r="D522" t="str">
            <v>No-Capex</v>
          </cell>
          <cell r="E522" t="str">
            <v>Furniture &amp; Fixture</v>
          </cell>
        </row>
        <row r="523">
          <cell r="A523" t="str">
            <v>710146--</v>
          </cell>
          <cell r="C523" t="str">
            <v>Furniture - Tez Singh</v>
          </cell>
          <cell r="D523" t="str">
            <v>No-Capex</v>
          </cell>
          <cell r="E523" t="str">
            <v>Furniture &amp; Fixture</v>
          </cell>
        </row>
        <row r="524">
          <cell r="A524" t="str">
            <v>710147-</v>
          </cell>
          <cell r="C524" t="str">
            <v>Furniture - Swapan Barik</v>
          </cell>
          <cell r="D524" t="str">
            <v>No-Capex</v>
          </cell>
          <cell r="E524" t="str">
            <v>Furniture &amp; Fixture</v>
          </cell>
        </row>
        <row r="525">
          <cell r="A525" t="str">
            <v>710318-</v>
          </cell>
          <cell r="C525" t="str">
            <v>TV for Upendra Pradhan</v>
          </cell>
          <cell r="D525" t="str">
            <v>No-Capex</v>
          </cell>
          <cell r="E525" t="str">
            <v>Furniture &amp; Fixture</v>
          </cell>
          <cell r="H525" t="str">
            <v>NRS</v>
          </cell>
          <cell r="I525">
            <v>21060</v>
          </cell>
          <cell r="J525">
            <v>21060</v>
          </cell>
        </row>
        <row r="526">
          <cell r="A526" t="str">
            <v>710340-</v>
          </cell>
          <cell r="C526" t="str">
            <v>Ranjan Kumar</v>
          </cell>
          <cell r="D526" t="str">
            <v>No-Capex</v>
          </cell>
          <cell r="E526" t="str">
            <v>Furniture &amp; Fixture</v>
          </cell>
        </row>
        <row r="527">
          <cell r="A527" t="str">
            <v>710340--</v>
          </cell>
          <cell r="C527" t="str">
            <v>W.A.Zaidi</v>
          </cell>
          <cell r="D527" t="str">
            <v>No-Capex</v>
          </cell>
          <cell r="E527" t="str">
            <v>Furniture &amp; Fixture</v>
          </cell>
        </row>
        <row r="528">
          <cell r="A528" t="str">
            <v>710340---</v>
          </cell>
          <cell r="C528" t="str">
            <v>ShreePur Mess</v>
          </cell>
          <cell r="D528" t="str">
            <v>No-Capex</v>
          </cell>
          <cell r="E528" t="str">
            <v>Furniture &amp; Fixture</v>
          </cell>
        </row>
        <row r="529">
          <cell r="A529" t="str">
            <v>870233-</v>
          </cell>
          <cell r="C529" t="str">
            <v>Color TV-Ketan Vyas</v>
          </cell>
          <cell r="D529" t="str">
            <v>No-Capex</v>
          </cell>
          <cell r="E529" t="str">
            <v>Furniture &amp; Fixture</v>
          </cell>
          <cell r="H529" t="str">
            <v>NRS</v>
          </cell>
          <cell r="I529">
            <v>25909.1</v>
          </cell>
          <cell r="J529">
            <v>25909.1</v>
          </cell>
        </row>
        <row r="530">
          <cell r="A530" t="str">
            <v>870233--</v>
          </cell>
          <cell r="C530" t="str">
            <v>Color TV-Bibek Agarwal</v>
          </cell>
          <cell r="D530" t="str">
            <v>No-Capex</v>
          </cell>
          <cell r="E530" t="str">
            <v>Furniture &amp; Fixture</v>
          </cell>
          <cell r="H530" t="str">
            <v>NRS</v>
          </cell>
          <cell r="I530">
            <v>25909.1</v>
          </cell>
          <cell r="J530">
            <v>25909.1</v>
          </cell>
        </row>
        <row r="531">
          <cell r="A531" t="str">
            <v>870233---</v>
          </cell>
          <cell r="C531" t="str">
            <v>Refrigerator - Soni Kapoor</v>
          </cell>
          <cell r="D531" t="str">
            <v>No-Capex</v>
          </cell>
          <cell r="E531" t="str">
            <v>Furniture &amp; Fixture</v>
          </cell>
          <cell r="H531" t="str">
            <v>NRS</v>
          </cell>
          <cell r="I531">
            <v>15454.54</v>
          </cell>
          <cell r="J531">
            <v>15454.54</v>
          </cell>
        </row>
        <row r="532">
          <cell r="A532" t="str">
            <v>870233----</v>
          </cell>
          <cell r="C532" t="str">
            <v>Refrigerator - Ketan Vyas</v>
          </cell>
          <cell r="D532" t="str">
            <v>No-Capex</v>
          </cell>
          <cell r="E532" t="str">
            <v>Furniture &amp; Fixture</v>
          </cell>
          <cell r="H532" t="str">
            <v>NRS</v>
          </cell>
          <cell r="I532">
            <v>15454.54</v>
          </cell>
          <cell r="J532">
            <v>15454.54</v>
          </cell>
        </row>
        <row r="533">
          <cell r="A533" t="str">
            <v>870238-</v>
          </cell>
          <cell r="C533" t="str">
            <v>Cordless Telephone-S.Kapoor</v>
          </cell>
          <cell r="D533" t="str">
            <v>No-Capex</v>
          </cell>
          <cell r="E533" t="str">
            <v>Office Equipment</v>
          </cell>
          <cell r="H533" t="str">
            <v>NRS</v>
          </cell>
          <cell r="I533">
            <v>4750</v>
          </cell>
          <cell r="J533">
            <v>4750</v>
          </cell>
        </row>
        <row r="534">
          <cell r="A534" t="str">
            <v>Fact</v>
          </cell>
          <cell r="D534" t="str">
            <v>Capex-02-03</v>
          </cell>
        </row>
        <row r="535">
          <cell r="A535" t="str">
            <v>Nursery</v>
          </cell>
          <cell r="C535" t="str">
            <v>Building Nursery</v>
          </cell>
          <cell r="D535" t="str">
            <v>Nur/001(03-04)</v>
          </cell>
          <cell r="E535" t="str">
            <v>Building</v>
          </cell>
        </row>
        <row r="536">
          <cell r="A536" t="str">
            <v xml:space="preserve">Rising </v>
          </cell>
          <cell r="C536" t="str">
            <v>Housing Complex</v>
          </cell>
          <cell r="D536" t="str">
            <v>Housing Complex</v>
          </cell>
          <cell r="E536" t="str">
            <v>Building</v>
          </cell>
        </row>
        <row r="537">
          <cell r="H537">
            <v>0</v>
          </cell>
        </row>
        <row r="538">
          <cell r="H538">
            <v>0</v>
          </cell>
        </row>
        <row r="539">
          <cell r="H539">
            <v>0</v>
          </cell>
        </row>
        <row r="540">
          <cell r="H540">
            <v>0</v>
          </cell>
        </row>
      </sheetData>
      <sheetData sheetId="15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dger "/>
      <sheetName val="Entries "/>
      <sheetName val="Write up"/>
      <sheetName val="Understanding"/>
      <sheetName val="Steps"/>
      <sheetName val="Schedule"/>
      <sheetName val="Office Furniture Final"/>
      <sheetName val="Office Equipment "/>
      <sheetName val="Computers"/>
      <sheetName val="Vehicles "/>
      <sheetName val="Lease Improvement"/>
      <sheetName val="Tools and Implements"/>
      <sheetName val="FA_additions "/>
      <sheetName val="FA_deletions "/>
      <sheetName val="Tickmarks"/>
      <sheetName val="Office Furniture- client"/>
      <sheetName val="Office Equipment-client"/>
      <sheetName val="Computers -client"/>
      <sheetName val="Summary Final"/>
      <sheetName val="Schedule (2)"/>
      <sheetName val="Office Furniture_ client"/>
      <sheetName val="Office Equipment_client"/>
      <sheetName val="Sheet1"/>
      <sheetName val="Observations"/>
      <sheetName val="Summary"/>
      <sheetName val="Total Addition(DNFA)"/>
      <sheetName val="FADU"/>
      <sheetName val="FADNFA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/>
      <sheetData sheetId="2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schedule for financi"/>
      <sheetName val="Schedule"/>
      <sheetName val="Write up"/>
      <sheetName val="Book Bal vs NAV"/>
      <sheetName val="Bajaj"/>
      <sheetName val="Kotak"/>
      <sheetName val="Account"/>
      <sheetName val="Sheet1"/>
      <sheetName val="XREF"/>
      <sheetName val="Tickmarks"/>
      <sheetName val="Office Furniture- client"/>
      <sheetName val="Office Equipment-cli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T Cal"/>
      <sheetName val="Vendors balance"/>
      <sheetName val="Staff wel. bal in imprest"/>
      <sheetName val="Imprest Ledger"/>
      <sheetName val="Accor vendor account"/>
      <sheetName val="Insurance (2)"/>
      <sheetName val="Insurance (exp)"/>
      <sheetName val="Insurance"/>
      <sheetName val="staff welfare"/>
      <sheetName val="telephone"/>
      <sheetName val="Insurance _exp_"/>
      <sheetName val="Summary"/>
      <sheetName val="XREF"/>
      <sheetName val="Last yr schedul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79">
          <cell r="G79">
            <v>143132</v>
          </cell>
        </row>
      </sheetData>
      <sheetData sheetId="6">
        <row r="79">
          <cell r="G79">
            <v>143132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GP Analysis"/>
      <sheetName val="Sales"/>
      <sheetName val="LS"/>
      <sheetName val="Obsv"/>
      <sheetName val="control"/>
      <sheetName val="codes"/>
      <sheetName val="Analytical"/>
      <sheetName val="Avg Rate"/>
      <sheetName val="Detail"/>
      <sheetName val="CN  Cut-off"/>
      <sheetName val="Cut off"/>
      <sheetName val="Sample-Monthwise"/>
      <sheetName val="Sample-Productwise"/>
      <sheetName val="Excess Calc"/>
      <sheetName val="XREF"/>
      <sheetName val="Tickmarks"/>
      <sheetName val="Threshold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T"/>
    </sheetNames>
    <sheetDataSet>
      <sheetData sheetId="0">
        <row r="15">
          <cell r="F15" t="str">
            <v>11574131.18 CR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T"/>
    </sheetNames>
    <sheetDataSet>
      <sheetData sheetId="0">
        <row r="20">
          <cell r="C20">
            <v>10143.450000000001</v>
          </cell>
        </row>
        <row r="57">
          <cell r="C57">
            <v>90647649.730000004</v>
          </cell>
        </row>
        <row r="66">
          <cell r="D66">
            <v>90681513.299999997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</sheetNames>
    <sheetDataSet>
      <sheetData sheetId="0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han Purchase"/>
      <sheetName val="Dhan Local"/>
      <sheetName val="Purchase Qty wise"/>
      <sheetName val="Closing Stock"/>
      <sheetName val="Vat Purchase"/>
    </sheetNames>
    <sheetDataSet>
      <sheetData sheetId="0"/>
      <sheetData sheetId="1"/>
      <sheetData sheetId="2">
        <row r="5">
          <cell r="H5">
            <v>47500</v>
          </cell>
        </row>
        <row r="12">
          <cell r="H12">
            <v>91938</v>
          </cell>
        </row>
        <row r="32">
          <cell r="H32">
            <v>1608343.6872</v>
          </cell>
        </row>
        <row r="89">
          <cell r="H89">
            <v>4819538.5</v>
          </cell>
        </row>
        <row r="91">
          <cell r="H91">
            <v>5640</v>
          </cell>
        </row>
        <row r="269">
          <cell r="H269">
            <v>10631083.488950001</v>
          </cell>
        </row>
        <row r="271">
          <cell r="H271">
            <v>15910</v>
          </cell>
        </row>
        <row r="273">
          <cell r="H273">
            <v>16640</v>
          </cell>
        </row>
        <row r="275">
          <cell r="H275">
            <v>67200</v>
          </cell>
        </row>
        <row r="354">
          <cell r="H354">
            <v>8944310.9479999989</v>
          </cell>
        </row>
        <row r="359">
          <cell r="D359" t="str">
            <v>Row Labels</v>
          </cell>
        </row>
      </sheetData>
      <sheetData sheetId="3"/>
      <sheetData sheetId="4"/>
      <sheetData sheetId="5">
        <row r="18">
          <cell r="H18">
            <v>170210.56659999996</v>
          </cell>
        </row>
        <row r="20">
          <cell r="H20">
            <v>38387.229999999996</v>
          </cell>
        </row>
        <row r="21">
          <cell r="H21">
            <v>131823.33659999998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"/>
    </sheetNames>
    <sheetDataSet>
      <sheetData sheetId="0">
        <row r="138">
          <cell r="G138">
            <v>88014938.5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T"/>
    </sheetNames>
    <sheetDataSet>
      <sheetData sheetId="0">
        <row r="74">
          <cell r="E74">
            <v>543373.22</v>
          </cell>
        </row>
        <row r="100">
          <cell r="E100">
            <v>7123977.8300000001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"/>
      <sheetName val="TRANS (2)"/>
      <sheetName val="Sheet1"/>
      <sheetName val="Sheet2"/>
    </sheetNames>
    <sheetDataSet>
      <sheetData sheetId="0"/>
      <sheetData sheetId="1"/>
      <sheetData sheetId="2"/>
      <sheetData sheetId="3">
        <row r="3">
          <cell r="A3" t="str">
            <v>CN3316</v>
          </cell>
          <cell r="B3" t="str">
            <v>HEMANSINGHMAKIMCN3316</v>
          </cell>
        </row>
        <row r="4">
          <cell r="A4" t="str">
            <v>CN3317</v>
          </cell>
          <cell r="B4" t="str">
            <v>SURYABDRMAKIMCN3317</v>
          </cell>
        </row>
        <row r="5">
          <cell r="A5" t="str">
            <v>CN3318</v>
          </cell>
          <cell r="B5" t="str">
            <v>KHUMBDRDARLAMICN3318</v>
          </cell>
        </row>
        <row r="6">
          <cell r="A6" t="str">
            <v>CN3319</v>
          </cell>
          <cell r="B6" t="str">
            <v>PREMBDRDARLAMICN3319</v>
          </cell>
        </row>
        <row r="7">
          <cell r="A7" t="str">
            <v>CN3320</v>
          </cell>
          <cell r="B7" t="str">
            <v>KRISHNABDRMASKICN3320</v>
          </cell>
        </row>
        <row r="8">
          <cell r="A8" t="str">
            <v>CN3321</v>
          </cell>
          <cell r="B8" t="str">
            <v>GANGASINGHSUNARICN3321</v>
          </cell>
        </row>
        <row r="9">
          <cell r="A9" t="str">
            <v>CN3322</v>
          </cell>
          <cell r="B9" t="str">
            <v>RAMBDRALECN3322</v>
          </cell>
        </row>
        <row r="10">
          <cell r="A10" t="str">
            <v>CN3323</v>
          </cell>
          <cell r="B10" t="str">
            <v>JAYRAMSHRESTHACN3323</v>
          </cell>
        </row>
        <row r="11">
          <cell r="A11" t="str">
            <v>CN3324</v>
          </cell>
          <cell r="B11" t="str">
            <v>SURYABDRTHAPACN3324</v>
          </cell>
        </row>
        <row r="12">
          <cell r="A12" t="str">
            <v>CN3325</v>
          </cell>
          <cell r="B12" t="str">
            <v>UMESHKUMARYADAVCN3325</v>
          </cell>
        </row>
        <row r="13">
          <cell r="A13" t="str">
            <v>CN3326</v>
          </cell>
          <cell r="B13" t="str">
            <v>INDRABDRTHAPACN3326</v>
          </cell>
        </row>
        <row r="14">
          <cell r="A14" t="str">
            <v>CN3327</v>
          </cell>
          <cell r="B14" t="str">
            <v>GYANBDRTHAPACN3327</v>
          </cell>
        </row>
        <row r="15">
          <cell r="A15" t="str">
            <v>CN3328</v>
          </cell>
          <cell r="B15" t="str">
            <v>AMARBDRRANACN3328</v>
          </cell>
        </row>
        <row r="16">
          <cell r="A16" t="str">
            <v>CN3329</v>
          </cell>
          <cell r="B16" t="str">
            <v>DEVBDRGHARTICN3329</v>
          </cell>
        </row>
        <row r="17">
          <cell r="A17" t="str">
            <v>CN333</v>
          </cell>
          <cell r="B17" t="str">
            <v>LOKBDRSHREESCN3333</v>
          </cell>
        </row>
        <row r="18">
          <cell r="A18" t="str">
            <v>CN3330</v>
          </cell>
          <cell r="B18" t="str">
            <v>LAXMANTHAPACN3330</v>
          </cell>
        </row>
        <row r="19">
          <cell r="A19" t="str">
            <v>CN3331</v>
          </cell>
          <cell r="B19" t="str">
            <v>ARJUNSHREESCN3331</v>
          </cell>
        </row>
        <row r="20">
          <cell r="A20" t="str">
            <v>CN3332</v>
          </cell>
          <cell r="B20" t="str">
            <v>PURNABDRBALALCN3332</v>
          </cell>
        </row>
        <row r="21">
          <cell r="A21" t="str">
            <v>CN3334</v>
          </cell>
          <cell r="B21" t="str">
            <v>TOPBDRKIMALCN3334</v>
          </cell>
        </row>
        <row r="22">
          <cell r="A22" t="str">
            <v>CN3335</v>
          </cell>
          <cell r="B22" t="str">
            <v>GOPIRAMPUNCN3335</v>
          </cell>
        </row>
        <row r="23">
          <cell r="A23" t="str">
            <v>CN3336</v>
          </cell>
          <cell r="B23" t="str">
            <v>BASANTATHAPACN3336</v>
          </cell>
        </row>
        <row r="24">
          <cell r="A24" t="str">
            <v>CN3337</v>
          </cell>
          <cell r="B24" t="str">
            <v>CHANDRABDRPUNCN3337</v>
          </cell>
        </row>
        <row r="25">
          <cell r="A25" t="str">
            <v>CN3338</v>
          </cell>
          <cell r="B25" t="str">
            <v>MADANTHAPACN3338</v>
          </cell>
        </row>
        <row r="26">
          <cell r="A26" t="str">
            <v>CN3339</v>
          </cell>
          <cell r="B26" t="str">
            <v>GHYANBDRTHAPACN3339</v>
          </cell>
        </row>
        <row r="27">
          <cell r="A27" t="str">
            <v>CN3340</v>
          </cell>
          <cell r="B27" t="str">
            <v>AMARSINGHALECN3340</v>
          </cell>
        </row>
        <row r="28">
          <cell r="A28" t="str">
            <v>CN3341</v>
          </cell>
          <cell r="B28" t="str">
            <v>SOMBDRGAHACN3341</v>
          </cell>
        </row>
        <row r="29">
          <cell r="A29" t="str">
            <v>CN3342</v>
          </cell>
          <cell r="B29" t="str">
            <v>DILBDRJHAYDICN3342</v>
          </cell>
        </row>
        <row r="30">
          <cell r="A30" t="str">
            <v>CN3343</v>
          </cell>
          <cell r="B30" t="str">
            <v>TEJKUMARSHRESCN3343</v>
          </cell>
        </row>
        <row r="31">
          <cell r="A31" t="str">
            <v>CN3344</v>
          </cell>
          <cell r="B31" t="str">
            <v>AMARSINGJALICN3344</v>
          </cell>
        </row>
        <row r="32">
          <cell r="A32" t="str">
            <v>CN3345</v>
          </cell>
          <cell r="B32" t="str">
            <v>PREMSINGHJHAYDICN3345</v>
          </cell>
        </row>
        <row r="33">
          <cell r="A33" t="str">
            <v>CN3346</v>
          </cell>
          <cell r="B33" t="str">
            <v>TEJBDRGAHACN3346</v>
          </cell>
        </row>
        <row r="34">
          <cell r="A34" t="str">
            <v>CN3347</v>
          </cell>
          <cell r="B34" t="str">
            <v>BHESBDRSINGALICN3347</v>
          </cell>
        </row>
        <row r="35">
          <cell r="A35" t="str">
            <v>CN3348</v>
          </cell>
          <cell r="B35" t="str">
            <v>SHYAMRANACN3348</v>
          </cell>
        </row>
        <row r="36">
          <cell r="A36" t="str">
            <v>CN3349</v>
          </cell>
          <cell r="B36" t="str">
            <v>HEMANDALACN3349</v>
          </cell>
        </row>
        <row r="37">
          <cell r="A37" t="str">
            <v>CN3350</v>
          </cell>
          <cell r="B37" t="str">
            <v>HARIBDRMANANDHARCN3350</v>
          </cell>
        </row>
        <row r="38">
          <cell r="A38" t="str">
            <v>CN3351</v>
          </cell>
          <cell r="B38" t="str">
            <v>GHYANBDRGAHACN3351</v>
          </cell>
        </row>
        <row r="39">
          <cell r="A39" t="str">
            <v>CN3352</v>
          </cell>
          <cell r="B39" t="str">
            <v>EKNARAYANDALACN3352</v>
          </cell>
        </row>
        <row r="40">
          <cell r="A40" t="str">
            <v>CN3353</v>
          </cell>
          <cell r="B40" t="str">
            <v>SHAMSHERSINGJALICN3353</v>
          </cell>
        </row>
        <row r="41">
          <cell r="A41" t="str">
            <v>CN3354</v>
          </cell>
          <cell r="B41" t="str">
            <v>BHAKTABDRALECN3354</v>
          </cell>
        </row>
        <row r="42">
          <cell r="A42" t="str">
            <v>CN3355</v>
          </cell>
          <cell r="B42" t="str">
            <v>KESHAVJHACN3355</v>
          </cell>
        </row>
        <row r="43">
          <cell r="A43" t="str">
            <v>CN3356</v>
          </cell>
          <cell r="B43" t="str">
            <v>TULBDRTHAPACN3356</v>
          </cell>
        </row>
        <row r="44">
          <cell r="A44" t="str">
            <v>CN3357</v>
          </cell>
          <cell r="B44" t="str">
            <v>TEKBDRTHAPACN3357</v>
          </cell>
        </row>
        <row r="45">
          <cell r="A45" t="str">
            <v>CN3358</v>
          </cell>
          <cell r="B45" t="str">
            <v>DILBDRRANACN3358</v>
          </cell>
        </row>
        <row r="46">
          <cell r="A46" t="str">
            <v>CN3359</v>
          </cell>
          <cell r="B46" t="str">
            <v>JOKLALRANACN3359</v>
          </cell>
        </row>
        <row r="47">
          <cell r="A47" t="str">
            <v>CN3360</v>
          </cell>
          <cell r="B47" t="str">
            <v>DHANBDRGAHACN3360</v>
          </cell>
        </row>
        <row r="48">
          <cell r="A48" t="str">
            <v>CN3361</v>
          </cell>
          <cell r="B48" t="str">
            <v>TULSIRAMRANACN3361</v>
          </cell>
        </row>
        <row r="49">
          <cell r="A49" t="str">
            <v>CN3362</v>
          </cell>
          <cell r="B49" t="str">
            <v>KAMALTHAPACN3362</v>
          </cell>
        </row>
        <row r="50">
          <cell r="A50" t="str">
            <v>CN3363</v>
          </cell>
          <cell r="B50" t="str">
            <v>YAMBDRSINGJALICN3363</v>
          </cell>
        </row>
        <row r="51">
          <cell r="A51" t="str">
            <v>CN3364</v>
          </cell>
          <cell r="B51" t="str">
            <v>YAMPRASADRANACN3364</v>
          </cell>
        </row>
        <row r="52">
          <cell r="A52" t="str">
            <v>CN3365</v>
          </cell>
          <cell r="B52" t="str">
            <v>KULBDRRANACN3365</v>
          </cell>
        </row>
        <row r="53">
          <cell r="A53" t="str">
            <v>CN3366</v>
          </cell>
          <cell r="B53" t="str">
            <v>TULBDRRANACN3366</v>
          </cell>
        </row>
        <row r="54">
          <cell r="A54" t="str">
            <v>CN3367</v>
          </cell>
          <cell r="B54" t="str">
            <v>NURBDRTHAPACN3367</v>
          </cell>
        </row>
        <row r="55">
          <cell r="A55" t="str">
            <v>CN3368</v>
          </cell>
          <cell r="B55" t="str">
            <v>SHIVBDRTHAPACN3368</v>
          </cell>
        </row>
        <row r="56">
          <cell r="A56" t="str">
            <v>CN3369</v>
          </cell>
          <cell r="B56" t="str">
            <v>KUMARRANACN3369</v>
          </cell>
        </row>
        <row r="57">
          <cell r="A57" t="str">
            <v>CN3370</v>
          </cell>
          <cell r="B57" t="str">
            <v>DANBDRTHAPACN3370</v>
          </cell>
        </row>
        <row r="58">
          <cell r="A58" t="str">
            <v>CN3371</v>
          </cell>
          <cell r="B58" t="str">
            <v>AMARSOMAICN3371</v>
          </cell>
        </row>
        <row r="59">
          <cell r="A59" t="str">
            <v>CN3372</v>
          </cell>
          <cell r="B59" t="str">
            <v>GHYANBDRRANACN3372</v>
          </cell>
        </row>
        <row r="60">
          <cell r="A60" t="str">
            <v>CN3373</v>
          </cell>
          <cell r="B60" t="str">
            <v>MEMANSINGHRANACN3373</v>
          </cell>
        </row>
        <row r="61">
          <cell r="A61" t="str">
            <v>CN3374</v>
          </cell>
          <cell r="B61" t="str">
            <v>DHANBDRRANACN3374</v>
          </cell>
        </row>
        <row r="62">
          <cell r="A62" t="str">
            <v>CN3375</v>
          </cell>
          <cell r="B62" t="str">
            <v>DALBDRRANACN3375</v>
          </cell>
        </row>
        <row r="63">
          <cell r="A63" t="str">
            <v>CN3376</v>
          </cell>
          <cell r="B63" t="str">
            <v>KEWARSINGHTHAPACN3376</v>
          </cell>
        </row>
        <row r="64">
          <cell r="A64" t="str">
            <v>CN3377</v>
          </cell>
          <cell r="B64" t="str">
            <v>YAMBDRTHAPACN3377</v>
          </cell>
        </row>
        <row r="65">
          <cell r="A65" t="str">
            <v>CN3378</v>
          </cell>
          <cell r="B65" t="str">
            <v>RAMUKAUSILACN3378</v>
          </cell>
        </row>
        <row r="66">
          <cell r="A66" t="str">
            <v>CN3379</v>
          </cell>
          <cell r="B66" t="str">
            <v>CHUKBDRTHAPACN3379</v>
          </cell>
        </row>
        <row r="67">
          <cell r="A67" t="str">
            <v>CN3380</v>
          </cell>
          <cell r="B67" t="str">
            <v>CHANDRABDRRESHMICN3380</v>
          </cell>
        </row>
        <row r="68">
          <cell r="A68" t="str">
            <v>CN3381</v>
          </cell>
          <cell r="B68" t="str">
            <v>KISHANTHAPACN3381</v>
          </cell>
        </row>
        <row r="69">
          <cell r="A69" t="str">
            <v>CN3382</v>
          </cell>
          <cell r="B69" t="str">
            <v>TEKBDRB.K.CN3382</v>
          </cell>
        </row>
        <row r="70">
          <cell r="A70" t="str">
            <v>CN3383</v>
          </cell>
          <cell r="B70" t="str">
            <v>RIMBDRB.K.CN3383</v>
          </cell>
        </row>
        <row r="71">
          <cell r="A71" t="str">
            <v>CN3384</v>
          </cell>
          <cell r="B71" t="str">
            <v>MAHENDRATHAPACN3384</v>
          </cell>
        </row>
        <row r="72">
          <cell r="A72" t="str">
            <v>CN3385</v>
          </cell>
          <cell r="B72" t="str">
            <v>OMBDRTHAPACN3385</v>
          </cell>
        </row>
        <row r="73">
          <cell r="A73" t="str">
            <v>CN3386</v>
          </cell>
          <cell r="B73" t="str">
            <v>HEMBDRNEPALICN3386</v>
          </cell>
        </row>
        <row r="74">
          <cell r="A74" t="str">
            <v>CN3387</v>
          </cell>
          <cell r="B74" t="str">
            <v>KHEMNARAYANARYALCN3387</v>
          </cell>
        </row>
        <row r="75">
          <cell r="A75" t="str">
            <v>CN3388</v>
          </cell>
          <cell r="B75" t="str">
            <v>RAMBDRRANACN3388</v>
          </cell>
        </row>
        <row r="76">
          <cell r="A76" t="str">
            <v>CN3389</v>
          </cell>
          <cell r="B76" t="str">
            <v>KRISHNABDRHITANCN3389</v>
          </cell>
        </row>
        <row r="77">
          <cell r="A77" t="str">
            <v>CN3390</v>
          </cell>
          <cell r="B77" t="str">
            <v>CHANDRAKUMARTHAPACN3390</v>
          </cell>
        </row>
        <row r="78">
          <cell r="A78" t="str">
            <v>CN3391</v>
          </cell>
          <cell r="B78" t="str">
            <v>BINODKUMARTHAPACN3391</v>
          </cell>
        </row>
        <row r="79">
          <cell r="A79" t="str">
            <v>CN3392</v>
          </cell>
          <cell r="B79" t="str">
            <v>TOPBDRB.K.CN3392</v>
          </cell>
        </row>
        <row r="80">
          <cell r="A80" t="str">
            <v>CN3393</v>
          </cell>
          <cell r="B80" t="str">
            <v>GIRMADARLAMICN3393</v>
          </cell>
        </row>
        <row r="81">
          <cell r="A81" t="str">
            <v>CN3394</v>
          </cell>
          <cell r="B81" t="str">
            <v>CHANDRABDRGAHACN3394</v>
          </cell>
        </row>
        <row r="82">
          <cell r="A82" t="str">
            <v>CN3395</v>
          </cell>
          <cell r="B82" t="str">
            <v>TEJBDRTHAPACN3395</v>
          </cell>
        </row>
        <row r="83">
          <cell r="A83" t="str">
            <v>CN3396</v>
          </cell>
          <cell r="B83" t="str">
            <v>JAIBDRTHAPACN3396</v>
          </cell>
        </row>
        <row r="84">
          <cell r="A84" t="str">
            <v>CN3397</v>
          </cell>
          <cell r="B84" t="str">
            <v>TILBDRTHAPACN3397</v>
          </cell>
        </row>
        <row r="85">
          <cell r="A85" t="str">
            <v>CN3398</v>
          </cell>
          <cell r="B85" t="str">
            <v>BINODKUMARSHRESTHACN3398</v>
          </cell>
        </row>
        <row r="86">
          <cell r="A86" t="str">
            <v>CN3399</v>
          </cell>
          <cell r="B86" t="str">
            <v>BHEKBDRTHAPACN3399</v>
          </cell>
        </row>
        <row r="87">
          <cell r="A87" t="str">
            <v>CN3400</v>
          </cell>
          <cell r="B87" t="str">
            <v>EKBDRSINGJALICN3400</v>
          </cell>
        </row>
        <row r="88">
          <cell r="A88" t="str">
            <v>CN3401</v>
          </cell>
          <cell r="B88" t="str">
            <v>PREMSINGHRANACN3401</v>
          </cell>
        </row>
        <row r="89">
          <cell r="A89" t="str">
            <v>CN3402</v>
          </cell>
          <cell r="B89" t="str">
            <v>HOMBDRTHAPACN3402</v>
          </cell>
        </row>
        <row r="90">
          <cell r="A90" t="str">
            <v>CN3403</v>
          </cell>
          <cell r="B90" t="str">
            <v>RAMESHTHAPACN3403</v>
          </cell>
        </row>
        <row r="91">
          <cell r="A91" t="str">
            <v>CN3404</v>
          </cell>
          <cell r="B91" t="str">
            <v>KEMARSINGHTHAPACN3404</v>
          </cell>
        </row>
        <row r="92">
          <cell r="A92" t="str">
            <v>CN3405</v>
          </cell>
          <cell r="B92" t="str">
            <v>DEVBDRSARU</v>
          </cell>
        </row>
        <row r="93">
          <cell r="A93" t="str">
            <v>CN3406</v>
          </cell>
          <cell r="B93" t="str">
            <v>GHYANBDRSINGJALICN3406</v>
          </cell>
        </row>
        <row r="94">
          <cell r="A94" t="str">
            <v>CN3407</v>
          </cell>
          <cell r="B94" t="str">
            <v>NUKULB.K.CN3407</v>
          </cell>
        </row>
        <row r="95">
          <cell r="A95" t="str">
            <v>CN3408</v>
          </cell>
          <cell r="B95" t="str">
            <v>YAMBDRTHAPACN3408</v>
          </cell>
        </row>
        <row r="96">
          <cell r="A96" t="str">
            <v>CN3409</v>
          </cell>
          <cell r="B96" t="str">
            <v>RESHAMBDRPALLICN3409</v>
          </cell>
        </row>
        <row r="97">
          <cell r="A97" t="str">
            <v>CN3410</v>
          </cell>
          <cell r="B97" t="str">
            <v>DALBDRCHAWHANCN3410</v>
          </cell>
        </row>
        <row r="98">
          <cell r="A98" t="str">
            <v>CN3411</v>
          </cell>
          <cell r="B98" t="str">
            <v>KHUMBDRTHAPACN3411</v>
          </cell>
        </row>
        <row r="99">
          <cell r="A99" t="str">
            <v>CN3412</v>
          </cell>
          <cell r="B99" t="str">
            <v>PADAMBDRGURUNGCN3412</v>
          </cell>
        </row>
        <row r="100">
          <cell r="A100" t="str">
            <v>CN3413</v>
          </cell>
          <cell r="B100" t="str">
            <v>BHIMKAJIGURUNGCN3413</v>
          </cell>
        </row>
        <row r="101">
          <cell r="A101" t="str">
            <v>CN3414</v>
          </cell>
          <cell r="B101" t="str">
            <v>DAMAGURUNGCN3414</v>
          </cell>
        </row>
        <row r="102">
          <cell r="A102" t="str">
            <v>CN3415</v>
          </cell>
          <cell r="B102" t="str">
            <v>TIKPRASADGURUNGCN3415</v>
          </cell>
        </row>
        <row r="103">
          <cell r="A103" t="str">
            <v>CN3416</v>
          </cell>
          <cell r="B103" t="str">
            <v>BHOJBDRGURUNGCN3416</v>
          </cell>
        </row>
        <row r="104">
          <cell r="A104" t="str">
            <v>CN3417</v>
          </cell>
          <cell r="B104" t="str">
            <v>HOMLALSARUCN3417</v>
          </cell>
        </row>
        <row r="105">
          <cell r="A105" t="str">
            <v>CN3418</v>
          </cell>
          <cell r="B105" t="str">
            <v>NARENDRARANACN3418</v>
          </cell>
        </row>
        <row r="106">
          <cell r="A106" t="str">
            <v>CN3419</v>
          </cell>
          <cell r="B106" t="str">
            <v>GIRIPSDTHAPACN3419</v>
          </cell>
        </row>
        <row r="107">
          <cell r="A107" t="str">
            <v>CN3420</v>
          </cell>
          <cell r="B107" t="str">
            <v>CHETBDRSINGJALICN3420</v>
          </cell>
        </row>
        <row r="108">
          <cell r="A108" t="str">
            <v>CN3421</v>
          </cell>
          <cell r="B108" t="str">
            <v>DILBDRRANACN3421</v>
          </cell>
        </row>
        <row r="109">
          <cell r="A109" t="str">
            <v>CN3422</v>
          </cell>
          <cell r="B109" t="str">
            <v>PREMBDRGURUNGCN3422</v>
          </cell>
        </row>
        <row r="110">
          <cell r="A110" t="str">
            <v>CN3423</v>
          </cell>
          <cell r="B110" t="str">
            <v>GOPIRAMTHAPACN3423</v>
          </cell>
        </row>
        <row r="111">
          <cell r="A111" t="str">
            <v>CN3424</v>
          </cell>
          <cell r="B111" t="str">
            <v>BIKASHSHRESTHACN3424</v>
          </cell>
        </row>
        <row r="112">
          <cell r="A112" t="str">
            <v>CN3425</v>
          </cell>
          <cell r="B112" t="str">
            <v>NETRABDRTHAPACN3425</v>
          </cell>
        </row>
        <row r="113">
          <cell r="A113" t="str">
            <v>CN3426</v>
          </cell>
          <cell r="B113" t="str">
            <v>PREMBDRTHAPACN3426</v>
          </cell>
        </row>
        <row r="114">
          <cell r="A114" t="str">
            <v>CN3427</v>
          </cell>
          <cell r="B114" t="str">
            <v>MINBDRSUNARICN3427</v>
          </cell>
        </row>
        <row r="115">
          <cell r="A115" t="str">
            <v>CN3428</v>
          </cell>
          <cell r="B115" t="str">
            <v>NANDALALRANACN3428</v>
          </cell>
        </row>
        <row r="116">
          <cell r="A116" t="str">
            <v>CN3429</v>
          </cell>
          <cell r="B116" t="str">
            <v>LIMBDRRANACN3429</v>
          </cell>
        </row>
        <row r="117">
          <cell r="A117" t="str">
            <v>CN3430</v>
          </cell>
          <cell r="B117" t="str">
            <v>BABULALHISKICN3430</v>
          </cell>
        </row>
        <row r="118">
          <cell r="A118" t="str">
            <v>CN3431</v>
          </cell>
          <cell r="B118" t="str">
            <v>KRISHNARANACN3431</v>
          </cell>
        </row>
        <row r="119">
          <cell r="A119" t="str">
            <v>CN3432</v>
          </cell>
          <cell r="B119" t="str">
            <v>TEKBDRPULAMICN3432</v>
          </cell>
        </row>
        <row r="120">
          <cell r="A120" t="str">
            <v>CN3433</v>
          </cell>
          <cell r="B120" t="str">
            <v>BHIMBDRSINGJALICN3433</v>
          </cell>
        </row>
        <row r="121">
          <cell r="A121" t="str">
            <v>CN3434</v>
          </cell>
          <cell r="B121" t="str">
            <v>TEKBDRTHAPACN3434</v>
          </cell>
        </row>
        <row r="122">
          <cell r="A122" t="str">
            <v>CN3435</v>
          </cell>
          <cell r="B122" t="str">
            <v>GUMANTHAPACN3435</v>
          </cell>
        </row>
        <row r="123">
          <cell r="A123" t="str">
            <v>CN3490</v>
          </cell>
          <cell r="B123" t="str">
            <v>PADAMBDRALECN3490</v>
          </cell>
        </row>
        <row r="124">
          <cell r="A124" t="str">
            <v>CN3492</v>
          </cell>
          <cell r="B124" t="str">
            <v>KRISHNABDRTHAPACN3492</v>
          </cell>
        </row>
        <row r="125">
          <cell r="A125" t="str">
            <v>CN3493</v>
          </cell>
          <cell r="B125" t="str">
            <v>SHYAMBDRDARLAMICN3493</v>
          </cell>
        </row>
        <row r="126">
          <cell r="A126" t="str">
            <v>CN3494</v>
          </cell>
          <cell r="B126" t="str">
            <v>TULSHIRAMKAUCHA3494</v>
          </cell>
        </row>
        <row r="127">
          <cell r="A127" t="str">
            <v>CN3495</v>
          </cell>
          <cell r="B127" t="str">
            <v>GIRIPSDTHAPA3495</v>
          </cell>
        </row>
        <row r="128">
          <cell r="A128" t="str">
            <v>CN3496</v>
          </cell>
          <cell r="B128" t="str">
            <v>PRAKASHTHAPA3496</v>
          </cell>
        </row>
        <row r="129">
          <cell r="A129" t="str">
            <v>CN3497</v>
          </cell>
          <cell r="B129" t="str">
            <v>LOKBDRDAGAMI3497</v>
          </cell>
        </row>
        <row r="130">
          <cell r="A130" t="str">
            <v>CN3498</v>
          </cell>
          <cell r="B130" t="str">
            <v>MITHABDRTHAPA3498</v>
          </cell>
        </row>
        <row r="131">
          <cell r="A131" t="str">
            <v>CN3499</v>
          </cell>
          <cell r="B131" t="str">
            <v>SASIRAMDAGAMI3499</v>
          </cell>
        </row>
        <row r="132">
          <cell r="A132" t="str">
            <v>CN3500</v>
          </cell>
          <cell r="B132" t="str">
            <v>JITENDRASHREES3500</v>
          </cell>
        </row>
        <row r="133">
          <cell r="A133" t="str">
            <v>CN3501</v>
          </cell>
          <cell r="B133" t="str">
            <v>NAWALSINGH3501</v>
          </cell>
        </row>
        <row r="134">
          <cell r="A134" t="str">
            <v>CN3502</v>
          </cell>
          <cell r="B134" t="str">
            <v>RUDRABDRSUNARI3502</v>
          </cell>
        </row>
        <row r="135">
          <cell r="A135" t="str">
            <v>CN3503</v>
          </cell>
          <cell r="B135" t="str">
            <v>DINESHKUMARBUDHATHOKI3503</v>
          </cell>
        </row>
        <row r="136">
          <cell r="A136" t="str">
            <v>CN3504</v>
          </cell>
          <cell r="B136" t="str">
            <v>THAMANSINGHTHAPA3504</v>
          </cell>
        </row>
        <row r="137">
          <cell r="A137" t="str">
            <v>CN3505</v>
          </cell>
          <cell r="B137" t="str">
            <v>KARANBDRGHARTI3505</v>
          </cell>
        </row>
        <row r="138">
          <cell r="A138" t="str">
            <v>CN3506</v>
          </cell>
          <cell r="B138" t="str">
            <v>CHURABDRB.K.3506</v>
          </cell>
        </row>
        <row r="139">
          <cell r="A139" t="str">
            <v>CN3507</v>
          </cell>
          <cell r="B139" t="str">
            <v>BHANUBHAKTAPARIYAR-3507</v>
          </cell>
        </row>
        <row r="140">
          <cell r="A140" t="str">
            <v>CN3508</v>
          </cell>
          <cell r="B140" t="str">
            <v>MANBDRTHAPA-3508</v>
          </cell>
        </row>
        <row r="141">
          <cell r="A141" t="str">
            <v>CN3509</v>
          </cell>
          <cell r="B141" t="str">
            <v>SHANKARGIRI-3509</v>
          </cell>
        </row>
        <row r="142">
          <cell r="A142" t="str">
            <v>CN3510</v>
          </cell>
          <cell r="B142" t="str">
            <v>SANDEEPKR.SRIVASTAV-3510</v>
          </cell>
        </row>
        <row r="143">
          <cell r="A143" t="str">
            <v>CN3511</v>
          </cell>
          <cell r="B143" t="str">
            <v>PRADEEPSOREN-3511</v>
          </cell>
        </row>
        <row r="144">
          <cell r="A144" t="str">
            <v>CN3512</v>
          </cell>
          <cell r="B144" t="str">
            <v>KADEVMURMU-3512</v>
          </cell>
        </row>
        <row r="145">
          <cell r="A145" t="str">
            <v>CN3513</v>
          </cell>
          <cell r="B145" t="str">
            <v>NUNUDHANMURMU-3513</v>
          </cell>
        </row>
        <row r="146">
          <cell r="A146" t="str">
            <v>CN3514</v>
          </cell>
          <cell r="B146" t="str">
            <v>PREMHEMBROM-3514</v>
          </cell>
        </row>
        <row r="147">
          <cell r="A147" t="str">
            <v>CN3515</v>
          </cell>
          <cell r="B147" t="str">
            <v>CHUNUMURMU-3515</v>
          </cell>
        </row>
        <row r="148">
          <cell r="A148" t="str">
            <v>CN3516</v>
          </cell>
          <cell r="B148" t="str">
            <v>GOMESHWARTUDU-3516</v>
          </cell>
        </row>
        <row r="149">
          <cell r="A149" t="str">
            <v>CN3517</v>
          </cell>
          <cell r="B149" t="str">
            <v>SHIVADHANTUDU-3517</v>
          </cell>
        </row>
        <row r="150">
          <cell r="A150" t="str">
            <v>CN3518</v>
          </cell>
          <cell r="B150" t="str">
            <v>MUNSHIMARANDI-3518</v>
          </cell>
        </row>
        <row r="151">
          <cell r="A151" t="str">
            <v>CN3519</v>
          </cell>
          <cell r="B151" t="str">
            <v>SHRIJALTUDU3519</v>
          </cell>
        </row>
        <row r="152">
          <cell r="A152" t="str">
            <v>CN3520</v>
          </cell>
          <cell r="B152" t="str">
            <v>SHIVNATHBESRA3520</v>
          </cell>
        </row>
        <row r="153">
          <cell r="A153" t="str">
            <v>CN3521</v>
          </cell>
          <cell r="B153" t="str">
            <v>RAMAYMARANDI-3521</v>
          </cell>
        </row>
        <row r="154">
          <cell r="A154" t="str">
            <v>CN3522</v>
          </cell>
          <cell r="B154" t="str">
            <v>DEVIJALHEMBROM3522</v>
          </cell>
        </row>
        <row r="155">
          <cell r="A155" t="str">
            <v>CN3523</v>
          </cell>
          <cell r="B155" t="str">
            <v>KISUNMURMU-3523</v>
          </cell>
        </row>
        <row r="156">
          <cell r="A156" t="str">
            <v>CN3524</v>
          </cell>
          <cell r="B156" t="str">
            <v>SILECHMURMU-3524</v>
          </cell>
        </row>
        <row r="157">
          <cell r="A157" t="str">
            <v>CN3525</v>
          </cell>
          <cell r="B157" t="str">
            <v>SOPANSOREN-3525</v>
          </cell>
        </row>
        <row r="158">
          <cell r="A158" t="str">
            <v>CN3526</v>
          </cell>
          <cell r="B158" t="str">
            <v>RASIKTUDU-3526</v>
          </cell>
        </row>
        <row r="159">
          <cell r="A159" t="str">
            <v>CN3527</v>
          </cell>
          <cell r="B159" t="str">
            <v>SONADHANKISKU-3527</v>
          </cell>
        </row>
        <row r="160">
          <cell r="A160" t="str">
            <v>CN3528</v>
          </cell>
          <cell r="B160" t="str">
            <v>SULAYMANMURMU-3528</v>
          </cell>
        </row>
        <row r="161">
          <cell r="A161" t="str">
            <v>CN3529</v>
          </cell>
          <cell r="B161" t="str">
            <v>DINESHTUDU-3529</v>
          </cell>
        </row>
        <row r="162">
          <cell r="A162" t="str">
            <v>CN3530</v>
          </cell>
          <cell r="B162" t="str">
            <v>KASHIKBASKI3530</v>
          </cell>
        </row>
        <row r="163">
          <cell r="A163" t="str">
            <v>CN3531</v>
          </cell>
          <cell r="B163" t="str">
            <v>RAJENDRASOREN-3531</v>
          </cell>
        </row>
        <row r="164">
          <cell r="A164" t="str">
            <v>CN3532</v>
          </cell>
          <cell r="B164" t="str">
            <v>KRISHNASOREN-3532</v>
          </cell>
        </row>
        <row r="165">
          <cell r="A165" t="str">
            <v>CN3533</v>
          </cell>
          <cell r="B165" t="str">
            <v>BINODSOREN-3533</v>
          </cell>
        </row>
        <row r="166">
          <cell r="A166" t="str">
            <v>CN3534</v>
          </cell>
          <cell r="B166" t="str">
            <v>SOMLALMURMU-3534</v>
          </cell>
        </row>
        <row r="167">
          <cell r="A167" t="str">
            <v>CN3535</v>
          </cell>
          <cell r="B167" t="str">
            <v>MOHANMARANDI-3535</v>
          </cell>
        </row>
        <row r="168">
          <cell r="A168" t="str">
            <v>CN3536</v>
          </cell>
          <cell r="B168" t="str">
            <v>JOHANMURMU-3536</v>
          </cell>
        </row>
        <row r="169">
          <cell r="A169" t="str">
            <v>CN3537</v>
          </cell>
          <cell r="B169" t="str">
            <v>SITALSOREN-3537</v>
          </cell>
        </row>
        <row r="170">
          <cell r="A170" t="str">
            <v>CN3538</v>
          </cell>
          <cell r="B170" t="str">
            <v>BESRASOREN-3538</v>
          </cell>
        </row>
        <row r="171">
          <cell r="A171" t="str">
            <v>CN3539</v>
          </cell>
          <cell r="B171" t="str">
            <v>UPENDRASINGH-3539</v>
          </cell>
        </row>
        <row r="172">
          <cell r="A172" t="str">
            <v>CN3540</v>
          </cell>
          <cell r="B172" t="str">
            <v>RAKESHPANDEY-3540</v>
          </cell>
        </row>
        <row r="173">
          <cell r="A173" t="str">
            <v>CN3541</v>
          </cell>
          <cell r="B173" t="str">
            <v>RAJKUMARMUKHYA-3541</v>
          </cell>
        </row>
        <row r="174">
          <cell r="A174" t="str">
            <v>CN3542</v>
          </cell>
          <cell r="B174" t="str">
            <v>SHANKARMUKHYA-3542</v>
          </cell>
        </row>
        <row r="175">
          <cell r="A175" t="str">
            <v>CN3543</v>
          </cell>
          <cell r="B175" t="str">
            <v>LAXMIBANKPURI-3543</v>
          </cell>
        </row>
        <row r="176">
          <cell r="A176" t="str">
            <v>CN3544</v>
          </cell>
          <cell r="B176" t="str">
            <v>DHURBAKR.THAPA-3544</v>
          </cell>
        </row>
        <row r="177">
          <cell r="A177" t="str">
            <v>CN4001</v>
          </cell>
          <cell r="B177" t="str">
            <v>BASUDEVPATELC4001</v>
          </cell>
        </row>
        <row r="178">
          <cell r="A178" t="str">
            <v>CN4002</v>
          </cell>
          <cell r="B178" t="str">
            <v>RAJESRAICN4002</v>
          </cell>
        </row>
        <row r="179">
          <cell r="A179" t="str">
            <v>CN4003</v>
          </cell>
          <cell r="B179" t="str">
            <v>LALBDRBUDHACN4003</v>
          </cell>
        </row>
        <row r="180">
          <cell r="A180" t="str">
            <v>CN4004</v>
          </cell>
          <cell r="B180" t="str">
            <v>KRISHNABDRSHREESCN4004</v>
          </cell>
        </row>
        <row r="181">
          <cell r="A181" t="str">
            <v>CN4005</v>
          </cell>
          <cell r="B181" t="str">
            <v>JEETBDRRAKASKOTICN4005</v>
          </cell>
        </row>
        <row r="182">
          <cell r="A182" t="str">
            <v>CN4006</v>
          </cell>
          <cell r="B182" t="str">
            <v>TULPSDTHAPACN4006</v>
          </cell>
        </row>
        <row r="183">
          <cell r="A183" t="str">
            <v>CN4007</v>
          </cell>
          <cell r="B183" t="str">
            <v>BHIMBDRPACHABHAIAC4007</v>
          </cell>
        </row>
        <row r="184">
          <cell r="A184" t="str">
            <v>CN4008</v>
          </cell>
          <cell r="B184" t="str">
            <v>JHALAKUMARTHAPAC4008</v>
          </cell>
        </row>
        <row r="185">
          <cell r="A185" t="str">
            <v>CN4009</v>
          </cell>
          <cell r="B185" t="str">
            <v>EKBDRSUNARC4009</v>
          </cell>
        </row>
        <row r="186">
          <cell r="A186" t="str">
            <v>CN4010</v>
          </cell>
          <cell r="B186" t="str">
            <v>GHYANBDRASLAMIC4010</v>
          </cell>
        </row>
        <row r="187">
          <cell r="A187" t="str">
            <v>CN4011</v>
          </cell>
          <cell r="B187" t="str">
            <v>SASBDRBAGBALC4011</v>
          </cell>
        </row>
        <row r="188">
          <cell r="A188" t="str">
            <v>CN4012</v>
          </cell>
          <cell r="B188" t="str">
            <v>MANBDRDARLAMIC4012</v>
          </cell>
        </row>
        <row r="189">
          <cell r="A189" t="str">
            <v>CN4013</v>
          </cell>
          <cell r="B189" t="str">
            <v>BHIMBDRMAKIMC4013</v>
          </cell>
        </row>
        <row r="190">
          <cell r="A190" t="str">
            <v>CN4014</v>
          </cell>
          <cell r="B190" t="str">
            <v>RAMESHSAMARIC4014</v>
          </cell>
        </row>
        <row r="191">
          <cell r="A191" t="str">
            <v>CN4015</v>
          </cell>
          <cell r="B191" t="str">
            <v>JEETBDRGAHAC4015</v>
          </cell>
        </row>
        <row r="192">
          <cell r="A192" t="str">
            <v>CN4016</v>
          </cell>
          <cell r="B192" t="str">
            <v>DILBDRPUNC4016</v>
          </cell>
        </row>
        <row r="193">
          <cell r="A193" t="str">
            <v>CN4017</v>
          </cell>
          <cell r="B193" t="str">
            <v>VIJAYSHRESTHAC4017</v>
          </cell>
        </row>
        <row r="194">
          <cell r="A194" t="str">
            <v>CN4018</v>
          </cell>
          <cell r="B194" t="str">
            <v>GOPINMURMUC4018</v>
          </cell>
        </row>
        <row r="195">
          <cell r="A195" t="str">
            <v>CN4019</v>
          </cell>
          <cell r="B195" t="str">
            <v>KARANMURMUC4019</v>
          </cell>
        </row>
        <row r="196">
          <cell r="A196" t="str">
            <v>CN4020</v>
          </cell>
          <cell r="B196" t="str">
            <v>SOPNALALTUDUC4020</v>
          </cell>
        </row>
        <row r="197">
          <cell r="A197" t="str">
            <v>CN4021</v>
          </cell>
          <cell r="B197" t="str">
            <v>DILEEPK.C.C4021</v>
          </cell>
        </row>
        <row r="198">
          <cell r="A198" t="str">
            <v>CN4023</v>
          </cell>
          <cell r="B198" t="str">
            <v>SURESHSUNARC4023</v>
          </cell>
        </row>
        <row r="199">
          <cell r="A199" t="str">
            <v>CN4025</v>
          </cell>
          <cell r="B199" t="str">
            <v>TEJENDRAPAIJA4025</v>
          </cell>
        </row>
        <row r="200">
          <cell r="A200" t="str">
            <v>CN4026</v>
          </cell>
          <cell r="B200" t="str">
            <v>LILBDRPAIJA-4026</v>
          </cell>
        </row>
        <row r="201">
          <cell r="A201" t="str">
            <v>CN4027</v>
          </cell>
          <cell r="B201" t="str">
            <v>TOPBDRSHREES-4027</v>
          </cell>
        </row>
        <row r="202">
          <cell r="A202" t="str">
            <v>CN4028</v>
          </cell>
          <cell r="B202" t="str">
            <v>TEKBDRTHAPA-CN4028</v>
          </cell>
        </row>
        <row r="203">
          <cell r="A203" t="str">
            <v>CN4029</v>
          </cell>
          <cell r="B203" t="str">
            <v>GESHBDRSOTI-4029</v>
          </cell>
        </row>
        <row r="204">
          <cell r="A204" t="str">
            <v>CN4030</v>
          </cell>
          <cell r="B204" t="str">
            <v>RAMBDRSOTI-4030</v>
          </cell>
        </row>
        <row r="205">
          <cell r="A205" t="str">
            <v>CN4031</v>
          </cell>
          <cell r="B205" t="str">
            <v>JANGABDRRANA-4031</v>
          </cell>
        </row>
        <row r="206">
          <cell r="A206" t="str">
            <v>CN4032</v>
          </cell>
          <cell r="B206" t="str">
            <v>PITBDRSARU-4032</v>
          </cell>
        </row>
        <row r="207">
          <cell r="A207" t="str">
            <v>CN4033</v>
          </cell>
          <cell r="B207" t="str">
            <v>BIRENTHAPA-4033</v>
          </cell>
        </row>
        <row r="208">
          <cell r="A208" t="str">
            <v>CN4034</v>
          </cell>
          <cell r="B208" t="str">
            <v>RAJKUMARRANA-4034</v>
          </cell>
        </row>
        <row r="209">
          <cell r="A209" t="str">
            <v>CN4035</v>
          </cell>
          <cell r="B209" t="str">
            <v>AMARRANA-4035</v>
          </cell>
        </row>
        <row r="210">
          <cell r="A210" t="str">
            <v>CN4036</v>
          </cell>
          <cell r="B210" t="str">
            <v>BIRENDRARANA-4036</v>
          </cell>
        </row>
        <row r="211">
          <cell r="A211" t="str">
            <v>CN4037</v>
          </cell>
          <cell r="B211" t="str">
            <v>CHANDRABDRRANA-CN4037</v>
          </cell>
        </row>
        <row r="212">
          <cell r="A212" t="str">
            <v>CN4038</v>
          </cell>
          <cell r="B212" t="str">
            <v>GIRBDRGHARTIMAGAR-CN4038</v>
          </cell>
        </row>
        <row r="213">
          <cell r="A213" t="str">
            <v>CN4039</v>
          </cell>
          <cell r="B213" t="str">
            <v>DEEPAKPUN-4039</v>
          </cell>
        </row>
        <row r="214">
          <cell r="A214" t="str">
            <v>CN4040</v>
          </cell>
          <cell r="B214" t="str">
            <v>PADAMBDRPUN-4040</v>
          </cell>
        </row>
        <row r="215">
          <cell r="A215" t="str">
            <v>CN4041</v>
          </cell>
          <cell r="B215" t="str">
            <v>DURGABDRKHADKA-4041</v>
          </cell>
        </row>
        <row r="216">
          <cell r="A216" t="str">
            <v>CN4042</v>
          </cell>
          <cell r="B216" t="str">
            <v>BUDHIBDRGURUNG4042</v>
          </cell>
        </row>
        <row r="217">
          <cell r="A217" t="str">
            <v>CN4043</v>
          </cell>
          <cell r="B217" t="str">
            <v>GOKARNAPOUDEL-4043</v>
          </cell>
        </row>
        <row r="218">
          <cell r="A218" t="str">
            <v>CN4044</v>
          </cell>
          <cell r="B218" t="str">
            <v>KRISHNAPSDBHATTARAY</v>
          </cell>
        </row>
        <row r="219">
          <cell r="A219" t="str">
            <v>CN4045</v>
          </cell>
          <cell r="B219" t="str">
            <v>SHAMBHUSHARMA-4045</v>
          </cell>
        </row>
        <row r="220">
          <cell r="A220" t="str">
            <v>CN4046</v>
          </cell>
          <cell r="B220" t="str">
            <v>BINDESHORSHARMA-4046</v>
          </cell>
        </row>
        <row r="221">
          <cell r="A221" t="str">
            <v>CN4047</v>
          </cell>
          <cell r="B221" t="str">
            <v>ARJUNHEMBROM-4047</v>
          </cell>
        </row>
        <row r="222">
          <cell r="A222" t="str">
            <v>CN4048</v>
          </cell>
          <cell r="B222" t="str">
            <v>BIKRAMMANANDHAR</v>
          </cell>
        </row>
        <row r="223">
          <cell r="A223" t="str">
            <v>CN4049</v>
          </cell>
          <cell r="B223" t="str">
            <v>LALBDRTHAPA-CN4049</v>
          </cell>
        </row>
        <row r="224">
          <cell r="A224" t="str">
            <v>CN4050</v>
          </cell>
          <cell r="B224" t="str">
            <v>JITBDRRAKASKOTI-4050</v>
          </cell>
        </row>
        <row r="225">
          <cell r="A225" t="str">
            <v>CN4051</v>
          </cell>
          <cell r="B225" t="str">
            <v>HIRABDRPUN-4051</v>
          </cell>
        </row>
        <row r="226">
          <cell r="A226" t="str">
            <v>CN4052</v>
          </cell>
          <cell r="B226" t="str">
            <v>YAMBDRGHARTI-4052</v>
          </cell>
        </row>
        <row r="227">
          <cell r="A227" t="str">
            <v>CN4053</v>
          </cell>
          <cell r="B227" t="str">
            <v>NARBDRKAUCHA-4053</v>
          </cell>
        </row>
        <row r="228">
          <cell r="A228" t="str">
            <v>CN4054</v>
          </cell>
          <cell r="B228" t="str">
            <v>BELBDRTHAPA-4054</v>
          </cell>
        </row>
        <row r="229">
          <cell r="A229" t="str">
            <v>CN4055</v>
          </cell>
          <cell r="B229" t="str">
            <v>BELBDRRANA-4055</v>
          </cell>
        </row>
        <row r="230">
          <cell r="A230" t="str">
            <v>CN4056</v>
          </cell>
          <cell r="B230" t="str">
            <v>RAJENDRATHAPA-4056</v>
          </cell>
        </row>
        <row r="231">
          <cell r="A231" t="str">
            <v>CN4057</v>
          </cell>
          <cell r="B231" t="str">
            <v>MANOJKUMARPOTEL-4057</v>
          </cell>
        </row>
        <row r="232">
          <cell r="A232" t="str">
            <v>CN4058</v>
          </cell>
          <cell r="B232" t="str">
            <v>MOHANKUMARPOTEL-4058</v>
          </cell>
        </row>
        <row r="233">
          <cell r="A233" t="str">
            <v>CN4059</v>
          </cell>
          <cell r="B233" t="str">
            <v>CHHOTELALPANDIT</v>
          </cell>
        </row>
        <row r="234">
          <cell r="A234" t="str">
            <v>CN4060</v>
          </cell>
          <cell r="B234" t="str">
            <v>JALESORPANDIT-4060</v>
          </cell>
        </row>
        <row r="235">
          <cell r="A235" t="str">
            <v>CN4061</v>
          </cell>
          <cell r="B235" t="str">
            <v>BRIJKUMARMAHATO</v>
          </cell>
        </row>
        <row r="236">
          <cell r="A236" t="str">
            <v>CN4062</v>
          </cell>
          <cell r="B236" t="str">
            <v>BINODKUMARMAHATO-4062</v>
          </cell>
        </row>
        <row r="237">
          <cell r="A237" t="str">
            <v>CN4063</v>
          </cell>
          <cell r="B237" t="str">
            <v>SANTOSHKUMARPANDIT-4063</v>
          </cell>
        </row>
        <row r="238">
          <cell r="A238" t="str">
            <v>CN4064</v>
          </cell>
          <cell r="B238" t="str">
            <v>DEVENDRAPANDIT-4064</v>
          </cell>
        </row>
        <row r="239">
          <cell r="A239" t="str">
            <v>CN4065</v>
          </cell>
          <cell r="B239" t="str">
            <v>SUNILRAJOK-4065</v>
          </cell>
        </row>
        <row r="240">
          <cell r="A240" t="str">
            <v>CN4066</v>
          </cell>
          <cell r="B240" t="str">
            <v>AJAYKUMARTHAKUR-4066</v>
          </cell>
        </row>
        <row r="241">
          <cell r="A241" t="str">
            <v>CN4067</v>
          </cell>
          <cell r="B241" t="str">
            <v>DEEPAKROUT-4067</v>
          </cell>
        </row>
        <row r="242">
          <cell r="A242" t="str">
            <v>CN4068</v>
          </cell>
          <cell r="B242" t="str">
            <v>RUPANMAHATO-4068</v>
          </cell>
        </row>
        <row r="243">
          <cell r="A243" t="str">
            <v>CN4069</v>
          </cell>
          <cell r="B243" t="str">
            <v>TRIBHUWANMURMU-4069</v>
          </cell>
        </row>
        <row r="244">
          <cell r="A244" t="str">
            <v>CN4070</v>
          </cell>
          <cell r="B244" t="str">
            <v>JITBDRTHAPA4070</v>
          </cell>
        </row>
        <row r="245">
          <cell r="A245" t="str">
            <v>CN4071</v>
          </cell>
          <cell r="B245" t="str">
            <v>SURESHGURUNG4071</v>
          </cell>
        </row>
        <row r="246">
          <cell r="A246" t="str">
            <v>CN4072</v>
          </cell>
          <cell r="B246" t="str">
            <v>BHAKTABDRGURUNG4072</v>
          </cell>
        </row>
        <row r="247">
          <cell r="A247" t="str">
            <v>CN4073</v>
          </cell>
          <cell r="B247" t="str">
            <v>SHANKARSHREES4073</v>
          </cell>
        </row>
        <row r="248">
          <cell r="A248" t="str">
            <v>CN4074</v>
          </cell>
          <cell r="B248" t="str">
            <v>KARNABDRSINGALI-4074</v>
          </cell>
        </row>
        <row r="249">
          <cell r="A249" t="str">
            <v>CN4075</v>
          </cell>
          <cell r="B249" t="str">
            <v>JHAPINDRATHAPA4075</v>
          </cell>
        </row>
        <row r="250">
          <cell r="A250" t="str">
            <v>CN4076</v>
          </cell>
          <cell r="B250" t="str">
            <v>BHAGWANROUT4076</v>
          </cell>
        </row>
        <row r="251">
          <cell r="A251" t="str">
            <v>CN4077</v>
          </cell>
          <cell r="B251" t="str">
            <v>ROSHANKUMAR4077</v>
          </cell>
        </row>
        <row r="252">
          <cell r="A252" t="str">
            <v>CN4078</v>
          </cell>
          <cell r="B252" t="str">
            <v>SANTAKUMAR4078</v>
          </cell>
        </row>
        <row r="253">
          <cell r="A253" t="str">
            <v>CN4079</v>
          </cell>
          <cell r="B253" t="str">
            <v>RAJUKUMAR4079</v>
          </cell>
        </row>
        <row r="254">
          <cell r="A254" t="str">
            <v>CN4080</v>
          </cell>
          <cell r="B254" t="str">
            <v>NILESHKUMAR4080</v>
          </cell>
        </row>
        <row r="255">
          <cell r="A255" t="str">
            <v>CN4081</v>
          </cell>
          <cell r="B255" t="str">
            <v>BHIMNATHSINGH4081</v>
          </cell>
        </row>
        <row r="256">
          <cell r="A256" t="str">
            <v>CN4082</v>
          </cell>
          <cell r="B256" t="str">
            <v>RAJBHUSHANKUMAR4082</v>
          </cell>
        </row>
        <row r="257">
          <cell r="A257" t="str">
            <v>CN4083</v>
          </cell>
          <cell r="B257" t="str">
            <v>BABUJIMARANDI4083</v>
          </cell>
        </row>
        <row r="258">
          <cell r="A258" t="str">
            <v>CN4084</v>
          </cell>
          <cell r="B258" t="str">
            <v>LILUMARANDI4084</v>
          </cell>
        </row>
        <row r="259">
          <cell r="A259" t="str">
            <v>CN4085</v>
          </cell>
          <cell r="B259" t="str">
            <v>MAHESHKUMAR4085</v>
          </cell>
        </row>
        <row r="260">
          <cell r="A260" t="str">
            <v>CN4086</v>
          </cell>
          <cell r="B260" t="str">
            <v>DAMBDRDARLAMI4086</v>
          </cell>
        </row>
        <row r="261">
          <cell r="A261" t="str">
            <v>CN4087</v>
          </cell>
          <cell r="B261" t="str">
            <v>BABURAMKHADKA4087</v>
          </cell>
        </row>
        <row r="262">
          <cell r="A262" t="str">
            <v>CN4088</v>
          </cell>
          <cell r="B262" t="str">
            <v>DINESHPSDTHARU4088</v>
          </cell>
        </row>
        <row r="263">
          <cell r="A263" t="str">
            <v>CN4089</v>
          </cell>
          <cell r="B263" t="str">
            <v>HARIHARTHARU4089</v>
          </cell>
        </row>
        <row r="264">
          <cell r="A264" t="str">
            <v>CN4090</v>
          </cell>
          <cell r="B264" t="str">
            <v>RAMESHCHOUDHARY4090</v>
          </cell>
        </row>
        <row r="265">
          <cell r="A265" t="str">
            <v>CN4091</v>
          </cell>
          <cell r="B265" t="str">
            <v>LALBDRGHARTIMAGAR4091</v>
          </cell>
        </row>
        <row r="266">
          <cell r="A266" t="str">
            <v>CN4092</v>
          </cell>
          <cell r="B266" t="str">
            <v>RIMBDRCHHETRI4092</v>
          </cell>
        </row>
        <row r="267">
          <cell r="A267" t="str">
            <v>CN4093</v>
          </cell>
          <cell r="B267" t="str">
            <v>JANGABDRTHARU4093</v>
          </cell>
        </row>
        <row r="268">
          <cell r="A268" t="str">
            <v>CN4094</v>
          </cell>
          <cell r="B268" t="str">
            <v>DILBDRGHARTI4094</v>
          </cell>
        </row>
        <row r="269">
          <cell r="A269" t="str">
            <v>CN4095</v>
          </cell>
          <cell r="B269" t="str">
            <v>BOMBDRCHHATRICN4095</v>
          </cell>
        </row>
        <row r="270">
          <cell r="A270" t="str">
            <v>CN4096</v>
          </cell>
          <cell r="B270" t="str">
            <v>RUWANHANSDA4096</v>
          </cell>
        </row>
        <row r="271">
          <cell r="A271" t="str">
            <v>CN4097</v>
          </cell>
          <cell r="B271" t="str">
            <v>PREMMARANDI4097</v>
          </cell>
        </row>
        <row r="272">
          <cell r="A272" t="str">
            <v>CN4098</v>
          </cell>
          <cell r="B272" t="str">
            <v>DHUBIKISKU4098</v>
          </cell>
        </row>
        <row r="273">
          <cell r="A273" t="str">
            <v>CN4099</v>
          </cell>
          <cell r="B273" t="str">
            <v>MANMOHANHEMBRON4099</v>
          </cell>
        </row>
        <row r="274">
          <cell r="A274" t="str">
            <v>CN4100</v>
          </cell>
          <cell r="B274" t="str">
            <v>SAHLAMARANDI4100</v>
          </cell>
        </row>
        <row r="275">
          <cell r="A275" t="str">
            <v>CN4101</v>
          </cell>
          <cell r="B275" t="str">
            <v>HUNDARHEMRAM4101</v>
          </cell>
        </row>
        <row r="276">
          <cell r="A276" t="str">
            <v>CN4102</v>
          </cell>
          <cell r="B276" t="str">
            <v>JIBSALTUDU4102</v>
          </cell>
        </row>
        <row r="277">
          <cell r="A277" t="str">
            <v>CN4103</v>
          </cell>
          <cell r="B277" t="str">
            <v>RAMESHWARMARANDI4103</v>
          </cell>
        </row>
        <row r="278">
          <cell r="A278" t="str">
            <v>CN4104</v>
          </cell>
          <cell r="B278" t="str">
            <v>MANOHALHEMBROM4104</v>
          </cell>
        </row>
        <row r="279">
          <cell r="A279" t="str">
            <v>CN4105</v>
          </cell>
          <cell r="B279" t="str">
            <v>NUNVAHEMBROM4105</v>
          </cell>
        </row>
        <row r="280">
          <cell r="A280" t="str">
            <v>CN4106</v>
          </cell>
          <cell r="B280" t="str">
            <v>RAMSHREYTUDU4106</v>
          </cell>
        </row>
        <row r="281">
          <cell r="A281" t="str">
            <v>CN4107</v>
          </cell>
          <cell r="B281" t="str">
            <v>MOLMINSOREN4107</v>
          </cell>
        </row>
        <row r="282">
          <cell r="A282" t="str">
            <v>CN4108</v>
          </cell>
          <cell r="B282" t="str">
            <v>SUSHILTUDU4108</v>
          </cell>
        </row>
        <row r="283">
          <cell r="A283" t="str">
            <v>CN4109</v>
          </cell>
          <cell r="B283" t="str">
            <v>NIRMALTUDU4109</v>
          </cell>
        </row>
        <row r="284">
          <cell r="A284" t="str">
            <v>CN4110</v>
          </cell>
          <cell r="B284" t="str">
            <v>BUDONHEMBROM4110</v>
          </cell>
        </row>
        <row r="285">
          <cell r="A285" t="str">
            <v>CN4111</v>
          </cell>
          <cell r="B285" t="str">
            <v>HAWOLDARHEMBROM4111</v>
          </cell>
        </row>
        <row r="286">
          <cell r="A286" t="str">
            <v>CN4112</v>
          </cell>
          <cell r="B286" t="str">
            <v>BITKATUDU4112</v>
          </cell>
        </row>
        <row r="287">
          <cell r="A287" t="str">
            <v>CN4113</v>
          </cell>
          <cell r="B287" t="str">
            <v>PARMESHOLMARANDI4113</v>
          </cell>
        </row>
        <row r="288">
          <cell r="A288" t="str">
            <v>CN4114</v>
          </cell>
          <cell r="B288" t="str">
            <v>BHAGANMARANDI4114</v>
          </cell>
        </row>
        <row r="289">
          <cell r="A289" t="str">
            <v>CN4115</v>
          </cell>
          <cell r="B289" t="str">
            <v>BABUDHANTUDU4115</v>
          </cell>
        </row>
        <row r="290">
          <cell r="A290" t="str">
            <v>CN4116</v>
          </cell>
          <cell r="B290" t="str">
            <v>ANILSOREN4116</v>
          </cell>
        </row>
        <row r="291">
          <cell r="A291" t="str">
            <v>CN4117</v>
          </cell>
          <cell r="B291" t="str">
            <v>SOMMARANDI-4117</v>
          </cell>
        </row>
        <row r="292">
          <cell r="A292" t="str">
            <v>CN4118</v>
          </cell>
          <cell r="B292" t="str">
            <v>MANOJKUMARTUDU4118</v>
          </cell>
        </row>
        <row r="293">
          <cell r="A293" t="str">
            <v>CN4119</v>
          </cell>
          <cell r="B293" t="str">
            <v>HABUMURMU4119</v>
          </cell>
        </row>
        <row r="294">
          <cell r="A294" t="str">
            <v>CN4120</v>
          </cell>
          <cell r="B294" t="str">
            <v>ARIKINASMURMU4120</v>
          </cell>
        </row>
        <row r="295">
          <cell r="A295" t="str">
            <v>CN4121</v>
          </cell>
          <cell r="B295" t="str">
            <v>SUBHASHKUWAR4121</v>
          </cell>
        </row>
        <row r="296">
          <cell r="A296" t="str">
            <v>CN4122</v>
          </cell>
          <cell r="B296" t="str">
            <v>KRISHNABDRTHAPA4122</v>
          </cell>
        </row>
        <row r="297">
          <cell r="A297" t="str">
            <v>CN4123</v>
          </cell>
          <cell r="B297" t="str">
            <v>DIWANMARANDI4123</v>
          </cell>
        </row>
        <row r="298">
          <cell r="A298" t="str">
            <v>CN4124</v>
          </cell>
          <cell r="B298" t="str">
            <v>SAMUMARANDI4124</v>
          </cell>
        </row>
        <row r="299">
          <cell r="A299" t="str">
            <v>CN4125</v>
          </cell>
          <cell r="B299" t="str">
            <v>ANOSHTUDU4125</v>
          </cell>
        </row>
        <row r="300">
          <cell r="A300" t="str">
            <v>CN4126</v>
          </cell>
          <cell r="B300" t="str">
            <v>LOLIONMURMU4126</v>
          </cell>
        </row>
        <row r="301">
          <cell r="A301" t="str">
            <v>CN4127</v>
          </cell>
          <cell r="B301" t="str">
            <v>NARAYANMURMU4127</v>
          </cell>
        </row>
        <row r="302">
          <cell r="A302" t="str">
            <v>CN4128</v>
          </cell>
          <cell r="B302" t="str">
            <v>BINODKUMARGORAI4128</v>
          </cell>
        </row>
        <row r="303">
          <cell r="A303" t="str">
            <v>CN4129</v>
          </cell>
          <cell r="B303" t="str">
            <v>MULINDAMURMU-4129</v>
          </cell>
        </row>
        <row r="304">
          <cell r="A304" t="str">
            <v>CN4130</v>
          </cell>
          <cell r="B304" t="str">
            <v>SUPHALMURMU4130</v>
          </cell>
        </row>
        <row r="305">
          <cell r="A305" t="str">
            <v>CN4131</v>
          </cell>
          <cell r="B305" t="str">
            <v>BADANMURMU4131</v>
          </cell>
        </row>
        <row r="306">
          <cell r="A306" t="str">
            <v>CN4132</v>
          </cell>
          <cell r="B306" t="str">
            <v>PALTANHEMBROM4132</v>
          </cell>
        </row>
        <row r="307">
          <cell r="A307" t="str">
            <v>CN4133</v>
          </cell>
          <cell r="B307" t="str">
            <v>ANILSOREN4133</v>
          </cell>
        </row>
        <row r="308">
          <cell r="A308" t="str">
            <v>CN4134</v>
          </cell>
          <cell r="B308" t="str">
            <v>DEWANMURMU-4134</v>
          </cell>
        </row>
        <row r="309">
          <cell r="A309" t="str">
            <v>CN4135</v>
          </cell>
          <cell r="B309" t="str">
            <v>SOMMURMU4135</v>
          </cell>
        </row>
        <row r="310">
          <cell r="A310" t="str">
            <v>CN4136</v>
          </cell>
          <cell r="B310" t="str">
            <v>YOGENDRAHEMBROM-4136</v>
          </cell>
        </row>
        <row r="311">
          <cell r="A311" t="str">
            <v>CN4137</v>
          </cell>
          <cell r="B311" t="str">
            <v>SUDHIRMURMU-4137</v>
          </cell>
        </row>
        <row r="312">
          <cell r="A312" t="str">
            <v>CN4138</v>
          </cell>
          <cell r="B312" t="str">
            <v>BUDHANMARANDI-4138</v>
          </cell>
        </row>
        <row r="313">
          <cell r="A313" t="str">
            <v>CN4139</v>
          </cell>
          <cell r="B313" t="str">
            <v>JIYALALHASDA-4139</v>
          </cell>
        </row>
        <row r="314">
          <cell r="A314" t="str">
            <v>CN4140</v>
          </cell>
          <cell r="B314" t="str">
            <v>STEPHENTUDU-4140</v>
          </cell>
        </row>
        <row r="315">
          <cell r="A315" t="str">
            <v>CN4141</v>
          </cell>
          <cell r="B315" t="str">
            <v>BANTISHTUDU4141</v>
          </cell>
        </row>
        <row r="316">
          <cell r="A316" t="str">
            <v>CN4142</v>
          </cell>
          <cell r="B316" t="str">
            <v>MANTUTUDU4142</v>
          </cell>
        </row>
        <row r="317">
          <cell r="A317" t="str">
            <v>CN4143</v>
          </cell>
          <cell r="B317" t="str">
            <v>SURESHKISKU-4143</v>
          </cell>
        </row>
        <row r="318">
          <cell r="A318" t="str">
            <v>CN4144</v>
          </cell>
          <cell r="B318" t="str">
            <v>SANATMARANDI-4144</v>
          </cell>
        </row>
        <row r="319">
          <cell r="A319" t="str">
            <v>CN4145</v>
          </cell>
          <cell r="B319" t="str">
            <v>BIRBDRTADAMAGER4145</v>
          </cell>
        </row>
        <row r="320">
          <cell r="A320" t="str">
            <v>CN4146</v>
          </cell>
          <cell r="B320" t="str">
            <v>NARBDRKUWAR4146</v>
          </cell>
        </row>
        <row r="321">
          <cell r="A321" t="str">
            <v>CN4147</v>
          </cell>
          <cell r="B321" t="str">
            <v>GYANBDRKUWAR4147</v>
          </cell>
        </row>
        <row r="322">
          <cell r="A322" t="str">
            <v>CN4148</v>
          </cell>
          <cell r="B322" t="str">
            <v>SUNILGOPTA4148</v>
          </cell>
        </row>
        <row r="323">
          <cell r="A323" t="str">
            <v>CN4149</v>
          </cell>
          <cell r="B323" t="str">
            <v>KISTUMARANDI4149</v>
          </cell>
        </row>
        <row r="324">
          <cell r="A324" t="str">
            <v>CN4150</v>
          </cell>
          <cell r="B324" t="str">
            <v>SHRIJALMARANDI4150</v>
          </cell>
        </row>
        <row r="325">
          <cell r="A325" t="str">
            <v>CN4151</v>
          </cell>
          <cell r="B325" t="str">
            <v>RAJANTUDU-4151</v>
          </cell>
        </row>
        <row r="326">
          <cell r="A326" t="str">
            <v>CN4152</v>
          </cell>
          <cell r="B326" t="str">
            <v>BISHUMARANDI-4152</v>
          </cell>
        </row>
        <row r="327">
          <cell r="A327" t="str">
            <v>CN4153</v>
          </cell>
          <cell r="B327" t="str">
            <v>METHUSELAHANSDA4153</v>
          </cell>
        </row>
        <row r="328">
          <cell r="A328" t="str">
            <v>CN4154</v>
          </cell>
          <cell r="B328" t="str">
            <v>PAREMALSOREN-4154</v>
          </cell>
        </row>
        <row r="329">
          <cell r="A329" t="str">
            <v>CN4155</v>
          </cell>
          <cell r="B329" t="str">
            <v>MADHUMARANDI-4155</v>
          </cell>
        </row>
        <row r="330">
          <cell r="A330" t="str">
            <v>CN4156</v>
          </cell>
          <cell r="B330" t="str">
            <v>JOSEPMARANDI-4156</v>
          </cell>
        </row>
        <row r="331">
          <cell r="A331" t="str">
            <v>CN4157</v>
          </cell>
          <cell r="B331" t="str">
            <v>AJADMARANDI-4157</v>
          </cell>
        </row>
        <row r="332">
          <cell r="A332" t="str">
            <v>CN4158</v>
          </cell>
          <cell r="B332" t="str">
            <v>JAGESORMARANDI-4158</v>
          </cell>
        </row>
        <row r="333">
          <cell r="A333" t="str">
            <v>CN4159</v>
          </cell>
          <cell r="B333" t="str">
            <v>KIRANIHEMBROM-4159</v>
          </cell>
        </row>
        <row r="334">
          <cell r="A334" t="str">
            <v>CN4160</v>
          </cell>
          <cell r="B334" t="str">
            <v>SANJAYSOREN-4160</v>
          </cell>
        </row>
        <row r="335">
          <cell r="A335" t="str">
            <v>CN4161</v>
          </cell>
          <cell r="B335" t="str">
            <v>MULSILALHEMBROM-4161</v>
          </cell>
        </row>
        <row r="336">
          <cell r="A336" t="str">
            <v>CN4162</v>
          </cell>
          <cell r="B336" t="str">
            <v>PARMODHEMBROM-4162</v>
          </cell>
        </row>
        <row r="337">
          <cell r="A337" t="str">
            <v>CN4163</v>
          </cell>
          <cell r="B337" t="str">
            <v>SANKARMARANDI-4163</v>
          </cell>
        </row>
        <row r="338">
          <cell r="A338" t="str">
            <v>CN4164</v>
          </cell>
          <cell r="B338" t="str">
            <v>SONADHANMARANDI-4164</v>
          </cell>
        </row>
        <row r="339">
          <cell r="A339" t="str">
            <v>CN4165</v>
          </cell>
          <cell r="B339" t="str">
            <v>DOCTORHANSDA-4165</v>
          </cell>
        </row>
        <row r="340">
          <cell r="A340" t="str">
            <v>CN4166</v>
          </cell>
          <cell r="B340" t="str">
            <v>HARADHANKISKU-4166</v>
          </cell>
        </row>
        <row r="341">
          <cell r="A341" t="str">
            <v>CN4167</v>
          </cell>
          <cell r="B341" t="str">
            <v>HARADHANMARANDI-4167</v>
          </cell>
        </row>
        <row r="342">
          <cell r="A342" t="str">
            <v>CN4168</v>
          </cell>
          <cell r="B342" t="str">
            <v>MISTRYMARANDI-4168</v>
          </cell>
        </row>
        <row r="343">
          <cell r="A343" t="str">
            <v>CN4169</v>
          </cell>
          <cell r="B343" t="str">
            <v>MARSHOLMARANDI-4169</v>
          </cell>
        </row>
        <row r="344">
          <cell r="A344" t="str">
            <v>CN4170</v>
          </cell>
          <cell r="B344" t="str">
            <v>SONALALTUDU-4170</v>
          </cell>
        </row>
        <row r="345">
          <cell r="A345" t="str">
            <v>CN4171</v>
          </cell>
          <cell r="B345" t="str">
            <v>SONARAMMARANDI-4171</v>
          </cell>
        </row>
        <row r="346">
          <cell r="A346" t="str">
            <v>CN4172</v>
          </cell>
          <cell r="B346" t="str">
            <v>SONATANTUDU-4172</v>
          </cell>
        </row>
        <row r="347">
          <cell r="A347" t="str">
            <v>CN4173</v>
          </cell>
          <cell r="B347" t="str">
            <v>KUBRAJSOREN-4173</v>
          </cell>
        </row>
        <row r="348">
          <cell r="A348" t="str">
            <v>CN4174</v>
          </cell>
          <cell r="B348" t="str">
            <v>MANOJTUDU-4174</v>
          </cell>
        </row>
        <row r="349">
          <cell r="A349" t="str">
            <v>CN4175</v>
          </cell>
          <cell r="B349" t="str">
            <v>BABUSHALBESRA-4175</v>
          </cell>
        </row>
        <row r="350">
          <cell r="A350" t="str">
            <v>CN4176</v>
          </cell>
          <cell r="B350" t="str">
            <v>SURENDRAMARANDI-4176</v>
          </cell>
        </row>
        <row r="351">
          <cell r="A351" t="str">
            <v>CN4177</v>
          </cell>
          <cell r="B351" t="str">
            <v>RUBINTUDU-4177</v>
          </cell>
        </row>
        <row r="352">
          <cell r="A352" t="str">
            <v>CN4178</v>
          </cell>
          <cell r="B352" t="str">
            <v>PORESHMURMU-4178</v>
          </cell>
        </row>
        <row r="353">
          <cell r="A353" t="str">
            <v>CN4179</v>
          </cell>
          <cell r="B353" t="str">
            <v>SHIBLALMARANDI-4179</v>
          </cell>
        </row>
        <row r="354">
          <cell r="A354" t="str">
            <v>CN4180</v>
          </cell>
          <cell r="B354" t="str">
            <v>BABUSHALTUDU-4180</v>
          </cell>
        </row>
        <row r="355">
          <cell r="A355" t="str">
            <v>CN4181</v>
          </cell>
          <cell r="B355" t="str">
            <v>RAMDHANSOREN-4181</v>
          </cell>
        </row>
        <row r="356">
          <cell r="A356" t="str">
            <v>CN4182</v>
          </cell>
          <cell r="B356" t="str">
            <v>HENADHENTUDU-4182</v>
          </cell>
        </row>
        <row r="357">
          <cell r="A357" t="str">
            <v>CN4183</v>
          </cell>
          <cell r="B357" t="str">
            <v>SHIBDHANBESRA-4183</v>
          </cell>
        </row>
        <row r="358">
          <cell r="A358" t="str">
            <v>CN4184</v>
          </cell>
          <cell r="B358" t="str">
            <v>SURINDRAKISKU-4184</v>
          </cell>
        </row>
        <row r="359">
          <cell r="A359" t="str">
            <v>CN4185</v>
          </cell>
          <cell r="B359" t="str">
            <v>ANILTUDU-4185</v>
          </cell>
        </row>
        <row r="360">
          <cell r="A360" t="str">
            <v>CN4186</v>
          </cell>
          <cell r="B360" t="str">
            <v>SONATANSOREN-4186</v>
          </cell>
        </row>
        <row r="361">
          <cell r="A361" t="str">
            <v>CN4187</v>
          </cell>
          <cell r="B361" t="str">
            <v>PARMESHORTUDU-4187</v>
          </cell>
        </row>
        <row r="362">
          <cell r="A362" t="str">
            <v>CN4188</v>
          </cell>
          <cell r="B362" t="str">
            <v>PORESHHEMBROM-4188</v>
          </cell>
        </row>
        <row r="363">
          <cell r="A363" t="str">
            <v>CN4189</v>
          </cell>
          <cell r="B363" t="str">
            <v>SIKANDRABAKSHI-4189</v>
          </cell>
        </row>
        <row r="364">
          <cell r="A364" t="str">
            <v>CN4190</v>
          </cell>
          <cell r="B364" t="str">
            <v>SHRIJALHEMBROM-4190</v>
          </cell>
        </row>
        <row r="365">
          <cell r="A365" t="str">
            <v>CN4191</v>
          </cell>
          <cell r="B365" t="str">
            <v>BABUSHALMURMU-4191</v>
          </cell>
        </row>
        <row r="366">
          <cell r="A366" t="str">
            <v>CN4192</v>
          </cell>
          <cell r="B366" t="str">
            <v>HEMSOLHANSDA-4192</v>
          </cell>
        </row>
        <row r="367">
          <cell r="A367" t="str">
            <v>CN4193</v>
          </cell>
          <cell r="B367" t="str">
            <v>VIDEOSOREN-4193</v>
          </cell>
        </row>
        <row r="368">
          <cell r="A368" t="str">
            <v>CN4194</v>
          </cell>
          <cell r="B368" t="str">
            <v>CHATANMARANDI-4194</v>
          </cell>
        </row>
        <row r="369">
          <cell r="A369" t="str">
            <v>CN4195</v>
          </cell>
          <cell r="B369" t="str">
            <v>SINANDAMARANDI-4195</v>
          </cell>
        </row>
        <row r="370">
          <cell r="A370" t="str">
            <v>CN4196</v>
          </cell>
          <cell r="B370" t="str">
            <v>SARKILMURMU-4196</v>
          </cell>
        </row>
        <row r="371">
          <cell r="A371" t="str">
            <v>CN4197</v>
          </cell>
          <cell r="B371" t="str">
            <v>KALICHARANMURMU-4197</v>
          </cell>
        </row>
        <row r="372">
          <cell r="A372" t="str">
            <v>CN4198</v>
          </cell>
          <cell r="B372" t="str">
            <v>SHIVDHANMURMU-4198</v>
          </cell>
        </row>
        <row r="373">
          <cell r="A373" t="str">
            <v>CN4199</v>
          </cell>
          <cell r="B373" t="str">
            <v>MARSHILALTUDU-4199</v>
          </cell>
        </row>
        <row r="374">
          <cell r="A374" t="str">
            <v>CN4200</v>
          </cell>
          <cell r="B374" t="str">
            <v>SONOTTUDU-4200</v>
          </cell>
        </row>
        <row r="375">
          <cell r="A375" t="str">
            <v>CN4201</v>
          </cell>
          <cell r="B375" t="str">
            <v>BHAIRAMMURMU-4201</v>
          </cell>
        </row>
        <row r="376">
          <cell r="A376" t="str">
            <v>CN4202</v>
          </cell>
          <cell r="B376" t="str">
            <v>BADATUDU-4202</v>
          </cell>
        </row>
        <row r="377">
          <cell r="A377" t="str">
            <v>CN4203</v>
          </cell>
          <cell r="B377" t="str">
            <v>SANATANMARANDI-4203</v>
          </cell>
        </row>
        <row r="378">
          <cell r="A378" t="str">
            <v>CN4204</v>
          </cell>
          <cell r="B378" t="str">
            <v>BABLUSOREN-4204</v>
          </cell>
        </row>
        <row r="379">
          <cell r="A379" t="str">
            <v>CN4205</v>
          </cell>
          <cell r="B379" t="str">
            <v>SOSADHANBESRA-4205</v>
          </cell>
        </row>
        <row r="380">
          <cell r="A380" t="str">
            <v>CN4206</v>
          </cell>
          <cell r="B380" t="str">
            <v>MANTUHEMBROM-4206</v>
          </cell>
        </row>
        <row r="381">
          <cell r="A381" t="str">
            <v>CN4207</v>
          </cell>
          <cell r="B381" t="str">
            <v>LOGENMARANDI-4207</v>
          </cell>
        </row>
        <row r="382">
          <cell r="A382" t="str">
            <v>CN4208</v>
          </cell>
          <cell r="B382" t="str">
            <v>BUSHILALTUDU-4208</v>
          </cell>
        </row>
        <row r="383">
          <cell r="A383" t="str">
            <v>CN4209</v>
          </cell>
          <cell r="B383" t="str">
            <v>PARMESHORMURMU-4209</v>
          </cell>
        </row>
        <row r="384">
          <cell r="A384" t="str">
            <v>CN4210</v>
          </cell>
          <cell r="B384" t="str">
            <v>RAJENDRAHEMBROM-4210</v>
          </cell>
        </row>
        <row r="385">
          <cell r="A385" t="str">
            <v>CN4211</v>
          </cell>
          <cell r="B385" t="str">
            <v>SOMMURMU-4211</v>
          </cell>
        </row>
        <row r="386">
          <cell r="A386" t="str">
            <v>CN4212</v>
          </cell>
          <cell r="B386" t="str">
            <v>SHIBUMURMU-4212</v>
          </cell>
        </row>
        <row r="387">
          <cell r="A387" t="str">
            <v>CN4213</v>
          </cell>
          <cell r="B387" t="str">
            <v>RUBITUDU-4213</v>
          </cell>
        </row>
        <row r="388">
          <cell r="A388" t="str">
            <v>CN4214</v>
          </cell>
          <cell r="B388" t="str">
            <v>KALESORMARANDI-4214</v>
          </cell>
        </row>
        <row r="389">
          <cell r="A389" t="str">
            <v>CN4215</v>
          </cell>
          <cell r="B389" t="str">
            <v>SHIBDHANSOREN-4215</v>
          </cell>
        </row>
        <row r="390">
          <cell r="A390" t="str">
            <v>CN4216</v>
          </cell>
          <cell r="B390" t="str">
            <v>DEVIJANCHOUDE-4216</v>
          </cell>
        </row>
        <row r="391">
          <cell r="A391" t="str">
            <v>CN4217</v>
          </cell>
          <cell r="B391" t="str">
            <v>LUKHIRAMHANSDA-4217</v>
          </cell>
        </row>
        <row r="392">
          <cell r="A392" t="str">
            <v>CN4218</v>
          </cell>
          <cell r="B392" t="str">
            <v>NARSINGHMURMU-4218</v>
          </cell>
        </row>
        <row r="393">
          <cell r="A393" t="str">
            <v>CN4219</v>
          </cell>
          <cell r="B393" t="str">
            <v>BIMALMURMU-4219</v>
          </cell>
        </row>
        <row r="394">
          <cell r="A394" t="str">
            <v>CN4220</v>
          </cell>
          <cell r="B394" t="str">
            <v>MANORENJANMARANDI-4220</v>
          </cell>
        </row>
        <row r="395">
          <cell r="A395" t="str">
            <v>CN4221</v>
          </cell>
          <cell r="B395" t="str">
            <v>RUSHILALHANSDA-4221</v>
          </cell>
        </row>
        <row r="396">
          <cell r="A396" t="str">
            <v>CN4222</v>
          </cell>
          <cell r="B396" t="str">
            <v>DHANESORMARANDI-4222</v>
          </cell>
        </row>
        <row r="397">
          <cell r="A397" t="str">
            <v>CN4223</v>
          </cell>
          <cell r="B397" t="str">
            <v>SONARAMHEMBROM-4223</v>
          </cell>
        </row>
        <row r="398">
          <cell r="A398" t="str">
            <v>CN4224</v>
          </cell>
          <cell r="B398" t="str">
            <v>BOLIRAMSOREN-4224</v>
          </cell>
        </row>
        <row r="399">
          <cell r="A399" t="str">
            <v>CN4225</v>
          </cell>
          <cell r="B399" t="str">
            <v>JOSEPHTUDU-4225</v>
          </cell>
        </row>
        <row r="400">
          <cell r="A400" t="str">
            <v>CN4226</v>
          </cell>
          <cell r="B400" t="str">
            <v>RAJESHCHOUDE-4226</v>
          </cell>
        </row>
        <row r="401">
          <cell r="A401" t="str">
            <v>CN4227</v>
          </cell>
          <cell r="B401" t="str">
            <v>SAHADEVHANSDA-4227</v>
          </cell>
        </row>
        <row r="402">
          <cell r="A402" t="str">
            <v>CN4228</v>
          </cell>
          <cell r="B402" t="str">
            <v>SEVADHANHANSDA-4228</v>
          </cell>
        </row>
        <row r="403">
          <cell r="A403" t="str">
            <v>CN4229</v>
          </cell>
          <cell r="B403" t="str">
            <v>JOTINMOHALI-4229</v>
          </cell>
        </row>
        <row r="404">
          <cell r="A404" t="str">
            <v>CN4230</v>
          </cell>
          <cell r="B404" t="str">
            <v>ROSHANHANSDA-4230</v>
          </cell>
        </row>
        <row r="405">
          <cell r="A405" t="str">
            <v>CN4231</v>
          </cell>
          <cell r="B405" t="str">
            <v>MAHESHWARMOHALI-4231</v>
          </cell>
        </row>
        <row r="406">
          <cell r="A406" t="str">
            <v>CN4232</v>
          </cell>
          <cell r="B406" t="str">
            <v>NARSINGHMARANDI-4232</v>
          </cell>
        </row>
        <row r="407">
          <cell r="A407" t="str">
            <v>CN4233</v>
          </cell>
          <cell r="B407" t="str">
            <v>MATKAMURMU-4233</v>
          </cell>
        </row>
        <row r="408">
          <cell r="A408" t="str">
            <v>CN4234</v>
          </cell>
          <cell r="B408" t="str">
            <v>BABUDHANTUDU-4234</v>
          </cell>
        </row>
        <row r="409">
          <cell r="A409" t="str">
            <v>CN4235</v>
          </cell>
          <cell r="B409" t="str">
            <v>MANASHMURMU-4235</v>
          </cell>
        </row>
        <row r="410">
          <cell r="A410" t="str">
            <v>CN4236</v>
          </cell>
          <cell r="B410" t="str">
            <v>DINESHMARANDI-4236</v>
          </cell>
        </row>
        <row r="411">
          <cell r="A411" t="str">
            <v>CN4237</v>
          </cell>
          <cell r="B411" t="str">
            <v>KANGAITUDU-4237</v>
          </cell>
        </row>
        <row r="412">
          <cell r="A412" t="str">
            <v>CN4238</v>
          </cell>
          <cell r="B412" t="str">
            <v>BABULALHANSDA-4238</v>
          </cell>
        </row>
        <row r="413">
          <cell r="A413" t="str">
            <v>CN4239</v>
          </cell>
          <cell r="B413" t="str">
            <v>KUWARHEMBROM-4239</v>
          </cell>
        </row>
        <row r="414">
          <cell r="A414" t="str">
            <v>CN4240</v>
          </cell>
          <cell r="B414" t="str">
            <v>BHIMLALKISKU-4240</v>
          </cell>
        </row>
        <row r="415">
          <cell r="A415" t="str">
            <v>CN4241</v>
          </cell>
          <cell r="B415" t="str">
            <v>SUNILHANSDA-4241</v>
          </cell>
        </row>
        <row r="416">
          <cell r="A416" t="str">
            <v>CN4242</v>
          </cell>
          <cell r="B416" t="str">
            <v>DHANESORMARANDI-4242</v>
          </cell>
        </row>
        <row r="417">
          <cell r="A417" t="str">
            <v>CN4243</v>
          </cell>
          <cell r="B417" t="str">
            <v>RAMBILASHPSDGOUD-4243</v>
          </cell>
        </row>
        <row r="418">
          <cell r="A418" t="str">
            <v>CN4244</v>
          </cell>
          <cell r="B418" t="str">
            <v>JIRJODHANPATEL-4244</v>
          </cell>
        </row>
        <row r="419">
          <cell r="A419" t="str">
            <v>CN4245</v>
          </cell>
          <cell r="B419" t="str">
            <v>SONUKUMARMOHTO-4245</v>
          </cell>
        </row>
        <row r="420">
          <cell r="A420" t="str">
            <v>CN4246</v>
          </cell>
          <cell r="B420" t="str">
            <v>MUNMUNBHAGAT-4246</v>
          </cell>
        </row>
        <row r="421">
          <cell r="A421" t="str">
            <v>CN4247</v>
          </cell>
          <cell r="B421" t="str">
            <v>NARANDRAPSDGOUD-4247</v>
          </cell>
        </row>
        <row r="422">
          <cell r="A422" t="str">
            <v>CN4248</v>
          </cell>
          <cell r="B422" t="str">
            <v>UMESHKUMARSINGH-4248</v>
          </cell>
        </row>
        <row r="423">
          <cell r="A423" t="str">
            <v>CN4249</v>
          </cell>
          <cell r="B423" t="str">
            <v>BRIJESHKUMARPANDIT-4249</v>
          </cell>
        </row>
        <row r="424">
          <cell r="A424" t="str">
            <v>CN4250</v>
          </cell>
          <cell r="B424" t="str">
            <v>MOHD.ASLAMMANSURI-4250</v>
          </cell>
        </row>
        <row r="425">
          <cell r="A425" t="str">
            <v>CN4251</v>
          </cell>
          <cell r="B425" t="str">
            <v>AJAYKUMARPANDIT-4251</v>
          </cell>
        </row>
        <row r="426">
          <cell r="A426" t="str">
            <v>CN4252</v>
          </cell>
          <cell r="B426" t="str">
            <v>MAHADEVSOREN-4252</v>
          </cell>
        </row>
        <row r="427">
          <cell r="A427" t="str">
            <v>CN4253</v>
          </cell>
          <cell r="B427" t="str">
            <v>KISHORIVINDNSHAVOR-4253</v>
          </cell>
        </row>
        <row r="428">
          <cell r="A428" t="str">
            <v>CN4254</v>
          </cell>
          <cell r="B428" t="str">
            <v>SAGARMAHATO-4254</v>
          </cell>
        </row>
        <row r="429">
          <cell r="A429" t="str">
            <v>CN4255</v>
          </cell>
          <cell r="B429" t="str">
            <v>DILBDRDARLAMI-4255</v>
          </cell>
        </row>
        <row r="430">
          <cell r="A430" t="str">
            <v>CN4256</v>
          </cell>
          <cell r="B430" t="str">
            <v>RAJKUMARKOUCHA-4256</v>
          </cell>
        </row>
        <row r="431">
          <cell r="A431" t="str">
            <v>CN4257</v>
          </cell>
          <cell r="B431" t="str">
            <v>SUMANKOUCHA-4257</v>
          </cell>
        </row>
        <row r="432">
          <cell r="A432" t="str">
            <v>CN4258</v>
          </cell>
          <cell r="B432" t="str">
            <v>LILARAMRANA-4258</v>
          </cell>
        </row>
        <row r="433">
          <cell r="A433" t="str">
            <v>CN4259</v>
          </cell>
          <cell r="B433" t="str">
            <v>NARAYANRANA-4259</v>
          </cell>
        </row>
        <row r="434">
          <cell r="A434" t="str">
            <v>CN4260</v>
          </cell>
          <cell r="B434" t="str">
            <v>YAMBDRHAMAL-4260</v>
          </cell>
        </row>
        <row r="435">
          <cell r="A435" t="str">
            <v>CN4261</v>
          </cell>
          <cell r="B435" t="str">
            <v>NARBDRPUN-4261</v>
          </cell>
        </row>
        <row r="436">
          <cell r="A436" t="str">
            <v>CN4262</v>
          </cell>
          <cell r="B436" t="str">
            <v>JINOTKUMARSHARMA-4262</v>
          </cell>
        </row>
        <row r="437">
          <cell r="A437" t="str">
            <v>CN4263</v>
          </cell>
          <cell r="B437" t="str">
            <v>BINODKUMARSHARMA-4263</v>
          </cell>
        </row>
        <row r="438">
          <cell r="A438" t="str">
            <v>CN4264</v>
          </cell>
          <cell r="B438" t="str">
            <v>TIKARAMTHAPA-4264</v>
          </cell>
        </row>
        <row r="439">
          <cell r="A439" t="str">
            <v>CN4265</v>
          </cell>
          <cell r="B439" t="str">
            <v>JITBDRRUCHAL-4265</v>
          </cell>
        </row>
        <row r="440">
          <cell r="A440" t="str">
            <v>CN4266</v>
          </cell>
          <cell r="B440" t="str">
            <v>HOMBDRTHAPACN4266</v>
          </cell>
        </row>
        <row r="441">
          <cell r="A441" t="str">
            <v>CN4267</v>
          </cell>
          <cell r="B441" t="str">
            <v>RAJURAKASKOTICN4267</v>
          </cell>
        </row>
        <row r="442">
          <cell r="A442" t="str">
            <v>CN4268</v>
          </cell>
          <cell r="B442" t="str">
            <v>LEKHBDRGURUNGCN4268</v>
          </cell>
        </row>
        <row r="443">
          <cell r="A443" t="str">
            <v>CN4269</v>
          </cell>
          <cell r="B443" t="str">
            <v>YAMBDRCHHETRICN4269</v>
          </cell>
        </row>
        <row r="444">
          <cell r="A444" t="str">
            <v>CN4270</v>
          </cell>
          <cell r="B444" t="str">
            <v>TILBDRTHAPACN4270</v>
          </cell>
        </row>
        <row r="445">
          <cell r="A445" t="str">
            <v>CN4271</v>
          </cell>
          <cell r="B445" t="str">
            <v>PURNABDRPUNCN4271</v>
          </cell>
        </row>
        <row r="446">
          <cell r="A446" t="str">
            <v>CN4272</v>
          </cell>
          <cell r="B446" t="str">
            <v>DHALBDRPUNCN4272</v>
          </cell>
        </row>
        <row r="447">
          <cell r="A447" t="str">
            <v>CN4273</v>
          </cell>
          <cell r="B447" t="str">
            <v>PADAMBDRGURUNGCN4273</v>
          </cell>
        </row>
        <row r="448">
          <cell r="A448" t="str">
            <v>CN4274</v>
          </cell>
          <cell r="B448" t="str">
            <v>RESHAMBDRPAIJACN4274</v>
          </cell>
        </row>
        <row r="449">
          <cell r="A449" t="str">
            <v>CN4275</v>
          </cell>
          <cell r="B449" t="str">
            <v>BHIMBDRGURUNGCN4275</v>
          </cell>
        </row>
        <row r="450">
          <cell r="A450" t="str">
            <v>CN4276</v>
          </cell>
          <cell r="B450" t="str">
            <v>BHOMBDRSINGJALICN4276</v>
          </cell>
        </row>
        <row r="451">
          <cell r="A451" t="str">
            <v>CN4277</v>
          </cell>
          <cell r="B451" t="str">
            <v>GYANBDRSINGJALICN4277</v>
          </cell>
        </row>
        <row r="452">
          <cell r="A452" t="str">
            <v>CN4278</v>
          </cell>
          <cell r="B452" t="str">
            <v>TAKBDRALE-CN4278</v>
          </cell>
        </row>
        <row r="453">
          <cell r="A453" t="str">
            <v>CN4279</v>
          </cell>
          <cell r="B453" t="str">
            <v>HOMBDRGURUNGCN4279</v>
          </cell>
        </row>
        <row r="454">
          <cell r="A454" t="str">
            <v>CN4280</v>
          </cell>
          <cell r="B454" t="str">
            <v>PURNABDRGURUNGCN4280</v>
          </cell>
        </row>
        <row r="455">
          <cell r="A455" t="str">
            <v>CN4281</v>
          </cell>
          <cell r="B455" t="str">
            <v>GUNBDRSINGJALICN4281</v>
          </cell>
        </row>
        <row r="456">
          <cell r="A456" t="str">
            <v>CN4282</v>
          </cell>
          <cell r="B456" t="str">
            <v>MOTILALSINGJALICN4282</v>
          </cell>
        </row>
        <row r="457">
          <cell r="A457" t="str">
            <v>CN4283</v>
          </cell>
          <cell r="B457" t="str">
            <v>LUDRASINGHTADACN4283</v>
          </cell>
        </row>
        <row r="458">
          <cell r="A458" t="str">
            <v>CN4284</v>
          </cell>
          <cell r="B458" t="str">
            <v>BIRBDRBAGALE-CN4284</v>
          </cell>
        </row>
        <row r="459">
          <cell r="A459" t="str">
            <v>CN4285</v>
          </cell>
          <cell r="B459" t="str">
            <v>KULBDRRANA-CN4285</v>
          </cell>
        </row>
        <row r="460">
          <cell r="A460" t="str">
            <v>CN4286</v>
          </cell>
          <cell r="B460" t="str">
            <v>CHANBDRTADACN4286</v>
          </cell>
        </row>
        <row r="461">
          <cell r="A461" t="str">
            <v>CN4287</v>
          </cell>
          <cell r="B461" t="str">
            <v>THAMANSINGHKHARU-CN4287</v>
          </cell>
        </row>
        <row r="462">
          <cell r="A462" t="str">
            <v>CN4288</v>
          </cell>
          <cell r="B462" t="str">
            <v>LALBDRBIRTACN4288</v>
          </cell>
        </row>
        <row r="463">
          <cell r="A463" t="str">
            <v>CN4289</v>
          </cell>
          <cell r="B463" t="str">
            <v>TULSINGHSUNAKHARICN4289</v>
          </cell>
        </row>
        <row r="464">
          <cell r="A464" t="str">
            <v>CN4290</v>
          </cell>
          <cell r="B464" t="str">
            <v>TULBDRRAKASKOTICN4290</v>
          </cell>
        </row>
        <row r="465">
          <cell r="A465" t="str">
            <v>CN4291</v>
          </cell>
          <cell r="B465" t="str">
            <v>MINBDRPUN-CN4291</v>
          </cell>
        </row>
        <row r="466">
          <cell r="A466" t="str">
            <v>CN4292</v>
          </cell>
          <cell r="B466" t="str">
            <v>KHEMBDRGHARTI-CN4292</v>
          </cell>
        </row>
        <row r="467">
          <cell r="A467" t="str">
            <v>CN4293</v>
          </cell>
          <cell r="B467" t="str">
            <v>CHANDRABDRBUDHACN4293</v>
          </cell>
        </row>
        <row r="468">
          <cell r="A468" t="str">
            <v>CN4294</v>
          </cell>
          <cell r="B468" t="str">
            <v>TIKARAMPUNCN4294</v>
          </cell>
        </row>
        <row r="469">
          <cell r="A469" t="str">
            <v>CN4295</v>
          </cell>
          <cell r="B469" t="str">
            <v>DAKBDRGURUNGCN4295</v>
          </cell>
        </row>
        <row r="470">
          <cell r="A470" t="str">
            <v>CN4296</v>
          </cell>
          <cell r="B470" t="str">
            <v>BALBDRTHAPACN4296</v>
          </cell>
        </row>
        <row r="471">
          <cell r="A471" t="str">
            <v>CN4297</v>
          </cell>
          <cell r="B471" t="str">
            <v>CHINTARAMTHAPACN4297</v>
          </cell>
        </row>
        <row r="472">
          <cell r="A472" t="str">
            <v>CN4298</v>
          </cell>
          <cell r="B472" t="str">
            <v>TULSHIRAMREGMI-CN4298</v>
          </cell>
        </row>
        <row r="473">
          <cell r="A473" t="str">
            <v>CN4299</v>
          </cell>
          <cell r="B473" t="str">
            <v>BHARATTHAPACN4299</v>
          </cell>
        </row>
        <row r="474">
          <cell r="A474" t="str">
            <v>CN4300</v>
          </cell>
          <cell r="B474" t="str">
            <v>DURGABDRTHAPACN4300</v>
          </cell>
        </row>
        <row r="475">
          <cell r="A475" t="str">
            <v>CN4301</v>
          </cell>
          <cell r="B475" t="str">
            <v>KARNABIRTHAPA-4301</v>
          </cell>
        </row>
        <row r="476">
          <cell r="A476" t="str">
            <v>CN4302</v>
          </cell>
          <cell r="B476" t="str">
            <v>KRISHNABDRBALALCN4302</v>
          </cell>
        </row>
        <row r="477">
          <cell r="A477" t="str">
            <v>CN4303</v>
          </cell>
          <cell r="B477" t="str">
            <v>SURYABDRPUNCN4303</v>
          </cell>
        </row>
        <row r="478">
          <cell r="A478" t="str">
            <v>CN4304</v>
          </cell>
          <cell r="B478" t="str">
            <v>DURGABDRTHAPACN4304</v>
          </cell>
        </row>
        <row r="479">
          <cell r="A479" t="str">
            <v>CN4305</v>
          </cell>
          <cell r="B479" t="str">
            <v>RAMBDRTHAPACN4305</v>
          </cell>
        </row>
        <row r="480">
          <cell r="A480" t="str">
            <v>CN4306</v>
          </cell>
          <cell r="B480" t="str">
            <v>YAMBDRRANACN4306</v>
          </cell>
        </row>
        <row r="481">
          <cell r="A481" t="str">
            <v>CN4307</v>
          </cell>
          <cell r="B481" t="str">
            <v>TEJBDRSARU-CN4307</v>
          </cell>
        </row>
        <row r="482">
          <cell r="A482" t="str">
            <v>CN4308</v>
          </cell>
          <cell r="B482" t="str">
            <v>DHANBDRSIJWALCN4308</v>
          </cell>
        </row>
        <row r="483">
          <cell r="A483" t="str">
            <v>CN4309</v>
          </cell>
          <cell r="B483" t="str">
            <v>LOKBDRKHATRICN4309</v>
          </cell>
        </row>
        <row r="484">
          <cell r="A484" t="str">
            <v>CN4310</v>
          </cell>
          <cell r="B484" t="str">
            <v>KRISHNAKARKICN4310</v>
          </cell>
        </row>
        <row r="485">
          <cell r="A485" t="str">
            <v>CN4311</v>
          </cell>
          <cell r="B485" t="str">
            <v>DADILALSUVEDI-CN4311</v>
          </cell>
        </row>
        <row r="486">
          <cell r="A486" t="str">
            <v>CN4312</v>
          </cell>
          <cell r="B486" t="str">
            <v>KRISHNAPSDREGMI-4312</v>
          </cell>
        </row>
        <row r="487">
          <cell r="A487" t="str">
            <v>CN4313</v>
          </cell>
          <cell r="B487" t="str">
            <v>SUKMANGURUNGCN4313</v>
          </cell>
        </row>
        <row r="488">
          <cell r="A488" t="str">
            <v>CN4314</v>
          </cell>
          <cell r="B488" t="str">
            <v>CHHAPBDRTHAPACN4314</v>
          </cell>
        </row>
        <row r="489">
          <cell r="A489" t="str">
            <v>CN4315</v>
          </cell>
          <cell r="B489" t="str">
            <v>JHABINDRABDRRANACN4315</v>
          </cell>
        </row>
        <row r="490">
          <cell r="A490" t="str">
            <v>CN4316</v>
          </cell>
          <cell r="B490" t="str">
            <v>LILPSDPANDEY-4316</v>
          </cell>
        </row>
        <row r="491">
          <cell r="A491" t="str">
            <v>CN4317</v>
          </cell>
          <cell r="B491" t="str">
            <v>TULBDRTHAPACN4317</v>
          </cell>
        </row>
        <row r="492">
          <cell r="A492" t="str">
            <v>CN4318</v>
          </cell>
          <cell r="B492" t="str">
            <v>HOMBDRTHAPACN4318</v>
          </cell>
        </row>
        <row r="493">
          <cell r="A493" t="str">
            <v>CN4319</v>
          </cell>
          <cell r="B493" t="str">
            <v>TULARAMGURUNGCN4319</v>
          </cell>
        </row>
        <row r="494">
          <cell r="A494" t="str">
            <v>CN4320</v>
          </cell>
          <cell r="B494" t="str">
            <v>CHURAMANIMAGARCN4320</v>
          </cell>
        </row>
        <row r="495">
          <cell r="A495" t="str">
            <v>CN4321</v>
          </cell>
          <cell r="B495" t="str">
            <v>DEGBDRMAGARCN4321</v>
          </cell>
        </row>
        <row r="496">
          <cell r="A496" t="str">
            <v>CN4322</v>
          </cell>
          <cell r="B496" t="str">
            <v>BHIMBDRMAKIMCN4322</v>
          </cell>
        </row>
        <row r="497">
          <cell r="A497" t="str">
            <v>CN4323</v>
          </cell>
          <cell r="B497" t="str">
            <v>NARBDRTHAPACN4323</v>
          </cell>
        </row>
        <row r="498">
          <cell r="A498" t="str">
            <v>CN4324</v>
          </cell>
          <cell r="B498" t="str">
            <v>GUPTABDRSERCHANCN4324</v>
          </cell>
        </row>
        <row r="499">
          <cell r="A499" t="str">
            <v>CN4325</v>
          </cell>
          <cell r="B499" t="str">
            <v>RAQUNATHMAINALICN4325</v>
          </cell>
        </row>
        <row r="500">
          <cell r="A500" t="str">
            <v>CN4326</v>
          </cell>
          <cell r="B500" t="str">
            <v>OMPARKASCHOUDHARYCN4326</v>
          </cell>
        </row>
        <row r="501">
          <cell r="A501" t="str">
            <v>CN4327</v>
          </cell>
          <cell r="B501" t="str">
            <v>RAMPSDSHRESTHACN4327</v>
          </cell>
        </row>
        <row r="502">
          <cell r="A502" t="str">
            <v>CN4328</v>
          </cell>
          <cell r="B502" t="str">
            <v>KABIRAMARYALCN4328</v>
          </cell>
        </row>
        <row r="503">
          <cell r="A503" t="str">
            <v>CN4329</v>
          </cell>
          <cell r="B503" t="str">
            <v>CHHABILALPANDEYCN4329</v>
          </cell>
        </row>
        <row r="504">
          <cell r="A504" t="str">
            <v>CN4330</v>
          </cell>
          <cell r="B504" t="str">
            <v>BHIMBDRRANACN4330</v>
          </cell>
        </row>
        <row r="505">
          <cell r="A505" t="str">
            <v>CN4331</v>
          </cell>
          <cell r="B505" t="str">
            <v>SHIBBDRKARKICN4331</v>
          </cell>
        </row>
        <row r="506">
          <cell r="A506" t="str">
            <v>CN4332</v>
          </cell>
          <cell r="B506" t="str">
            <v>BISHNUDAMAICN4332</v>
          </cell>
        </row>
        <row r="507">
          <cell r="A507" t="str">
            <v>CN4333</v>
          </cell>
          <cell r="B507" t="str">
            <v>TULSHIRAMTHARUCN4333</v>
          </cell>
        </row>
        <row r="508">
          <cell r="A508" t="str">
            <v>CN4334</v>
          </cell>
          <cell r="B508" t="str">
            <v>GUMBDRPACHABHAYACN4334</v>
          </cell>
        </row>
        <row r="509">
          <cell r="A509" t="str">
            <v>CN4335</v>
          </cell>
          <cell r="B509" t="str">
            <v>EKBDRGAHACN4335</v>
          </cell>
        </row>
        <row r="510">
          <cell r="A510" t="str">
            <v>CN4336</v>
          </cell>
          <cell r="B510" t="str">
            <v>BHETBDRTHAPACN4336</v>
          </cell>
        </row>
        <row r="511">
          <cell r="A511" t="str">
            <v>CN4337</v>
          </cell>
          <cell r="B511" t="str">
            <v>GOBINDABDRGAHACN4337</v>
          </cell>
        </row>
        <row r="512">
          <cell r="A512" t="str">
            <v>CN4338</v>
          </cell>
          <cell r="B512" t="str">
            <v>LALBDRRANACN4338</v>
          </cell>
        </row>
        <row r="513">
          <cell r="A513" t="str">
            <v>CN4339</v>
          </cell>
          <cell r="B513" t="str">
            <v>CHAKBDRGAHACN4339</v>
          </cell>
        </row>
        <row r="514">
          <cell r="A514" t="str">
            <v>CN4340</v>
          </cell>
          <cell r="B514" t="str">
            <v>PADAMBDRTHAPACN4340</v>
          </cell>
        </row>
        <row r="515">
          <cell r="A515" t="str">
            <v>CN4341</v>
          </cell>
          <cell r="B515" t="str">
            <v>JAIBDRRANACN4341</v>
          </cell>
        </row>
        <row r="516">
          <cell r="A516" t="str">
            <v>CN4342</v>
          </cell>
          <cell r="B516" t="str">
            <v>KUMARTHAPACN4342</v>
          </cell>
        </row>
        <row r="517">
          <cell r="A517" t="str">
            <v>CN4343</v>
          </cell>
          <cell r="B517" t="str">
            <v>RISHIRAMBHUSHALCN4343</v>
          </cell>
        </row>
        <row r="518">
          <cell r="A518" t="str">
            <v>CN4344</v>
          </cell>
          <cell r="B518" t="str">
            <v>DAYARAMBHUSHALCN4344</v>
          </cell>
        </row>
        <row r="519">
          <cell r="A519" t="str">
            <v>CN4345</v>
          </cell>
          <cell r="B519" t="str">
            <v>KULBDRTHAPACN4345</v>
          </cell>
        </row>
        <row r="520">
          <cell r="A520" t="str">
            <v>CN4346</v>
          </cell>
          <cell r="B520" t="str">
            <v>CHANBDRTHAPACN4346</v>
          </cell>
        </row>
        <row r="521">
          <cell r="A521" t="str">
            <v>CN4347</v>
          </cell>
          <cell r="B521" t="str">
            <v>THAKURPSDTHAPACN4347</v>
          </cell>
        </row>
        <row r="522">
          <cell r="A522" t="str">
            <v>CN4348</v>
          </cell>
          <cell r="B522" t="str">
            <v>DALBDRSUNARCN4348</v>
          </cell>
        </row>
        <row r="523">
          <cell r="A523" t="str">
            <v>CN4349</v>
          </cell>
          <cell r="B523" t="str">
            <v>NAMRAJSUNARCN4349</v>
          </cell>
        </row>
        <row r="524">
          <cell r="A524" t="str">
            <v>CN4350</v>
          </cell>
          <cell r="B524" t="str">
            <v>CHUMANRANACN4350</v>
          </cell>
        </row>
        <row r="525">
          <cell r="A525" t="str">
            <v>CN4351</v>
          </cell>
          <cell r="B525" t="str">
            <v>DILIPRANACN4351</v>
          </cell>
        </row>
        <row r="526">
          <cell r="A526" t="str">
            <v>CN4352</v>
          </cell>
          <cell r="B526" t="str">
            <v>DIPAKRANACN4352</v>
          </cell>
        </row>
        <row r="527">
          <cell r="A527" t="str">
            <v>CN4353</v>
          </cell>
          <cell r="B527" t="str">
            <v>GUNBDRRANACN4353</v>
          </cell>
        </row>
        <row r="528">
          <cell r="A528" t="str">
            <v>CN4354</v>
          </cell>
          <cell r="B528" t="str">
            <v>PREMBDRTHAPACN4354</v>
          </cell>
        </row>
        <row r="529">
          <cell r="A529" t="str">
            <v>CN4355</v>
          </cell>
          <cell r="B529" t="str">
            <v>NARBDRTHAPACN4355</v>
          </cell>
        </row>
        <row r="530">
          <cell r="A530" t="str">
            <v>CN4356</v>
          </cell>
          <cell r="B530" t="str">
            <v>LALSINGHRANACN4356</v>
          </cell>
        </row>
        <row r="531">
          <cell r="A531" t="str">
            <v>CN4357</v>
          </cell>
          <cell r="B531" t="str">
            <v>MITRABDRTHAPACN4357</v>
          </cell>
        </row>
        <row r="532">
          <cell r="A532" t="str">
            <v>CN4358</v>
          </cell>
          <cell r="B532" t="str">
            <v>KHINBDRRANACN4358</v>
          </cell>
        </row>
        <row r="533">
          <cell r="A533" t="str">
            <v>CN4359</v>
          </cell>
          <cell r="B533" t="str">
            <v>DEMANSINGHRANACN4359</v>
          </cell>
        </row>
        <row r="534">
          <cell r="A534" t="str">
            <v>CN4360</v>
          </cell>
          <cell r="B534" t="str">
            <v>RANBDRRANACN4360</v>
          </cell>
        </row>
        <row r="535">
          <cell r="A535" t="str">
            <v>CN4361</v>
          </cell>
          <cell r="B535" t="str">
            <v>PREMBDRRANACN4361</v>
          </cell>
        </row>
        <row r="536">
          <cell r="A536" t="str">
            <v>CN4362</v>
          </cell>
          <cell r="B536" t="str">
            <v>ISWORRANACN4362</v>
          </cell>
        </row>
        <row r="537">
          <cell r="A537" t="str">
            <v>CN4363</v>
          </cell>
          <cell r="B537" t="str">
            <v>NURBDRRANACN4363</v>
          </cell>
        </row>
        <row r="538">
          <cell r="A538" t="str">
            <v>CN4364</v>
          </cell>
          <cell r="B538" t="str">
            <v>TOMBDRRANACN4364</v>
          </cell>
        </row>
        <row r="539">
          <cell r="A539" t="str">
            <v>CN4365</v>
          </cell>
          <cell r="B539" t="str">
            <v>MOHANTHAPACN4365</v>
          </cell>
        </row>
        <row r="540">
          <cell r="A540" t="str">
            <v>CN4366</v>
          </cell>
          <cell r="B540" t="str">
            <v>HIMLALADKHARICN4366</v>
          </cell>
        </row>
        <row r="541">
          <cell r="A541" t="str">
            <v>CN4367</v>
          </cell>
          <cell r="B541" t="str">
            <v>DURGABDRTHAPACN4367</v>
          </cell>
        </row>
        <row r="542">
          <cell r="A542" t="str">
            <v>CN4368</v>
          </cell>
          <cell r="B542" t="str">
            <v>SYHAMNEPALICN4368</v>
          </cell>
        </row>
        <row r="543">
          <cell r="A543" t="str">
            <v>CN4369</v>
          </cell>
          <cell r="B543" t="str">
            <v>KULBDRTHAPACN4369</v>
          </cell>
        </row>
        <row r="544">
          <cell r="A544" t="str">
            <v>CN4370</v>
          </cell>
          <cell r="B544" t="str">
            <v>BHAKTABDRTHAPACN4370</v>
          </cell>
        </row>
        <row r="545">
          <cell r="A545" t="str">
            <v>CN4371</v>
          </cell>
          <cell r="B545" t="str">
            <v>YAMBDRTHAPACN4371</v>
          </cell>
        </row>
        <row r="546">
          <cell r="A546" t="str">
            <v>CN4372</v>
          </cell>
          <cell r="B546" t="str">
            <v>BHUMKUMARRANACN4372</v>
          </cell>
        </row>
        <row r="547">
          <cell r="A547" t="str">
            <v>CN4373</v>
          </cell>
          <cell r="B547" t="str">
            <v>SHAROJTHAPACN4373</v>
          </cell>
        </row>
        <row r="548">
          <cell r="A548" t="str">
            <v>CN4374</v>
          </cell>
          <cell r="B548" t="str">
            <v>SUNBDRTHAPACN4374</v>
          </cell>
        </row>
        <row r="549">
          <cell r="A549" t="str">
            <v>CN4375</v>
          </cell>
          <cell r="B549" t="str">
            <v>KARANTHAPACN4375</v>
          </cell>
        </row>
        <row r="550">
          <cell r="A550" t="str">
            <v>CN4376</v>
          </cell>
          <cell r="B550" t="str">
            <v>PITAMBARTHAPACN4376</v>
          </cell>
        </row>
        <row r="551">
          <cell r="A551" t="str">
            <v>CN4377</v>
          </cell>
          <cell r="B551" t="str">
            <v>MANBDRRANACN4377</v>
          </cell>
        </row>
        <row r="552">
          <cell r="A552" t="str">
            <v>CN4378</v>
          </cell>
          <cell r="B552" t="str">
            <v>BHADRABIRTHAPACN4378</v>
          </cell>
        </row>
        <row r="553">
          <cell r="A553" t="str">
            <v>CN4379</v>
          </cell>
          <cell r="B553" t="str">
            <v>TIKARAMGAHACN4379</v>
          </cell>
        </row>
        <row r="554">
          <cell r="A554" t="str">
            <v>CN4380</v>
          </cell>
          <cell r="B554" t="str">
            <v>KHUMBDRMAGARCN4380</v>
          </cell>
        </row>
        <row r="555">
          <cell r="A555" t="str">
            <v>CN4381</v>
          </cell>
          <cell r="B555" t="str">
            <v>MANBDRSOMAICN4381</v>
          </cell>
        </row>
        <row r="556">
          <cell r="A556" t="str">
            <v>CN4382</v>
          </cell>
          <cell r="B556" t="str">
            <v>HOMBDRSOMAICN4382</v>
          </cell>
        </row>
        <row r="557">
          <cell r="A557" t="str">
            <v>CN4383</v>
          </cell>
          <cell r="B557" t="str">
            <v>TIKARAMTHAPACN4383</v>
          </cell>
        </row>
        <row r="558">
          <cell r="A558" t="str">
            <v>CN4384</v>
          </cell>
          <cell r="B558" t="str">
            <v>GUNBDRTHAPACN4384</v>
          </cell>
        </row>
        <row r="559">
          <cell r="A559" t="str">
            <v>CN4385</v>
          </cell>
          <cell r="B559" t="str">
            <v>GUNBDRTHAPACN4385</v>
          </cell>
        </row>
        <row r="560">
          <cell r="A560" t="str">
            <v>CN4386</v>
          </cell>
          <cell r="B560" t="str">
            <v>PREMBDRTHAPACN4386</v>
          </cell>
        </row>
        <row r="561">
          <cell r="A561" t="str">
            <v>CN4387</v>
          </cell>
          <cell r="B561" t="str">
            <v>KUMBASINGHTHAPACN4387</v>
          </cell>
        </row>
        <row r="562">
          <cell r="A562" t="str">
            <v>CN4388</v>
          </cell>
          <cell r="B562" t="str">
            <v>INDRABDRTHAPACN4388</v>
          </cell>
        </row>
        <row r="563">
          <cell r="A563" t="str">
            <v>CN4389</v>
          </cell>
          <cell r="B563" t="str">
            <v>RAJKUMARTHAPACN4389</v>
          </cell>
        </row>
        <row r="564">
          <cell r="A564" t="str">
            <v>CN4390</v>
          </cell>
          <cell r="B564" t="str">
            <v>DIPAKTHAKURICN4390</v>
          </cell>
        </row>
        <row r="565">
          <cell r="A565" t="str">
            <v>CN4391</v>
          </cell>
          <cell r="B565" t="str">
            <v>SHANKARRANACN4391</v>
          </cell>
        </row>
        <row r="566">
          <cell r="A566" t="str">
            <v>CN4392</v>
          </cell>
          <cell r="B566" t="str">
            <v>YUBRAJPANDEYCN4392</v>
          </cell>
        </row>
        <row r="567">
          <cell r="A567" t="str">
            <v>CN4393</v>
          </cell>
          <cell r="B567" t="str">
            <v>SUNILGYEWALICN4393</v>
          </cell>
        </row>
        <row r="568">
          <cell r="A568" t="str">
            <v>CN4394</v>
          </cell>
          <cell r="B568" t="str">
            <v>RAMBDRRANACN4394</v>
          </cell>
        </row>
        <row r="569">
          <cell r="A569" t="str">
            <v>CN4395</v>
          </cell>
          <cell r="B569" t="str">
            <v>YAMBDRPANDEYCN4395</v>
          </cell>
        </row>
        <row r="570">
          <cell r="A570" t="str">
            <v>CN4396</v>
          </cell>
          <cell r="B570" t="str">
            <v>PREMMALLACN4396</v>
          </cell>
        </row>
        <row r="571">
          <cell r="A571" t="str">
            <v>CN4397</v>
          </cell>
          <cell r="B571" t="str">
            <v>RANBDRCHHETRICN4397</v>
          </cell>
        </row>
        <row r="572">
          <cell r="A572" t="str">
            <v>CN4398</v>
          </cell>
          <cell r="B572" t="str">
            <v>JANGILALMIRDHACN4398</v>
          </cell>
        </row>
        <row r="573">
          <cell r="A573" t="str">
            <v>CN4399</v>
          </cell>
          <cell r="B573" t="str">
            <v>PREMKUMARSORENCN4399</v>
          </cell>
        </row>
        <row r="574">
          <cell r="A574" t="str">
            <v>CN4400</v>
          </cell>
          <cell r="B574" t="str">
            <v>DINESHSORENCN4400</v>
          </cell>
        </row>
        <row r="575">
          <cell r="A575" t="str">
            <v>CN4401</v>
          </cell>
          <cell r="B575" t="str">
            <v>THINAKISKUCN4401</v>
          </cell>
        </row>
        <row r="576">
          <cell r="A576" t="str">
            <v>CN4402</v>
          </cell>
          <cell r="B576" t="str">
            <v>ALANDMURMUCN4402</v>
          </cell>
        </row>
        <row r="577">
          <cell r="A577" t="str">
            <v>CN4403</v>
          </cell>
          <cell r="B577" t="str">
            <v>DIVISALHANSDACN4403</v>
          </cell>
        </row>
        <row r="578">
          <cell r="A578" t="str">
            <v>CN4404</v>
          </cell>
          <cell r="B578" t="str">
            <v>DHIRENDRAKISKUCN4404</v>
          </cell>
        </row>
        <row r="579">
          <cell r="A579" t="str">
            <v>CN4405</v>
          </cell>
          <cell r="B579" t="str">
            <v>MAHADEVSORENCN4405</v>
          </cell>
        </row>
        <row r="580">
          <cell r="A580" t="str">
            <v>CN4406</v>
          </cell>
          <cell r="B580" t="str">
            <v>STIFANTUDU-CN4406</v>
          </cell>
        </row>
        <row r="581">
          <cell r="A581" t="str">
            <v>CN4407</v>
          </cell>
          <cell r="B581" t="str">
            <v>MAHENDRABASKICN4407</v>
          </cell>
        </row>
        <row r="582">
          <cell r="A582" t="str">
            <v>CN4408</v>
          </cell>
          <cell r="B582" t="str">
            <v>SHRAVENDRASORENCN4408</v>
          </cell>
        </row>
        <row r="583">
          <cell r="A583" t="str">
            <v>CN4409</v>
          </cell>
          <cell r="B583" t="str">
            <v>SHADHANKISKUCN4409</v>
          </cell>
        </row>
        <row r="584">
          <cell r="A584" t="str">
            <v>CN4410</v>
          </cell>
          <cell r="B584" t="str">
            <v>NIMBULALMARANDICN4410</v>
          </cell>
        </row>
        <row r="585">
          <cell r="A585" t="str">
            <v>CN4411</v>
          </cell>
          <cell r="B585" t="str">
            <v>HAKIMMURMUCN4411</v>
          </cell>
        </row>
        <row r="586">
          <cell r="A586" t="str">
            <v>CN4412</v>
          </cell>
          <cell r="B586" t="str">
            <v>BABURAMTUDUCN4412</v>
          </cell>
        </row>
        <row r="587">
          <cell r="A587" t="str">
            <v>CN4413</v>
          </cell>
          <cell r="B587" t="str">
            <v>MASICHARANMOHALICN4413</v>
          </cell>
        </row>
        <row r="588">
          <cell r="A588" t="str">
            <v>CN4414</v>
          </cell>
          <cell r="B588" t="str">
            <v>SAMRAMOHLICN4414</v>
          </cell>
        </row>
        <row r="589">
          <cell r="A589" t="str">
            <v>CN4415</v>
          </cell>
          <cell r="B589" t="str">
            <v>RAMLALTUDUCN4415</v>
          </cell>
        </row>
        <row r="590">
          <cell r="A590" t="str">
            <v>CN4416</v>
          </cell>
          <cell r="B590" t="str">
            <v>HARADHANSORENCN4416</v>
          </cell>
        </row>
        <row r="591">
          <cell r="A591" t="str">
            <v>CN4417</v>
          </cell>
          <cell r="B591" t="str">
            <v>SANJAYSORENCN4417</v>
          </cell>
        </row>
        <row r="592">
          <cell r="A592" t="str">
            <v>CN4418</v>
          </cell>
          <cell r="B592" t="str">
            <v>NUNUBABUMIRDHACN4418</v>
          </cell>
        </row>
        <row r="593">
          <cell r="A593" t="str">
            <v>CN4419</v>
          </cell>
          <cell r="B593" t="str">
            <v>RAMMIRDHACN4419</v>
          </cell>
        </row>
        <row r="594">
          <cell r="A594" t="str">
            <v>CN4420</v>
          </cell>
          <cell r="B594" t="str">
            <v>LAKHANMURMUCN4420</v>
          </cell>
        </row>
        <row r="595">
          <cell r="A595" t="str">
            <v>CN4421</v>
          </cell>
          <cell r="B595" t="str">
            <v>DIVISALHANSDACN4421</v>
          </cell>
        </row>
        <row r="596">
          <cell r="A596" t="str">
            <v>CN4422</v>
          </cell>
          <cell r="B596" t="str">
            <v>SHRISALMURMUCN4422</v>
          </cell>
        </row>
        <row r="597">
          <cell r="A597" t="str">
            <v>CN4423</v>
          </cell>
          <cell r="B597" t="str">
            <v>KIRAFHEMBROMCN4423</v>
          </cell>
        </row>
        <row r="598">
          <cell r="A598" t="str">
            <v>CN4424</v>
          </cell>
          <cell r="B598" t="str">
            <v>KIRANTUDUCN4424</v>
          </cell>
        </row>
        <row r="599">
          <cell r="A599" t="str">
            <v>CN4425</v>
          </cell>
          <cell r="B599" t="str">
            <v>SHIVDHANSORENCN4425</v>
          </cell>
        </row>
        <row r="600">
          <cell r="A600" t="str">
            <v>CN4426</v>
          </cell>
          <cell r="B600" t="str">
            <v>JAYKUMARMURMUCN4426</v>
          </cell>
        </row>
        <row r="601">
          <cell r="A601" t="str">
            <v>CN4427</v>
          </cell>
          <cell r="B601" t="str">
            <v>SANATANTUDUCN4427</v>
          </cell>
        </row>
        <row r="602">
          <cell r="A602" t="str">
            <v>CN4428</v>
          </cell>
          <cell r="B602" t="str">
            <v>JOSEPHHANSDACN4428</v>
          </cell>
        </row>
        <row r="603">
          <cell r="A603" t="str">
            <v>CN4429</v>
          </cell>
          <cell r="B603" t="str">
            <v>HABULHEMBROMCN4429</v>
          </cell>
        </row>
        <row r="604">
          <cell r="A604" t="str">
            <v>CN4430</v>
          </cell>
          <cell r="B604" t="str">
            <v>BHAGWANBESRACN4430</v>
          </cell>
        </row>
        <row r="605">
          <cell r="A605" t="str">
            <v>CN4431</v>
          </cell>
          <cell r="B605" t="str">
            <v>JOSENTUDUCN4431</v>
          </cell>
        </row>
        <row r="606">
          <cell r="A606" t="str">
            <v>CN4432</v>
          </cell>
          <cell r="B606" t="str">
            <v>BHAGATHEMBROMCN4432</v>
          </cell>
        </row>
        <row r="607">
          <cell r="A607" t="str">
            <v>CN4433</v>
          </cell>
          <cell r="B607" t="str">
            <v>DEBALUTUDUCN4433</v>
          </cell>
        </row>
        <row r="608">
          <cell r="A608" t="str">
            <v>CN4434</v>
          </cell>
          <cell r="B608" t="str">
            <v>SUSHILMURMUCN4434</v>
          </cell>
        </row>
        <row r="609">
          <cell r="A609" t="str">
            <v>CN4435</v>
          </cell>
          <cell r="B609" t="str">
            <v>PATRASHANSDACN4435</v>
          </cell>
        </row>
        <row r="610">
          <cell r="A610" t="str">
            <v>CN4436</v>
          </cell>
          <cell r="B610" t="str">
            <v>LORENSMURMUCN4436</v>
          </cell>
        </row>
        <row r="611">
          <cell r="A611" t="str">
            <v>CN4437</v>
          </cell>
          <cell r="B611" t="str">
            <v>SUNILKUMARHEMBROMCN4437</v>
          </cell>
        </row>
        <row r="612">
          <cell r="A612" t="str">
            <v>CN4438</v>
          </cell>
          <cell r="B612" t="str">
            <v>JAYRAMCHOUDHARYCN4438</v>
          </cell>
        </row>
        <row r="613">
          <cell r="A613" t="str">
            <v>CN4439</v>
          </cell>
          <cell r="B613" t="str">
            <v>DINESHSHARMACN4439</v>
          </cell>
        </row>
        <row r="614">
          <cell r="A614" t="str">
            <v>CN4440</v>
          </cell>
          <cell r="B614" t="str">
            <v>KHADKABDRPURICN4440</v>
          </cell>
        </row>
        <row r="615">
          <cell r="A615" t="str">
            <v>CN4441</v>
          </cell>
          <cell r="B615" t="str">
            <v>DENATUDU-CN4441</v>
          </cell>
        </row>
        <row r="616">
          <cell r="A616" t="str">
            <v>CN4442</v>
          </cell>
          <cell r="B616" t="str">
            <v>CHUNUMARANDICN4442</v>
          </cell>
        </row>
        <row r="617">
          <cell r="A617" t="str">
            <v>CN4443</v>
          </cell>
          <cell r="B617" t="str">
            <v>MITHILTUDUCN4443</v>
          </cell>
        </row>
        <row r="618">
          <cell r="A618" t="str">
            <v>CN4444</v>
          </cell>
          <cell r="B618" t="str">
            <v>VUDANMOHALICN4444</v>
          </cell>
        </row>
        <row r="619">
          <cell r="A619" t="str">
            <v>CN4445</v>
          </cell>
          <cell r="B619" t="str">
            <v>ULGONHASDACN4445</v>
          </cell>
        </row>
        <row r="620">
          <cell r="A620" t="str">
            <v>CN4446</v>
          </cell>
          <cell r="B620" t="str">
            <v>MAYAMELTUDUCN4446</v>
          </cell>
        </row>
        <row r="621">
          <cell r="A621" t="str">
            <v>CN4447</v>
          </cell>
          <cell r="B621" t="str">
            <v>BABUDHANHANSDACN4447</v>
          </cell>
        </row>
        <row r="622">
          <cell r="A622" t="str">
            <v>CN4448</v>
          </cell>
          <cell r="B622" t="str">
            <v>BHIMBDRMAHATCN4448</v>
          </cell>
        </row>
        <row r="623">
          <cell r="A623" t="str">
            <v>CN4449</v>
          </cell>
          <cell r="B623" t="str">
            <v>BAGBALRANACN4449</v>
          </cell>
        </row>
        <row r="624">
          <cell r="A624" t="str">
            <v>CN4450</v>
          </cell>
          <cell r="B624" t="str">
            <v>KAMALBDRRANACN4450</v>
          </cell>
        </row>
        <row r="625">
          <cell r="A625" t="str">
            <v>CN4451</v>
          </cell>
          <cell r="B625" t="str">
            <v>NANDABIRDHADACN4451</v>
          </cell>
        </row>
        <row r="626">
          <cell r="A626" t="str">
            <v>CN4452</v>
          </cell>
          <cell r="B626" t="str">
            <v>TULBDRRANACN4452</v>
          </cell>
        </row>
        <row r="627">
          <cell r="A627" t="str">
            <v>CN4453</v>
          </cell>
          <cell r="B627" t="str">
            <v>TILBDRTHAPACN4453</v>
          </cell>
        </row>
        <row r="628">
          <cell r="A628" t="str">
            <v>CN4454</v>
          </cell>
          <cell r="B628" t="str">
            <v>DALBDRMAKIMCN4454</v>
          </cell>
        </row>
        <row r="629">
          <cell r="A629" t="str">
            <v>CN4455</v>
          </cell>
          <cell r="B629" t="str">
            <v>JITBDRWANTAKICN4455</v>
          </cell>
        </row>
        <row r="630">
          <cell r="A630" t="str">
            <v>CN4456</v>
          </cell>
          <cell r="B630" t="str">
            <v>THARKABDRWANTAKICN4456</v>
          </cell>
        </row>
        <row r="631">
          <cell r="A631" t="str">
            <v>CN4457</v>
          </cell>
          <cell r="B631" t="str">
            <v>GYANBDRSOTICN4457</v>
          </cell>
        </row>
        <row r="632">
          <cell r="A632" t="str">
            <v>CN4458</v>
          </cell>
          <cell r="B632" t="str">
            <v>CHURABDRMASKICN4458</v>
          </cell>
        </row>
        <row r="633">
          <cell r="A633" t="str">
            <v>CN4459</v>
          </cell>
          <cell r="B633" t="str">
            <v>KHUMNDRMASKICN4459</v>
          </cell>
        </row>
        <row r="634">
          <cell r="A634" t="str">
            <v>CN4460</v>
          </cell>
          <cell r="B634" t="str">
            <v>HUMBDRSINGJALICN4460</v>
          </cell>
        </row>
        <row r="635">
          <cell r="A635" t="str">
            <v>CN4461</v>
          </cell>
          <cell r="B635" t="str">
            <v>KESHARBDRMAKIMCN4461</v>
          </cell>
        </row>
        <row r="636">
          <cell r="A636" t="str">
            <v>CN4462</v>
          </cell>
          <cell r="B636" t="str">
            <v>LUDRASINGHMAKIMCN4462</v>
          </cell>
        </row>
        <row r="637">
          <cell r="A637" t="str">
            <v>CN4463</v>
          </cell>
          <cell r="B637" t="str">
            <v>PUNBDRMAKIMCN4463</v>
          </cell>
        </row>
        <row r="638">
          <cell r="A638" t="str">
            <v>CN4464</v>
          </cell>
          <cell r="B638" t="str">
            <v>DURGABDRBAGALAYCN4464</v>
          </cell>
        </row>
        <row r="639">
          <cell r="A639" t="str">
            <v>CN4465</v>
          </cell>
          <cell r="B639" t="str">
            <v>LILBDRBALALCN4465</v>
          </cell>
        </row>
        <row r="640">
          <cell r="A640" t="str">
            <v>CN4466</v>
          </cell>
          <cell r="B640" t="str">
            <v>RAMESHKUMARTHAPACN4466</v>
          </cell>
        </row>
        <row r="641">
          <cell r="A641" t="str">
            <v>CN4467</v>
          </cell>
          <cell r="B641" t="str">
            <v>HASTABDRTHAPACN4467</v>
          </cell>
        </row>
        <row r="642">
          <cell r="A642" t="str">
            <v>CN4468</v>
          </cell>
          <cell r="B642" t="str">
            <v>MUKTABDRPUNCN4468</v>
          </cell>
        </row>
        <row r="643">
          <cell r="A643" t="str">
            <v>CN4469</v>
          </cell>
          <cell r="B643" t="str">
            <v>TIKARAMDARLAMICN4469</v>
          </cell>
        </row>
        <row r="644">
          <cell r="A644" t="str">
            <v>CN4470</v>
          </cell>
          <cell r="B644" t="str">
            <v>CHITABDRTHAPACN4470</v>
          </cell>
        </row>
        <row r="645">
          <cell r="A645" t="str">
            <v>CN4471</v>
          </cell>
          <cell r="B645" t="str">
            <v>GANESHKUMARTHAPACN4471</v>
          </cell>
        </row>
        <row r="646">
          <cell r="A646" t="str">
            <v>CN4472</v>
          </cell>
          <cell r="B646" t="str">
            <v>PUNARAMTHAPACN4472</v>
          </cell>
        </row>
        <row r="647">
          <cell r="A647" t="str">
            <v>CN4473</v>
          </cell>
          <cell r="B647" t="str">
            <v>TILBDRRANACN4473</v>
          </cell>
        </row>
        <row r="648">
          <cell r="A648" t="str">
            <v>CN4474</v>
          </cell>
          <cell r="B648" t="str">
            <v>TULBDRROKACN4474</v>
          </cell>
        </row>
        <row r="649">
          <cell r="A649" t="str">
            <v>CN4475</v>
          </cell>
          <cell r="B649" t="str">
            <v>HOMBDRCHHETRICN4475</v>
          </cell>
        </row>
        <row r="650">
          <cell r="A650" t="str">
            <v>CN4476</v>
          </cell>
          <cell r="B650" t="str">
            <v>DEEPBDRGHARTICN4476</v>
          </cell>
        </row>
        <row r="651">
          <cell r="A651" t="str">
            <v>CN4477</v>
          </cell>
          <cell r="B651" t="str">
            <v>KRISHNABDRKHATRICN4477</v>
          </cell>
        </row>
        <row r="652">
          <cell r="A652" t="str">
            <v>CN4478</v>
          </cell>
          <cell r="B652" t="str">
            <v>DILBDRKHATRICN4478</v>
          </cell>
        </row>
        <row r="653">
          <cell r="A653" t="str">
            <v>CN4479</v>
          </cell>
          <cell r="B653" t="str">
            <v>YAMBDRTHAPACN4479</v>
          </cell>
        </row>
        <row r="654">
          <cell r="A654" t="str">
            <v>CN4480</v>
          </cell>
          <cell r="B654" t="str">
            <v>GOVINDAKAUCHACN4480</v>
          </cell>
        </row>
        <row r="655">
          <cell r="A655" t="str">
            <v>CN4481</v>
          </cell>
          <cell r="B655" t="str">
            <v>TIKARAMTHAPACN4481</v>
          </cell>
        </row>
        <row r="656">
          <cell r="A656" t="str">
            <v>CN4482</v>
          </cell>
          <cell r="B656" t="str">
            <v>KAMALTHAPACN4482</v>
          </cell>
        </row>
        <row r="657">
          <cell r="A657" t="str">
            <v>CN4483</v>
          </cell>
          <cell r="B657" t="str">
            <v>TULRAJGAYWALICN4483</v>
          </cell>
        </row>
        <row r="658">
          <cell r="A658" t="str">
            <v>CN4484</v>
          </cell>
          <cell r="B658" t="str">
            <v>PARKESHGURUNGCN4484</v>
          </cell>
        </row>
        <row r="659">
          <cell r="A659" t="str">
            <v>CN4485</v>
          </cell>
          <cell r="B659" t="str">
            <v>GOBINDABDRTHAPACN4485</v>
          </cell>
        </row>
        <row r="660">
          <cell r="A660" t="str">
            <v>CN4486</v>
          </cell>
          <cell r="B660" t="str">
            <v>PADAMBDRGURUNGCN4486</v>
          </cell>
        </row>
        <row r="661">
          <cell r="A661" t="str">
            <v>CN4487</v>
          </cell>
          <cell r="B661" t="str">
            <v>RAJKUMARRANACN4487</v>
          </cell>
        </row>
        <row r="662">
          <cell r="A662" t="str">
            <v>CN4488</v>
          </cell>
          <cell r="B662" t="str">
            <v>VIJAYTHAPACN4488</v>
          </cell>
        </row>
        <row r="663">
          <cell r="A663" t="str">
            <v>CN4489</v>
          </cell>
          <cell r="B663" t="str">
            <v>CHOTAIYATHARUCN4489</v>
          </cell>
        </row>
        <row r="664">
          <cell r="A664" t="str">
            <v>CN4490</v>
          </cell>
          <cell r="B664" t="str">
            <v>YAMBDRTHAPACN4490</v>
          </cell>
        </row>
        <row r="665">
          <cell r="A665" t="str">
            <v>CN4491</v>
          </cell>
          <cell r="B665" t="str">
            <v>CHAKRABDRRANACN4491</v>
          </cell>
        </row>
        <row r="666">
          <cell r="A666" t="str">
            <v>CN4492</v>
          </cell>
          <cell r="B666" t="str">
            <v>DURGANANDACHOUDHARYCN4492</v>
          </cell>
        </row>
        <row r="667">
          <cell r="A667" t="str">
            <v>CN4493</v>
          </cell>
          <cell r="B667" t="str">
            <v>JAGANATHMANDLECN4493</v>
          </cell>
        </row>
        <row r="668">
          <cell r="A668" t="str">
            <v>CN4494</v>
          </cell>
          <cell r="B668" t="str">
            <v>DEWANSINGHSARUCN4494</v>
          </cell>
        </row>
        <row r="669">
          <cell r="A669" t="str">
            <v>CN4495</v>
          </cell>
          <cell r="B669" t="str">
            <v>JIVENCHOUDHARYCN4495</v>
          </cell>
        </row>
        <row r="670">
          <cell r="A670" t="str">
            <v>CN4496</v>
          </cell>
          <cell r="B670" t="str">
            <v>SURINDRAKUMARMAJHICN4496</v>
          </cell>
        </row>
        <row r="671">
          <cell r="A671" t="str">
            <v>CN4497</v>
          </cell>
          <cell r="B671" t="str">
            <v>KULDEEPSHARMACN4497</v>
          </cell>
        </row>
        <row r="672">
          <cell r="A672" t="str">
            <v>CN4498</v>
          </cell>
          <cell r="B672" t="str">
            <v>RAJESHMADARKHOTHECN4498</v>
          </cell>
        </row>
        <row r="673">
          <cell r="A673" t="str">
            <v>CN4499</v>
          </cell>
          <cell r="B673" t="str">
            <v>RESHAMSHARMACN4499</v>
          </cell>
        </row>
        <row r="674">
          <cell r="A674" t="str">
            <v>CN4500</v>
          </cell>
          <cell r="B674" t="str">
            <v>SANGEETCHOUDHARYCN4500</v>
          </cell>
        </row>
        <row r="675">
          <cell r="A675" t="str">
            <v>CN4501</v>
          </cell>
          <cell r="B675" t="str">
            <v>RAMESHMADERKHOTECN4501</v>
          </cell>
        </row>
        <row r="676">
          <cell r="A676" t="str">
            <v>CN4502</v>
          </cell>
          <cell r="B676" t="str">
            <v>TEJMANRANACN4502</v>
          </cell>
        </row>
        <row r="677">
          <cell r="A677" t="str">
            <v>CN4503</v>
          </cell>
          <cell r="B677" t="str">
            <v>DEVBDRGHARTI-CN4503</v>
          </cell>
        </row>
        <row r="678">
          <cell r="A678" t="str">
            <v>CN4504</v>
          </cell>
          <cell r="B678" t="str">
            <v>GIRBDRRANA-CN4504</v>
          </cell>
        </row>
        <row r="679">
          <cell r="A679" t="str">
            <v>CN4505</v>
          </cell>
          <cell r="B679" t="str">
            <v>RAMESHTHAPA-CN4505</v>
          </cell>
        </row>
        <row r="680">
          <cell r="A680" t="str">
            <v>CN4506</v>
          </cell>
          <cell r="B680" t="str">
            <v>DATARAMPOUDEL-CN4506</v>
          </cell>
        </row>
        <row r="681">
          <cell r="A681" t="str">
            <v>CN4508</v>
          </cell>
          <cell r="B681" t="str">
            <v>BHUPENDRAPSDKOIRALA-CN4508</v>
          </cell>
        </row>
        <row r="682">
          <cell r="A682" t="str">
            <v>CN4509</v>
          </cell>
          <cell r="B682" t="str">
            <v>BINODACHARYA-CN4509</v>
          </cell>
        </row>
        <row r="683">
          <cell r="A683" t="str">
            <v>CN4510</v>
          </cell>
          <cell r="B683" t="str">
            <v>SHIBUROY-CN4510</v>
          </cell>
        </row>
        <row r="684">
          <cell r="A684" t="str">
            <v>CN4511</v>
          </cell>
          <cell r="B684" t="str">
            <v>SURYABDRMAKIM-CN4511</v>
          </cell>
        </row>
        <row r="685">
          <cell r="A685" t="str">
            <v>CN4512</v>
          </cell>
          <cell r="B685" t="str">
            <v>NIRMALMURMU-CN4512</v>
          </cell>
        </row>
        <row r="686">
          <cell r="A686" t="str">
            <v>CN4513</v>
          </cell>
          <cell r="B686" t="str">
            <v>DHURBANARAYANMAJHI-CN4513</v>
          </cell>
        </row>
        <row r="687">
          <cell r="A687" t="str">
            <v>CN4514</v>
          </cell>
          <cell r="B687" t="str">
            <v>MUNNAROYCN4514</v>
          </cell>
        </row>
        <row r="688">
          <cell r="A688" t="str">
            <v>CN4515</v>
          </cell>
          <cell r="B688" t="str">
            <v>KHADAKBDRB.K.CN4515</v>
          </cell>
        </row>
        <row r="689">
          <cell r="A689" t="str">
            <v>CN4516</v>
          </cell>
          <cell r="B689" t="str">
            <v>PREMBDRGHARTIMAGARCN4516</v>
          </cell>
        </row>
        <row r="690">
          <cell r="A690" t="str">
            <v>CN4517</v>
          </cell>
          <cell r="B690" t="str">
            <v>TILBDRTHAPACN4517</v>
          </cell>
        </row>
        <row r="691">
          <cell r="A691" t="str">
            <v>CN4518</v>
          </cell>
          <cell r="B691" t="str">
            <v>SARANGATHAPA-CN4518</v>
          </cell>
        </row>
        <row r="692">
          <cell r="A692" t="str">
            <v>CN4519</v>
          </cell>
          <cell r="B692" t="str">
            <v>DHURBAPSDNEPAL-CN4519</v>
          </cell>
        </row>
        <row r="693">
          <cell r="A693" t="str">
            <v>CN4520</v>
          </cell>
          <cell r="B693" t="str">
            <v>CHIRANJIVIGURUNG4520</v>
          </cell>
        </row>
        <row r="694">
          <cell r="A694" t="str">
            <v>CN4521</v>
          </cell>
          <cell r="B694" t="str">
            <v>SHANKARPUN4521</v>
          </cell>
        </row>
        <row r="695">
          <cell r="A695" t="str">
            <v>CN4522</v>
          </cell>
          <cell r="B695" t="str">
            <v>LALBAHADURTHARU4522</v>
          </cell>
        </row>
        <row r="696">
          <cell r="A696" t="str">
            <v>CN4523</v>
          </cell>
          <cell r="B696" t="str">
            <v>THAMANSINGHRANA4523</v>
          </cell>
        </row>
        <row r="697">
          <cell r="A697" t="str">
            <v>CN4524</v>
          </cell>
          <cell r="B697" t="str">
            <v>AJAYTHAPA4524</v>
          </cell>
        </row>
        <row r="698">
          <cell r="A698" t="str">
            <v>CN4525</v>
          </cell>
          <cell r="B698" t="str">
            <v>RAKESHPANDEY4525</v>
          </cell>
        </row>
        <row r="699">
          <cell r="A699" t="str">
            <v>CN4526</v>
          </cell>
          <cell r="B699" t="str">
            <v>BIHARIVINDNSHAVAR4526</v>
          </cell>
        </row>
        <row r="700">
          <cell r="A700" t="str">
            <v>CN4527</v>
          </cell>
          <cell r="B700" t="str">
            <v>SONALALTUDUCM4527</v>
          </cell>
        </row>
        <row r="701">
          <cell r="A701" t="str">
            <v>CN4528</v>
          </cell>
          <cell r="B701" t="str">
            <v>THAMANSINGHTHAPACN4528</v>
          </cell>
        </row>
        <row r="702">
          <cell r="A702" t="str">
            <v>CN4529</v>
          </cell>
          <cell r="B702" t="str">
            <v>RAMLALREGMICN4529</v>
          </cell>
        </row>
        <row r="703">
          <cell r="A703" t="str">
            <v>CN4530</v>
          </cell>
          <cell r="B703" t="str">
            <v>DHANBDRBHUJELCN4530</v>
          </cell>
        </row>
        <row r="704">
          <cell r="A704" t="str">
            <v>CN4531</v>
          </cell>
          <cell r="B704" t="str">
            <v>AMARBDRRANACN4531</v>
          </cell>
        </row>
        <row r="705">
          <cell r="A705" t="str">
            <v>CN4532</v>
          </cell>
          <cell r="B705" t="str">
            <v>LUDRABDRSUNARCN4532</v>
          </cell>
        </row>
        <row r="706">
          <cell r="A706" t="str">
            <v>CN4533</v>
          </cell>
          <cell r="B706" t="str">
            <v>NANDARAMBHUJELCN4533</v>
          </cell>
        </row>
        <row r="707">
          <cell r="A707" t="str">
            <v>CN4534</v>
          </cell>
          <cell r="B707" t="str">
            <v>DINESHTHAPACN4534</v>
          </cell>
        </row>
        <row r="708">
          <cell r="A708" t="str">
            <v>CN4535</v>
          </cell>
          <cell r="B708" t="str">
            <v>RAMBDRBHUJELCN4535</v>
          </cell>
        </row>
        <row r="709">
          <cell r="A709" t="str">
            <v>CN4536</v>
          </cell>
          <cell r="B709" t="str">
            <v>DEEPAKKUMARTHAPACN4536</v>
          </cell>
        </row>
        <row r="710">
          <cell r="A710" t="str">
            <v>CN4537</v>
          </cell>
          <cell r="B710" t="str">
            <v>BUDEHIMANSUNARCN4537</v>
          </cell>
        </row>
        <row r="711">
          <cell r="A711" t="str">
            <v>CN4538</v>
          </cell>
          <cell r="B711" t="str">
            <v>SHYAMBDRPULAMICN4538</v>
          </cell>
        </row>
        <row r="712">
          <cell r="A712" t="str">
            <v>CN4539</v>
          </cell>
          <cell r="B712" t="str">
            <v>OMPSDRANACN4539</v>
          </cell>
        </row>
        <row r="713">
          <cell r="A713" t="str">
            <v>CN4540</v>
          </cell>
          <cell r="B713" t="str">
            <v>BISHNUGURUNGCN4540</v>
          </cell>
        </row>
        <row r="714">
          <cell r="A714" t="str">
            <v>CN4541</v>
          </cell>
          <cell r="B714" t="str">
            <v>JANGABDRTHARUCN4541</v>
          </cell>
        </row>
        <row r="715">
          <cell r="A715" t="str">
            <v>CN4542</v>
          </cell>
          <cell r="B715" t="str">
            <v>TILBDRTHAPACN4542</v>
          </cell>
        </row>
        <row r="716">
          <cell r="A716" t="str">
            <v>CN4543</v>
          </cell>
          <cell r="B716" t="str">
            <v>ANJANREGMICN4543</v>
          </cell>
        </row>
        <row r="717">
          <cell r="A717" t="str">
            <v>CN4544</v>
          </cell>
          <cell r="B717" t="str">
            <v>NIMBDRTHAPACN4544</v>
          </cell>
        </row>
        <row r="718">
          <cell r="A718" t="str">
            <v>CN4545</v>
          </cell>
          <cell r="B718" t="str">
            <v>GIRIPSDSHREESCN4545</v>
          </cell>
        </row>
        <row r="719">
          <cell r="A719" t="str">
            <v>CN4546</v>
          </cell>
          <cell r="B719" t="str">
            <v>KHUMBDRBALALCN4546</v>
          </cell>
        </row>
        <row r="720">
          <cell r="A720" t="str">
            <v>CN4547</v>
          </cell>
          <cell r="B720" t="str">
            <v>MAHESHTHARUCN4547</v>
          </cell>
        </row>
        <row r="721">
          <cell r="A721" t="str">
            <v>CN4548</v>
          </cell>
          <cell r="B721" t="str">
            <v>DHANBDRTAHRUCN4548</v>
          </cell>
        </row>
        <row r="722">
          <cell r="A722" t="str">
            <v>CN4549</v>
          </cell>
          <cell r="B722" t="str">
            <v>RAJPALYADAVCN4549</v>
          </cell>
        </row>
        <row r="723">
          <cell r="A723" t="str">
            <v>CN4550</v>
          </cell>
          <cell r="B723" t="str">
            <v>RUMBDRSINGJALICN4550</v>
          </cell>
        </row>
        <row r="724">
          <cell r="A724" t="str">
            <v>CN4551</v>
          </cell>
          <cell r="B724" t="str">
            <v>PREMSINGHDARLAMICN4551</v>
          </cell>
        </row>
        <row r="725">
          <cell r="A725" t="str">
            <v>CN4552</v>
          </cell>
          <cell r="B725" t="str">
            <v>DEURAMSINGJALICN4552</v>
          </cell>
        </row>
        <row r="726">
          <cell r="A726" t="str">
            <v>CN4553</v>
          </cell>
          <cell r="B726" t="str">
            <v>BHUWANSINGHMAKIMCN4553</v>
          </cell>
        </row>
        <row r="727">
          <cell r="A727" t="str">
            <v>CN4554</v>
          </cell>
          <cell r="B727" t="str">
            <v>KOMBDRSINGALICN4554</v>
          </cell>
        </row>
        <row r="728">
          <cell r="A728" t="str">
            <v>CN4555</v>
          </cell>
          <cell r="B728" t="str">
            <v>DEVBDRRANACN4555</v>
          </cell>
        </row>
        <row r="729">
          <cell r="A729" t="str">
            <v>CN4556</v>
          </cell>
          <cell r="B729" t="str">
            <v>AMARSINGHTHAPACN4556</v>
          </cell>
        </row>
        <row r="730">
          <cell r="A730" t="str">
            <v>CN4557</v>
          </cell>
          <cell r="B730" t="str">
            <v>YAMANSINGHMAKIMCN4557</v>
          </cell>
        </row>
        <row r="731">
          <cell r="A731" t="str">
            <v>CN4558</v>
          </cell>
          <cell r="B731" t="str">
            <v>DEVBDRMAKIMCN4558</v>
          </cell>
        </row>
        <row r="732">
          <cell r="A732" t="str">
            <v>CN4559</v>
          </cell>
          <cell r="B732" t="str">
            <v>SHIBILALDARLAMICN4559</v>
          </cell>
        </row>
        <row r="733">
          <cell r="A733" t="str">
            <v>CN4560</v>
          </cell>
          <cell r="B733" t="str">
            <v>INDRABDRSOMICN4560</v>
          </cell>
        </row>
        <row r="734">
          <cell r="A734" t="str">
            <v>CN4561</v>
          </cell>
          <cell r="B734" t="str">
            <v>DEUBDRSINGJALICN4561</v>
          </cell>
        </row>
        <row r="735">
          <cell r="A735" t="str">
            <v>CN4562</v>
          </cell>
          <cell r="B735" t="str">
            <v>HUMBDRMAKIMCN4562</v>
          </cell>
        </row>
        <row r="736">
          <cell r="A736" t="str">
            <v>CN4563</v>
          </cell>
          <cell r="B736" t="str">
            <v>BISHNUBDRDARLAMICN4563</v>
          </cell>
        </row>
        <row r="737">
          <cell r="A737" t="str">
            <v>CN4564</v>
          </cell>
          <cell r="B737" t="str">
            <v>HUMBDRMAKIMCN4564</v>
          </cell>
        </row>
        <row r="738">
          <cell r="A738" t="str">
            <v>CN4565</v>
          </cell>
          <cell r="B738" t="str">
            <v>BABULALMASKICN4565</v>
          </cell>
        </row>
        <row r="739">
          <cell r="A739" t="str">
            <v>CN4566</v>
          </cell>
          <cell r="B739" t="str">
            <v>BADRIKURMIROUTCN4566</v>
          </cell>
        </row>
        <row r="740">
          <cell r="A740" t="str">
            <v>CN4567</v>
          </cell>
          <cell r="B740" t="str">
            <v>PARSURAMLUITELCN4567</v>
          </cell>
        </row>
        <row r="741">
          <cell r="A741" t="str">
            <v>CN4568</v>
          </cell>
          <cell r="B741" t="str">
            <v>SUBHASHJAISWALPATELCN4568</v>
          </cell>
        </row>
        <row r="742">
          <cell r="A742" t="str">
            <v>CN4569</v>
          </cell>
          <cell r="B742" t="str">
            <v>SERDHANGHARTICN4569</v>
          </cell>
        </row>
        <row r="743">
          <cell r="A743" t="str">
            <v>CN4570</v>
          </cell>
          <cell r="B743" t="str">
            <v>JITBDRCHHANTELCN4570</v>
          </cell>
        </row>
        <row r="744">
          <cell r="A744" t="str">
            <v>CN4571</v>
          </cell>
          <cell r="B744" t="str">
            <v>BHIMBDRKAUCHACN4571</v>
          </cell>
        </row>
        <row r="745">
          <cell r="A745" t="str">
            <v>CN4572</v>
          </cell>
          <cell r="B745" t="str">
            <v>KEMARSINGHTHAPACN4572</v>
          </cell>
        </row>
        <row r="746">
          <cell r="A746" t="str">
            <v>CN4573</v>
          </cell>
          <cell r="B746" t="str">
            <v>YAMBDRTHAPACN4573</v>
          </cell>
        </row>
        <row r="747">
          <cell r="A747" t="str">
            <v>CN4574</v>
          </cell>
          <cell r="B747" t="str">
            <v>SHYAMBDRDARLAMICN4574</v>
          </cell>
        </row>
        <row r="748">
          <cell r="A748" t="str">
            <v>CN4575</v>
          </cell>
          <cell r="B748" t="str">
            <v>DHANBDRGAHACN4575</v>
          </cell>
        </row>
        <row r="749">
          <cell r="A749" t="str">
            <v>CN4576</v>
          </cell>
          <cell r="B749" t="str">
            <v>HOMBDRDALACN4576</v>
          </cell>
        </row>
        <row r="750">
          <cell r="A750" t="str">
            <v>CN4577</v>
          </cell>
          <cell r="B750" t="str">
            <v>CHINAKBDRTHAPACN4577</v>
          </cell>
        </row>
        <row r="751">
          <cell r="A751" t="str">
            <v>CN4578</v>
          </cell>
          <cell r="B751" t="str">
            <v>YAMBDRTHAPACN4578</v>
          </cell>
        </row>
        <row r="752">
          <cell r="A752" t="str">
            <v>CN4579</v>
          </cell>
          <cell r="B752" t="str">
            <v>TULBDRTHAPACN4579</v>
          </cell>
        </row>
        <row r="753">
          <cell r="A753" t="str">
            <v>CN4580</v>
          </cell>
          <cell r="B753" t="str">
            <v>TEJMANTHAPACN4580</v>
          </cell>
        </row>
        <row r="754">
          <cell r="A754" t="str">
            <v>CN4581</v>
          </cell>
          <cell r="B754" t="str">
            <v>GYANBDRTHAPACN4581</v>
          </cell>
        </row>
        <row r="755">
          <cell r="A755" t="str">
            <v>CN4582</v>
          </cell>
          <cell r="B755" t="str">
            <v>KAMALTHAPACN4582</v>
          </cell>
        </row>
        <row r="756">
          <cell r="A756" t="str">
            <v>CN4583</v>
          </cell>
          <cell r="B756" t="str">
            <v>KRISHNATHAPACN4583</v>
          </cell>
        </row>
        <row r="757">
          <cell r="A757" t="str">
            <v>CN4584</v>
          </cell>
          <cell r="B757" t="str">
            <v>SAMSERTHAPACN4584</v>
          </cell>
        </row>
        <row r="758">
          <cell r="A758" t="str">
            <v>CN4585</v>
          </cell>
          <cell r="B758" t="str">
            <v>RAMTHAPACN4585</v>
          </cell>
        </row>
        <row r="759">
          <cell r="A759" t="str">
            <v>CN4586</v>
          </cell>
          <cell r="B759" t="str">
            <v>NARINDRARANACN4586</v>
          </cell>
        </row>
        <row r="760">
          <cell r="A760" t="str">
            <v>CN4587</v>
          </cell>
          <cell r="B760" t="str">
            <v>TILBDRTHAPACN4587</v>
          </cell>
        </row>
        <row r="761">
          <cell r="A761" t="str">
            <v>CN4588</v>
          </cell>
          <cell r="B761" t="str">
            <v>DIPENDRATHAPACN4588</v>
          </cell>
        </row>
        <row r="762">
          <cell r="A762" t="str">
            <v>CN4589</v>
          </cell>
          <cell r="B762" t="str">
            <v>BIRBDRRANACN4589</v>
          </cell>
        </row>
        <row r="763">
          <cell r="A763" t="str">
            <v>CN4590</v>
          </cell>
          <cell r="B763" t="str">
            <v>TULBDRRANACN4590</v>
          </cell>
        </row>
        <row r="764">
          <cell r="A764" t="str">
            <v>CN4591</v>
          </cell>
          <cell r="B764" t="str">
            <v>PITAMBARRANACN4591</v>
          </cell>
        </row>
        <row r="765">
          <cell r="A765" t="str">
            <v>CN4592</v>
          </cell>
          <cell r="B765" t="str">
            <v>RAJUBHUSHALCN4592</v>
          </cell>
        </row>
        <row r="766">
          <cell r="A766" t="str">
            <v>CN4593</v>
          </cell>
          <cell r="B766" t="str">
            <v>TILBDRTHAPACN4593</v>
          </cell>
        </row>
        <row r="767">
          <cell r="A767" t="str">
            <v>CN4594</v>
          </cell>
          <cell r="B767" t="str">
            <v>BHIMBDRTHAPACN4594</v>
          </cell>
        </row>
        <row r="768">
          <cell r="A768" t="str">
            <v>CN4595</v>
          </cell>
          <cell r="B768" t="str">
            <v>TEJBDRSARUCN4595</v>
          </cell>
        </row>
        <row r="769">
          <cell r="A769" t="str">
            <v>CN4596</v>
          </cell>
          <cell r="B769" t="str">
            <v>PREMBDRTHAPACN4596</v>
          </cell>
        </row>
        <row r="770">
          <cell r="A770" t="str">
            <v>CN4597</v>
          </cell>
          <cell r="B770" t="str">
            <v>BHIMBDRTHAPACN4597</v>
          </cell>
        </row>
        <row r="771">
          <cell r="A771" t="str">
            <v>CN4598</v>
          </cell>
          <cell r="B771" t="str">
            <v>MUNSHIMARANDICN4598</v>
          </cell>
        </row>
        <row r="772">
          <cell r="A772" t="str">
            <v>CN4599</v>
          </cell>
          <cell r="B772" t="str">
            <v>SURYABDRRANACN4599</v>
          </cell>
        </row>
        <row r="773">
          <cell r="A773" t="str">
            <v>CN4600</v>
          </cell>
          <cell r="B773" t="str">
            <v>PURNABDRB.K.CN4600</v>
          </cell>
        </row>
        <row r="774">
          <cell r="A774" t="str">
            <v>CN4601</v>
          </cell>
          <cell r="B774" t="str">
            <v>DILBDRGAHACN4601</v>
          </cell>
        </row>
        <row r="775">
          <cell r="A775" t="str">
            <v>CN4602</v>
          </cell>
          <cell r="B775" t="str">
            <v>KHIMBDRSARUCN4602</v>
          </cell>
        </row>
        <row r="776">
          <cell r="A776" t="str">
            <v>CN4603</v>
          </cell>
          <cell r="B776" t="str">
            <v>DAMARSINGHSARUCN4603</v>
          </cell>
        </row>
        <row r="777">
          <cell r="A777" t="str">
            <v>CN4604</v>
          </cell>
          <cell r="B777" t="str">
            <v>GIRIPSDGAHACN4604</v>
          </cell>
        </row>
        <row r="778">
          <cell r="A778" t="str">
            <v>CN4605</v>
          </cell>
          <cell r="B778" t="str">
            <v>HOMBDRTHAPACN4605</v>
          </cell>
        </row>
        <row r="779">
          <cell r="A779" t="str">
            <v>CN4606</v>
          </cell>
          <cell r="B779" t="str">
            <v>BASANTARANACN4606</v>
          </cell>
        </row>
        <row r="780">
          <cell r="A780" t="str">
            <v>CN4607</v>
          </cell>
          <cell r="B780" t="str">
            <v>TARUBDRSARUCN4607</v>
          </cell>
        </row>
        <row r="781">
          <cell r="A781" t="str">
            <v>CN4608</v>
          </cell>
          <cell r="B781" t="str">
            <v>RAMBDRB.K.CN4608</v>
          </cell>
        </row>
        <row r="782">
          <cell r="A782" t="str">
            <v>CN4609</v>
          </cell>
          <cell r="B782" t="str">
            <v>RAJUDARJICN4609</v>
          </cell>
        </row>
        <row r="783">
          <cell r="A783" t="str">
            <v>CN4610</v>
          </cell>
          <cell r="B783" t="str">
            <v>THANISHORGHIMIRECN4610</v>
          </cell>
        </row>
        <row r="784">
          <cell r="A784" t="str">
            <v>CN4611</v>
          </cell>
          <cell r="B784" t="str">
            <v>GOPALGURUNGCN4611</v>
          </cell>
        </row>
        <row r="785">
          <cell r="A785" t="str">
            <v>CN4612</v>
          </cell>
          <cell r="B785" t="str">
            <v>LAKBDRSAMALCN4612</v>
          </cell>
        </row>
        <row r="786">
          <cell r="A786" t="str">
            <v>CN4613</v>
          </cell>
          <cell r="B786" t="str">
            <v>SUSHILTHAPACN4613</v>
          </cell>
        </row>
        <row r="787">
          <cell r="A787" t="str">
            <v>CN4614</v>
          </cell>
          <cell r="B787" t="str">
            <v>HARIBDRTHARUCN4614</v>
          </cell>
        </row>
        <row r="788">
          <cell r="A788" t="str">
            <v>CN4615</v>
          </cell>
          <cell r="B788" t="str">
            <v>BINODSHREESCN4615</v>
          </cell>
        </row>
        <row r="789">
          <cell r="A789" t="str">
            <v>CN4616</v>
          </cell>
          <cell r="B789" t="str">
            <v>YAMBDRRESHMICN4616</v>
          </cell>
        </row>
        <row r="790">
          <cell r="A790" t="str">
            <v>CN4617</v>
          </cell>
          <cell r="B790" t="str">
            <v>DHUNJELALRANACN4617</v>
          </cell>
        </row>
        <row r="791">
          <cell r="A791" t="str">
            <v>CN4618</v>
          </cell>
          <cell r="B791" t="str">
            <v>DALBDRGHARTICN4618</v>
          </cell>
        </row>
        <row r="792">
          <cell r="A792" t="str">
            <v>CN4619</v>
          </cell>
          <cell r="B792" t="str">
            <v>THAMANBDRGHARTICN4619</v>
          </cell>
        </row>
        <row r="793">
          <cell r="A793" t="str">
            <v>CN4620</v>
          </cell>
          <cell r="B793" t="str">
            <v>SOMBDRGAHACN4620</v>
          </cell>
        </row>
        <row r="794">
          <cell r="A794" t="str">
            <v>CN4621</v>
          </cell>
          <cell r="B794" t="str">
            <v>GHANBDRTHAPACN4621</v>
          </cell>
        </row>
        <row r="795">
          <cell r="A795" t="str">
            <v>CN4622</v>
          </cell>
          <cell r="B795" t="str">
            <v>NARBDRPUNCN4622</v>
          </cell>
        </row>
        <row r="796">
          <cell r="A796" t="str">
            <v>CN4623</v>
          </cell>
          <cell r="B796" t="str">
            <v>MOHANTHAPACN4623</v>
          </cell>
        </row>
        <row r="797">
          <cell r="A797" t="str">
            <v>CN4624</v>
          </cell>
          <cell r="B797" t="str">
            <v>JAGBDRTHAPACN4624</v>
          </cell>
        </row>
        <row r="798">
          <cell r="A798" t="str">
            <v>CN4625</v>
          </cell>
          <cell r="B798" t="str">
            <v>CHANDRABDRTHAPACN4625</v>
          </cell>
        </row>
        <row r="799">
          <cell r="A799" t="str">
            <v>CN4626</v>
          </cell>
          <cell r="B799" t="str">
            <v>RANBDRGHARTICN4626</v>
          </cell>
        </row>
        <row r="800">
          <cell r="A800" t="str">
            <v>CN4627</v>
          </cell>
          <cell r="B800" t="str">
            <v>HARILALBHUJELCN4627</v>
          </cell>
        </row>
        <row r="801">
          <cell r="A801" t="str">
            <v>CN4628</v>
          </cell>
          <cell r="B801" t="str">
            <v>KRISHNABDRPUNCN4628</v>
          </cell>
        </row>
        <row r="802">
          <cell r="A802" t="str">
            <v>CN4629</v>
          </cell>
          <cell r="B802" t="str">
            <v>PREMBDRTHAPACN4629</v>
          </cell>
        </row>
        <row r="803">
          <cell r="A803" t="str">
            <v>CN4630</v>
          </cell>
          <cell r="B803" t="str">
            <v>BHIMBDRBKCN4630</v>
          </cell>
        </row>
        <row r="804">
          <cell r="A804" t="str">
            <v>CN4631</v>
          </cell>
          <cell r="B804" t="str">
            <v>TEKBDRTHAPACN4631</v>
          </cell>
        </row>
        <row r="805">
          <cell r="A805" t="str">
            <v>CN4632</v>
          </cell>
          <cell r="B805" t="str">
            <v>DURGABDRBKCN4632</v>
          </cell>
        </row>
        <row r="806">
          <cell r="A806" t="str">
            <v>CN4633</v>
          </cell>
          <cell r="B806" t="str">
            <v>DHANBDRBKCN4633</v>
          </cell>
        </row>
        <row r="807">
          <cell r="A807" t="str">
            <v>CN4634</v>
          </cell>
          <cell r="B807" t="str">
            <v>RAMCHANDRAKAMICN4634</v>
          </cell>
        </row>
        <row r="808">
          <cell r="A808" t="str">
            <v>CN4635</v>
          </cell>
          <cell r="B808" t="str">
            <v>PURNABDRTHAPACN4635</v>
          </cell>
        </row>
        <row r="809">
          <cell r="A809" t="str">
            <v>CN4636</v>
          </cell>
          <cell r="B809" t="str">
            <v>RAJESHTHAPACN4636</v>
          </cell>
        </row>
        <row r="810">
          <cell r="A810" t="str">
            <v>CN4637</v>
          </cell>
          <cell r="B810" t="str">
            <v>BALBDRTHAPACN4637</v>
          </cell>
        </row>
        <row r="811">
          <cell r="A811" t="str">
            <v>CN4638</v>
          </cell>
          <cell r="B811" t="str">
            <v>LILBDRTHAPACN4638</v>
          </cell>
        </row>
        <row r="812">
          <cell r="A812" t="str">
            <v>CN4639</v>
          </cell>
          <cell r="B812" t="str">
            <v>DUJMANTHAPACN4639</v>
          </cell>
        </row>
        <row r="813">
          <cell r="A813" t="str">
            <v>CN4640</v>
          </cell>
          <cell r="B813" t="str">
            <v>AMARBDRSUNARCN4640</v>
          </cell>
        </row>
        <row r="814">
          <cell r="A814" t="str">
            <v>CN4641</v>
          </cell>
          <cell r="B814" t="str">
            <v>MANBDRSARKICN4641</v>
          </cell>
        </row>
        <row r="815">
          <cell r="A815" t="str">
            <v>CN4642</v>
          </cell>
          <cell r="B815" t="str">
            <v>AMARBDRB.K.CN4642</v>
          </cell>
        </row>
        <row r="816">
          <cell r="A816" t="str">
            <v>CN4643</v>
          </cell>
          <cell r="B816" t="str">
            <v>TIKABDRKAMICN4643</v>
          </cell>
        </row>
        <row r="817">
          <cell r="A817" t="str">
            <v>CN4644</v>
          </cell>
          <cell r="B817" t="str">
            <v>TEKBDRRESHMICN4644</v>
          </cell>
        </row>
        <row r="818">
          <cell r="A818" t="str">
            <v>CN4645</v>
          </cell>
          <cell r="B818" t="str">
            <v>DHALBDRRESHMICN4645</v>
          </cell>
        </row>
        <row r="819">
          <cell r="A819" t="str">
            <v>CN4646</v>
          </cell>
          <cell r="B819" t="str">
            <v>JITBDRPAIJACN4646</v>
          </cell>
        </row>
        <row r="820">
          <cell r="A820" t="str">
            <v>CN4647</v>
          </cell>
          <cell r="B820" t="str">
            <v>CHANDRAPSDACHARYACN4647</v>
          </cell>
        </row>
        <row r="821">
          <cell r="A821" t="str">
            <v>CN4648</v>
          </cell>
          <cell r="B821" t="str">
            <v>NARINDRAPAIJACN4648</v>
          </cell>
        </row>
        <row r="822">
          <cell r="A822" t="str">
            <v>CN4649</v>
          </cell>
          <cell r="B822" t="str">
            <v>KULBDRROKACN4649</v>
          </cell>
        </row>
        <row r="823">
          <cell r="A823" t="str">
            <v>CN4650</v>
          </cell>
          <cell r="B823" t="str">
            <v>NARBDRROKACN4650</v>
          </cell>
        </row>
        <row r="824">
          <cell r="A824" t="str">
            <v>CN4651</v>
          </cell>
          <cell r="B824" t="str">
            <v>LOKBDRGHARTICN4651</v>
          </cell>
        </row>
        <row r="825">
          <cell r="A825" t="str">
            <v>CN4652</v>
          </cell>
          <cell r="B825" t="str">
            <v>GYANBDRPUNCN4652</v>
          </cell>
        </row>
        <row r="826">
          <cell r="A826" t="str">
            <v>CN4653</v>
          </cell>
          <cell r="B826" t="str">
            <v>GAGANBDRGHARTICN4653</v>
          </cell>
        </row>
        <row r="827">
          <cell r="A827" t="str">
            <v>CN4654</v>
          </cell>
          <cell r="B827" t="str">
            <v>SASBDRBAGBALCN4654</v>
          </cell>
        </row>
        <row r="828">
          <cell r="A828" t="str">
            <v>CN4655</v>
          </cell>
          <cell r="B828" t="str">
            <v>BHOSBDRSOTICN4655</v>
          </cell>
        </row>
        <row r="829">
          <cell r="A829" t="str">
            <v>CN4656</v>
          </cell>
          <cell r="B829" t="str">
            <v>TIKARAMGAHACN4656</v>
          </cell>
        </row>
        <row r="830">
          <cell r="A830" t="str">
            <v>CN4657</v>
          </cell>
          <cell r="B830" t="str">
            <v>RANBDRSOTICN4657</v>
          </cell>
        </row>
        <row r="831">
          <cell r="A831" t="str">
            <v>CN4658</v>
          </cell>
          <cell r="B831" t="str">
            <v>DALBDRRANACN4658</v>
          </cell>
        </row>
        <row r="832">
          <cell r="A832" t="str">
            <v>CN4659</v>
          </cell>
          <cell r="B832" t="str">
            <v>LALBDRPUNCN4659</v>
          </cell>
        </row>
        <row r="833">
          <cell r="A833" t="str">
            <v>CN4660</v>
          </cell>
          <cell r="B833" t="str">
            <v>RINKURANACN4660</v>
          </cell>
        </row>
        <row r="834">
          <cell r="A834" t="str">
            <v>CN4661</v>
          </cell>
          <cell r="B834" t="str">
            <v>BHESBDRTHAPACN4661</v>
          </cell>
        </row>
        <row r="835">
          <cell r="A835" t="str">
            <v>CN4662</v>
          </cell>
          <cell r="B835" t="str">
            <v>LILBDRTHAPACN4662</v>
          </cell>
        </row>
        <row r="836">
          <cell r="A836" t="str">
            <v>CN4663</v>
          </cell>
          <cell r="B836" t="str">
            <v>YAMBDRRANACN4663</v>
          </cell>
        </row>
        <row r="837">
          <cell r="A837" t="str">
            <v>CN4664</v>
          </cell>
          <cell r="B837" t="str">
            <v>JEETBDRTHAPACN4664</v>
          </cell>
        </row>
        <row r="838">
          <cell r="A838" t="str">
            <v>CN4665</v>
          </cell>
          <cell r="B838" t="str">
            <v>KESHARBDRTHAPACN4665</v>
          </cell>
        </row>
        <row r="839">
          <cell r="A839" t="str">
            <v>CN4666</v>
          </cell>
          <cell r="B839" t="str">
            <v>LILPSDRANACN4666</v>
          </cell>
        </row>
        <row r="840">
          <cell r="A840" t="str">
            <v>CN4667</v>
          </cell>
          <cell r="B840" t="str">
            <v>DINESHRANACN4667</v>
          </cell>
        </row>
        <row r="841">
          <cell r="A841" t="str">
            <v>CN4668</v>
          </cell>
          <cell r="B841" t="str">
            <v>MAHABIRRANACN4668</v>
          </cell>
        </row>
        <row r="842">
          <cell r="A842" t="str">
            <v>CN4669</v>
          </cell>
          <cell r="B842" t="str">
            <v>REMBDRRANACN4669</v>
          </cell>
        </row>
        <row r="843">
          <cell r="A843" t="str">
            <v>CN4670</v>
          </cell>
          <cell r="B843" t="str">
            <v>SHERSINGHTHAPACN4670</v>
          </cell>
        </row>
        <row r="844">
          <cell r="A844" t="str">
            <v>CN4671</v>
          </cell>
          <cell r="B844" t="str">
            <v>DEVIBDRRANACN4671</v>
          </cell>
        </row>
        <row r="845">
          <cell r="A845" t="str">
            <v>CN4672</v>
          </cell>
          <cell r="B845" t="str">
            <v>NARENDRARANACN4672</v>
          </cell>
        </row>
        <row r="846">
          <cell r="A846" t="str">
            <v>CN4673</v>
          </cell>
          <cell r="B846" t="str">
            <v>LOKBDRTHAPACN4673</v>
          </cell>
        </row>
        <row r="847">
          <cell r="A847" t="str">
            <v>CN4674</v>
          </cell>
          <cell r="B847" t="str">
            <v>TILBDRRANACN4674</v>
          </cell>
        </row>
        <row r="848">
          <cell r="A848" t="str">
            <v>CN4675</v>
          </cell>
          <cell r="B848" t="str">
            <v>RAMBDRRANACN4675</v>
          </cell>
        </row>
        <row r="849">
          <cell r="A849" t="str">
            <v>CN4676</v>
          </cell>
          <cell r="B849" t="str">
            <v>BHIMBDRCHOHANCN4676</v>
          </cell>
        </row>
        <row r="850">
          <cell r="A850" t="str">
            <v>CN4677</v>
          </cell>
          <cell r="B850" t="str">
            <v>BALBDRMAGARCN4677</v>
          </cell>
        </row>
        <row r="851">
          <cell r="A851" t="str">
            <v>CN4678</v>
          </cell>
          <cell r="B851" t="str">
            <v>DEUBDRSARUCN4678</v>
          </cell>
        </row>
        <row r="852">
          <cell r="A852" t="str">
            <v>CN4679</v>
          </cell>
          <cell r="B852" t="str">
            <v>JAYBDRTHAPACN4679</v>
          </cell>
        </row>
        <row r="853">
          <cell r="A853" t="str">
            <v>CN4680</v>
          </cell>
          <cell r="B853" t="str">
            <v>KOSHBDRTHAPACN4680</v>
          </cell>
        </row>
        <row r="854">
          <cell r="A854" t="str">
            <v>CN4681</v>
          </cell>
          <cell r="B854" t="str">
            <v>LILASINGHRANACN4681</v>
          </cell>
        </row>
        <row r="855">
          <cell r="A855" t="str">
            <v>CN4682</v>
          </cell>
          <cell r="B855" t="str">
            <v>MOHANBDRTHAPACN4682</v>
          </cell>
        </row>
        <row r="856">
          <cell r="A856" t="str">
            <v>CN4683</v>
          </cell>
          <cell r="B856" t="str">
            <v>YAMBDRTHAPACN4683</v>
          </cell>
        </row>
        <row r="857">
          <cell r="A857" t="str">
            <v>CN4684</v>
          </cell>
          <cell r="B857" t="str">
            <v>RIMBDRSARUCN4684</v>
          </cell>
        </row>
        <row r="858">
          <cell r="A858" t="str">
            <v>CN4685</v>
          </cell>
          <cell r="B858" t="str">
            <v>LIMBDRRANACN4685</v>
          </cell>
        </row>
        <row r="859">
          <cell r="A859" t="str">
            <v>CN4686</v>
          </cell>
          <cell r="B859" t="str">
            <v>BIRANTHAPACN4686</v>
          </cell>
        </row>
        <row r="860">
          <cell r="A860" t="str">
            <v>CN4687</v>
          </cell>
          <cell r="B860" t="str">
            <v>DALBDRRANACN4687</v>
          </cell>
        </row>
        <row r="861">
          <cell r="A861" t="str">
            <v>CN4688</v>
          </cell>
          <cell r="B861" t="str">
            <v>PADAMBDRHISKICN4688</v>
          </cell>
        </row>
        <row r="862">
          <cell r="A862" t="str">
            <v>CN4689</v>
          </cell>
          <cell r="B862" t="str">
            <v>BABULALHISKICN4689</v>
          </cell>
        </row>
        <row r="863">
          <cell r="A863" t="str">
            <v>CN4690</v>
          </cell>
          <cell r="B863" t="str">
            <v>HARKHABDRDALACN4690</v>
          </cell>
        </row>
        <row r="864">
          <cell r="A864" t="str">
            <v>CN4691</v>
          </cell>
          <cell r="B864" t="str">
            <v>YAMBDRRESHMICN4691</v>
          </cell>
        </row>
        <row r="865">
          <cell r="A865" t="str">
            <v>CN4692</v>
          </cell>
          <cell r="B865" t="str">
            <v>GOVINDAPARSAICN4692</v>
          </cell>
        </row>
        <row r="866">
          <cell r="A866" t="str">
            <v>CN4693</v>
          </cell>
          <cell r="B866" t="str">
            <v>PREMBDRRANACN4693</v>
          </cell>
        </row>
        <row r="867">
          <cell r="A867" t="str">
            <v>CN4694</v>
          </cell>
          <cell r="B867" t="str">
            <v>HOMBDRTHAPACN4694</v>
          </cell>
        </row>
        <row r="868">
          <cell r="A868" t="str">
            <v>CN4695</v>
          </cell>
          <cell r="B868" t="str">
            <v>SURAJBDRGAHACN4695</v>
          </cell>
        </row>
        <row r="869">
          <cell r="A869" t="str">
            <v>CN4696</v>
          </cell>
          <cell r="B869" t="str">
            <v>RUKHBDRTHAPACN4696</v>
          </cell>
        </row>
        <row r="870">
          <cell r="A870" t="str">
            <v>CN4697</v>
          </cell>
          <cell r="B870" t="str">
            <v>KHARKABDRRANACN4697</v>
          </cell>
        </row>
        <row r="871">
          <cell r="A871" t="str">
            <v>CN4698</v>
          </cell>
          <cell r="B871" t="str">
            <v>DURGAPANDEYCN4698</v>
          </cell>
        </row>
        <row r="872">
          <cell r="A872" t="str">
            <v>CN4699</v>
          </cell>
          <cell r="B872" t="str">
            <v>GANESHKRYADAVCN4699</v>
          </cell>
        </row>
        <row r="873">
          <cell r="A873" t="str">
            <v>CN4700</v>
          </cell>
          <cell r="B873" t="str">
            <v>RAMHANSDACN4700</v>
          </cell>
        </row>
        <row r="874">
          <cell r="A874" t="str">
            <v>CN4701</v>
          </cell>
          <cell r="B874" t="str">
            <v>HENASHALMARANDICN4701</v>
          </cell>
        </row>
        <row r="875">
          <cell r="A875" t="str">
            <v>CN4702</v>
          </cell>
          <cell r="B875" t="str">
            <v>KISHUNHANSDACN4702</v>
          </cell>
        </row>
        <row r="876">
          <cell r="A876" t="str">
            <v>CN4703</v>
          </cell>
          <cell r="B876" t="str">
            <v>KALICHARANMADAIYACN4703</v>
          </cell>
        </row>
        <row r="877">
          <cell r="A877" t="str">
            <v>CN4704</v>
          </cell>
          <cell r="B877" t="str">
            <v>LULINMURMUCN4704</v>
          </cell>
        </row>
        <row r="878">
          <cell r="A878" t="str">
            <v>CN4705</v>
          </cell>
          <cell r="B878" t="str">
            <v>KAMALSORENCN4705</v>
          </cell>
        </row>
        <row r="879">
          <cell r="A879" t="str">
            <v>CN4706</v>
          </cell>
          <cell r="B879" t="str">
            <v>SONRAMHEMBROMCN4706</v>
          </cell>
        </row>
        <row r="880">
          <cell r="A880" t="str">
            <v>CN4707</v>
          </cell>
          <cell r="B880" t="str">
            <v>DINESHMARANDICN4707</v>
          </cell>
        </row>
        <row r="881">
          <cell r="A881" t="str">
            <v>CN4708</v>
          </cell>
          <cell r="B881" t="str">
            <v>SHYAMLALTUDUCN4708</v>
          </cell>
        </row>
        <row r="882">
          <cell r="A882" t="str">
            <v>CN4709</v>
          </cell>
          <cell r="B882" t="str">
            <v>RAKISHALMURMUCN4709</v>
          </cell>
        </row>
        <row r="883">
          <cell r="A883" t="str">
            <v>CN4710</v>
          </cell>
          <cell r="B883" t="str">
            <v>SUBODHKRSINGHCN4710</v>
          </cell>
        </row>
        <row r="884">
          <cell r="A884" t="str">
            <v>CN4711</v>
          </cell>
          <cell r="B884" t="str">
            <v>KRISHNAMURMUCN4711</v>
          </cell>
        </row>
        <row r="885">
          <cell r="A885" t="str">
            <v>CN4712</v>
          </cell>
          <cell r="B885" t="str">
            <v>PARDEEPTUDUCN4712</v>
          </cell>
        </row>
        <row r="886">
          <cell r="A886" t="str">
            <v>CN4713</v>
          </cell>
          <cell r="B886" t="str">
            <v>JOHANTUDUCN4713</v>
          </cell>
        </row>
        <row r="887">
          <cell r="A887" t="str">
            <v>CN4714</v>
          </cell>
          <cell r="B887" t="str">
            <v>SUNILTUDUCN4714</v>
          </cell>
        </row>
        <row r="888">
          <cell r="A888" t="str">
            <v>CN4715</v>
          </cell>
          <cell r="B888" t="str">
            <v>RUBINTUDUCN4715</v>
          </cell>
        </row>
        <row r="889">
          <cell r="A889" t="str">
            <v>CN4716</v>
          </cell>
          <cell r="B889" t="str">
            <v>LUKHINDAHEMBROMCN4716</v>
          </cell>
        </row>
        <row r="890">
          <cell r="A890" t="str">
            <v>CN4717</v>
          </cell>
          <cell r="B890" t="str">
            <v>MANOJMANZICN4717</v>
          </cell>
        </row>
        <row r="891">
          <cell r="A891" t="str">
            <v>CN4718</v>
          </cell>
          <cell r="B891" t="str">
            <v>MANOSHANSDACN4718</v>
          </cell>
        </row>
        <row r="892">
          <cell r="A892" t="str">
            <v>CN4719</v>
          </cell>
          <cell r="B892" t="str">
            <v>SANTOSHSORENCN4719</v>
          </cell>
        </row>
        <row r="893">
          <cell r="A893" t="str">
            <v>CN4720</v>
          </cell>
          <cell r="B893" t="str">
            <v>RAJENDRABDRGURUNGCN4720</v>
          </cell>
        </row>
        <row r="894">
          <cell r="A894" t="str">
            <v>CN4721</v>
          </cell>
          <cell r="B894" t="str">
            <v>JIVANK.C.CN4721</v>
          </cell>
        </row>
        <row r="895">
          <cell r="A895" t="str">
            <v>CN4722</v>
          </cell>
          <cell r="B895" t="str">
            <v>RAJUHEMBROMCN4722</v>
          </cell>
        </row>
        <row r="896">
          <cell r="A896" t="str">
            <v>CN4723</v>
          </cell>
          <cell r="B896" t="str">
            <v>BABUDHANTUDUCN4723</v>
          </cell>
        </row>
        <row r="897">
          <cell r="A897" t="str">
            <v>CN4724</v>
          </cell>
          <cell r="B897" t="str">
            <v>SUPHALMURMUCN4724</v>
          </cell>
        </row>
        <row r="898">
          <cell r="A898" t="str">
            <v>CN4725</v>
          </cell>
          <cell r="B898" t="str">
            <v>SUNILMURMUCN4725</v>
          </cell>
        </row>
        <row r="899">
          <cell r="A899" t="str">
            <v>CN4726</v>
          </cell>
          <cell r="B899" t="str">
            <v>MISTRIHEMBROMCN4726</v>
          </cell>
        </row>
        <row r="900">
          <cell r="A900" t="str">
            <v>CN4727</v>
          </cell>
          <cell r="B900" t="str">
            <v>NUNUDHANMURMUCN4727</v>
          </cell>
        </row>
        <row r="901">
          <cell r="A901" t="str">
            <v>CN5001</v>
          </cell>
          <cell r="B901" t="str">
            <v>KAMLESHWORKISKU-CN5001</v>
          </cell>
        </row>
        <row r="902">
          <cell r="A902" t="str">
            <v>CN5002</v>
          </cell>
          <cell r="B902" t="str">
            <v>RAJESHWORKISKUCN5002</v>
          </cell>
        </row>
        <row r="903">
          <cell r="A903" t="str">
            <v>CN5003</v>
          </cell>
          <cell r="B903" t="str">
            <v>SURESHMARANDICN5003</v>
          </cell>
        </row>
        <row r="904">
          <cell r="A904" t="str">
            <v>CN5004</v>
          </cell>
          <cell r="B904" t="str">
            <v>JAYSANMURMUCN5004</v>
          </cell>
        </row>
        <row r="905">
          <cell r="A905" t="str">
            <v>CN5005</v>
          </cell>
          <cell r="B905" t="str">
            <v>MANGLATUDUCN5005</v>
          </cell>
        </row>
        <row r="906">
          <cell r="A906" t="str">
            <v>CN5006</v>
          </cell>
          <cell r="B906" t="str">
            <v>MANTUBESRACN5006</v>
          </cell>
        </row>
        <row r="907">
          <cell r="A907" t="str">
            <v>CN5007</v>
          </cell>
          <cell r="B907" t="str">
            <v>BABUSALMARANDICN5007</v>
          </cell>
        </row>
        <row r="908">
          <cell r="A908" t="str">
            <v>CN5008</v>
          </cell>
          <cell r="B908" t="str">
            <v>ARJUNSORENCN5008</v>
          </cell>
        </row>
        <row r="909">
          <cell r="A909" t="str">
            <v>CN5009</v>
          </cell>
          <cell r="B909" t="str">
            <v>SIRIJALTUDUCN5009</v>
          </cell>
        </row>
        <row r="910">
          <cell r="A910" t="str">
            <v>CN5010</v>
          </cell>
          <cell r="B910" t="str">
            <v>PREMHEMBROMCN5010</v>
          </cell>
        </row>
        <row r="911">
          <cell r="A911" t="str">
            <v>CN5011</v>
          </cell>
          <cell r="B911" t="str">
            <v>BINODTUDUCN5011</v>
          </cell>
        </row>
        <row r="912">
          <cell r="A912" t="str">
            <v>CN5012</v>
          </cell>
          <cell r="B912" t="str">
            <v>KAMDEVMURMUCN5012</v>
          </cell>
        </row>
        <row r="913">
          <cell r="A913" t="str">
            <v>CN5013</v>
          </cell>
          <cell r="B913" t="str">
            <v>SAKIMTUDU-CN5013</v>
          </cell>
        </row>
        <row r="914">
          <cell r="A914" t="str">
            <v>CN5014</v>
          </cell>
          <cell r="B914" t="str">
            <v>THAKURSORENCN5014</v>
          </cell>
        </row>
        <row r="915">
          <cell r="A915" t="str">
            <v>CN5015</v>
          </cell>
          <cell r="B915" t="str">
            <v>SAKHETUDUCN5015</v>
          </cell>
        </row>
        <row r="916">
          <cell r="A916" t="str">
            <v>CN5016</v>
          </cell>
          <cell r="B916" t="str">
            <v>BUDHILALMURMUCN5016</v>
          </cell>
        </row>
        <row r="917">
          <cell r="A917" t="str">
            <v>CN5017</v>
          </cell>
          <cell r="B917" t="str">
            <v>NIRALKISKUCN5017</v>
          </cell>
        </row>
        <row r="918">
          <cell r="A918" t="str">
            <v>CN5018</v>
          </cell>
          <cell r="B918" t="str">
            <v>NARESHSORENCN5018</v>
          </cell>
        </row>
        <row r="919">
          <cell r="A919" t="str">
            <v>CN5019</v>
          </cell>
          <cell r="B919" t="str">
            <v>KALICHARANMURMUCN5019</v>
          </cell>
        </row>
        <row r="920">
          <cell r="A920" t="str">
            <v>CN5020</v>
          </cell>
          <cell r="B920" t="str">
            <v>DINESHMURMUCN5020</v>
          </cell>
        </row>
        <row r="921">
          <cell r="A921" t="str">
            <v>CN5021</v>
          </cell>
          <cell r="B921" t="str">
            <v>PARMEMURMUCN5021</v>
          </cell>
        </row>
        <row r="922">
          <cell r="A922" t="str">
            <v>CN5022</v>
          </cell>
          <cell r="B922" t="str">
            <v>AGNASIYUSSORENCN5022</v>
          </cell>
        </row>
        <row r="923">
          <cell r="A923" t="str">
            <v>CN5023</v>
          </cell>
          <cell r="B923" t="str">
            <v>SANATHEMBROMCN5023</v>
          </cell>
        </row>
        <row r="924">
          <cell r="A924" t="str">
            <v>CN5024</v>
          </cell>
          <cell r="B924" t="str">
            <v>MISTRIHEMBROMCN5024</v>
          </cell>
        </row>
        <row r="925">
          <cell r="A925" t="str">
            <v>CN5025</v>
          </cell>
          <cell r="B925" t="str">
            <v>BABULALTUDUCN5025</v>
          </cell>
        </row>
        <row r="926">
          <cell r="A926" t="str">
            <v>CN5026</v>
          </cell>
          <cell r="B926" t="str">
            <v>RUPTANTUDUCN5026</v>
          </cell>
        </row>
        <row r="927">
          <cell r="A927" t="str">
            <v>CN5027</v>
          </cell>
          <cell r="B927" t="str">
            <v>SUNILBASKICN5027</v>
          </cell>
        </row>
        <row r="928">
          <cell r="A928" t="str">
            <v>CN5028</v>
          </cell>
          <cell r="B928" t="str">
            <v>ANOSBASKICN5028</v>
          </cell>
        </row>
        <row r="929">
          <cell r="A929" t="str">
            <v>CN5029</v>
          </cell>
          <cell r="B929" t="str">
            <v>TINKUTUDUCN5029</v>
          </cell>
        </row>
        <row r="930">
          <cell r="A930" t="str">
            <v>CN5030</v>
          </cell>
          <cell r="B930" t="str">
            <v>SOMLALTUDUCN5030</v>
          </cell>
        </row>
        <row r="931">
          <cell r="A931" t="str">
            <v>CN5031</v>
          </cell>
          <cell r="B931" t="str">
            <v>NARESHBESARACN5031</v>
          </cell>
        </row>
        <row r="932">
          <cell r="A932" t="str">
            <v>CN5032</v>
          </cell>
          <cell r="B932" t="str">
            <v>RAJESHMARANDICN5032</v>
          </cell>
        </row>
        <row r="933">
          <cell r="A933" t="str">
            <v>CN5033</v>
          </cell>
          <cell r="B933" t="str">
            <v>ANILSORENCN5033</v>
          </cell>
        </row>
        <row r="934">
          <cell r="A934" t="str">
            <v>CN5034</v>
          </cell>
          <cell r="B934" t="str">
            <v>BABUSHALMURMUCN5034</v>
          </cell>
        </row>
        <row r="935">
          <cell r="A935" t="str">
            <v>CN5035</v>
          </cell>
          <cell r="B935" t="str">
            <v>BAIDHNATHSORENCN5035</v>
          </cell>
        </row>
        <row r="936">
          <cell r="A936" t="str">
            <v>CN5036</v>
          </cell>
          <cell r="B936" t="str">
            <v>ISHWARKRMARANDICN5036</v>
          </cell>
        </row>
        <row r="937">
          <cell r="A937" t="str">
            <v>CN5037</v>
          </cell>
          <cell r="B937" t="str">
            <v>SUKHALALTUDUCN5037</v>
          </cell>
        </row>
        <row r="938">
          <cell r="A938" t="str">
            <v>CN5038</v>
          </cell>
          <cell r="B938" t="str">
            <v>BABUDHANMURMUCN5038</v>
          </cell>
        </row>
        <row r="939">
          <cell r="A939" t="str">
            <v>CN5039</v>
          </cell>
          <cell r="B939" t="str">
            <v>BENISALMURMUCN5039</v>
          </cell>
        </row>
        <row r="940">
          <cell r="A940" t="str">
            <v>CN5040</v>
          </cell>
          <cell r="B940" t="str">
            <v>RAJKUMARHEMBROMCN5040</v>
          </cell>
        </row>
        <row r="941">
          <cell r="A941" t="str">
            <v>CN5041</v>
          </cell>
          <cell r="B941" t="str">
            <v>MANTUMARANDICN5041</v>
          </cell>
        </row>
        <row r="942">
          <cell r="A942" t="str">
            <v>CN5042</v>
          </cell>
          <cell r="B942" t="str">
            <v>DHANLALMURMUCN5042</v>
          </cell>
        </row>
        <row r="943">
          <cell r="A943" t="str">
            <v>CN5043</v>
          </cell>
          <cell r="B943" t="str">
            <v>NUNULALTUDUCN5043</v>
          </cell>
        </row>
        <row r="944">
          <cell r="A944" t="str">
            <v>CN5044</v>
          </cell>
          <cell r="B944" t="str">
            <v>MANOJMURMUCN5044</v>
          </cell>
        </row>
        <row r="945">
          <cell r="A945" t="str">
            <v>CN5045</v>
          </cell>
          <cell r="B945" t="str">
            <v>BINODMURMUCN5045</v>
          </cell>
        </row>
        <row r="946">
          <cell r="A946" t="str">
            <v>CN5046</v>
          </cell>
          <cell r="B946" t="str">
            <v>RAMGOVINDARAYCN5046</v>
          </cell>
        </row>
        <row r="947">
          <cell r="A947" t="str">
            <v>CN5047</v>
          </cell>
          <cell r="B947" t="str">
            <v>SUNORAMMARANDICN5047</v>
          </cell>
        </row>
        <row r="948">
          <cell r="A948" t="str">
            <v>CN5048</v>
          </cell>
          <cell r="B948" t="str">
            <v>JEEVANSORENCN5048</v>
          </cell>
        </row>
        <row r="949">
          <cell r="A949" t="str">
            <v>CN5049</v>
          </cell>
          <cell r="B949" t="str">
            <v>UJJWALKRDASCN5049</v>
          </cell>
        </row>
        <row r="950">
          <cell r="A950" t="str">
            <v>CN5050</v>
          </cell>
          <cell r="B950" t="str">
            <v>SANJIVKRHANSDACN5050</v>
          </cell>
        </row>
        <row r="951">
          <cell r="A951" t="str">
            <v>CN5051</v>
          </cell>
          <cell r="B951" t="str">
            <v>LALSARSHARMAKHOTHECN5051</v>
          </cell>
        </row>
        <row r="952">
          <cell r="A952" t="str">
            <v>CN5052</v>
          </cell>
          <cell r="B952" t="str">
            <v>SHIVKUMARKHOTHECN5052</v>
          </cell>
        </row>
        <row r="953">
          <cell r="A953" t="str">
            <v>CN5053</v>
          </cell>
          <cell r="B953" t="str">
            <v>GUPINMURMUCN5053</v>
          </cell>
        </row>
        <row r="954">
          <cell r="A954" t="str">
            <v>CN5054</v>
          </cell>
          <cell r="B954" t="str">
            <v>BABUSALSORENCN5054</v>
          </cell>
        </row>
        <row r="955">
          <cell r="A955" t="str">
            <v>CN5055</v>
          </cell>
          <cell r="B955" t="str">
            <v>LUKHUHEMBROMCN5055</v>
          </cell>
        </row>
        <row r="956">
          <cell r="A956" t="str">
            <v>CN5056</v>
          </cell>
          <cell r="B956" t="str">
            <v>BAIDNATHBESRACN5056</v>
          </cell>
        </row>
        <row r="957">
          <cell r="A957" t="str">
            <v>CN5057</v>
          </cell>
          <cell r="B957" t="str">
            <v>MANEJARMURMUCN5057</v>
          </cell>
        </row>
        <row r="958">
          <cell r="A958" t="str">
            <v>CN5058</v>
          </cell>
          <cell r="B958" t="str">
            <v>ELAKEMARANDICN5058</v>
          </cell>
        </row>
        <row r="959">
          <cell r="A959" t="str">
            <v>CN5059</v>
          </cell>
          <cell r="B959" t="str">
            <v>SEBADHANTUDUCN5059</v>
          </cell>
        </row>
        <row r="960">
          <cell r="A960" t="str">
            <v>CN5060</v>
          </cell>
          <cell r="B960" t="str">
            <v>SRAPANSORENCN5060</v>
          </cell>
        </row>
        <row r="961">
          <cell r="A961" t="str">
            <v>CN5061</v>
          </cell>
          <cell r="B961" t="str">
            <v>DAKTARMARANDICN5061</v>
          </cell>
        </row>
        <row r="962">
          <cell r="A962" t="str">
            <v>CN5062</v>
          </cell>
          <cell r="B962" t="str">
            <v>SANATANMURMUCN5062</v>
          </cell>
        </row>
        <row r="963">
          <cell r="A963" t="str">
            <v>CN5063</v>
          </cell>
          <cell r="B963" t="str">
            <v>STEPHANMARANDI-CN5063</v>
          </cell>
        </row>
        <row r="964">
          <cell r="A964" t="str">
            <v>CN5064</v>
          </cell>
          <cell r="B964" t="str">
            <v>RAMESHHEMBROMCN5064</v>
          </cell>
        </row>
        <row r="965">
          <cell r="A965" t="str">
            <v>CN5065</v>
          </cell>
          <cell r="B965" t="str">
            <v>SANJIBMURMUCN5065</v>
          </cell>
        </row>
        <row r="966">
          <cell r="A966" t="str">
            <v>CN5066</v>
          </cell>
          <cell r="B966" t="str">
            <v>RASIKSORENCN5066</v>
          </cell>
        </row>
        <row r="967">
          <cell r="A967" t="str">
            <v>CN5067</v>
          </cell>
          <cell r="B967" t="str">
            <v>MAULINDHEMBROMCN5067</v>
          </cell>
        </row>
        <row r="968">
          <cell r="A968" t="str">
            <v>CN5068</v>
          </cell>
          <cell r="B968" t="str">
            <v>BANESHWARPAWRIYACN5068</v>
          </cell>
        </row>
        <row r="969">
          <cell r="A969" t="str">
            <v>CN5069</v>
          </cell>
          <cell r="B969" t="str">
            <v>SANTOSHMURMUCN5069</v>
          </cell>
        </row>
        <row r="970">
          <cell r="A970" t="str">
            <v>CN5070</v>
          </cell>
          <cell r="B970" t="str">
            <v>SILASHMURMUCN5070</v>
          </cell>
        </row>
        <row r="971">
          <cell r="A971" t="str">
            <v>CN5071</v>
          </cell>
          <cell r="B971" t="str">
            <v>BABULITUDUCN5071</v>
          </cell>
        </row>
        <row r="972">
          <cell r="A972" t="str">
            <v>CN5072</v>
          </cell>
          <cell r="B972" t="str">
            <v>SURENDRASORENCN5072</v>
          </cell>
        </row>
        <row r="973">
          <cell r="A973" t="str">
            <v>CN5073</v>
          </cell>
          <cell r="B973" t="str">
            <v>BABUSHELHANSDACN5073</v>
          </cell>
        </row>
        <row r="974">
          <cell r="A974" t="str">
            <v>CN5074</v>
          </cell>
          <cell r="B974" t="str">
            <v>LAKHANMURMUCN5074</v>
          </cell>
        </row>
        <row r="975">
          <cell r="A975" t="str">
            <v>CN5075</v>
          </cell>
          <cell r="B975" t="str">
            <v>ZANTUCHANDCN5075</v>
          </cell>
        </row>
        <row r="976">
          <cell r="A976" t="str">
            <v>CN5076</v>
          </cell>
          <cell r="B976" t="str">
            <v>SASHILALBASKICN5076</v>
          </cell>
        </row>
        <row r="977">
          <cell r="A977" t="str">
            <v>CN5077</v>
          </cell>
          <cell r="B977" t="str">
            <v>MANBELHEMBROMCN5077</v>
          </cell>
        </row>
        <row r="978">
          <cell r="A978" t="str">
            <v>CN5078</v>
          </cell>
          <cell r="B978" t="str">
            <v>RAMESHMARANDICN5078</v>
          </cell>
        </row>
        <row r="979">
          <cell r="A979" t="str">
            <v>CN5079</v>
          </cell>
          <cell r="B979" t="str">
            <v>JAGEMARANDICN5079</v>
          </cell>
        </row>
        <row r="980">
          <cell r="A980" t="str">
            <v>CN5080</v>
          </cell>
          <cell r="B980" t="str">
            <v>KUBARAJMURMUCN5080</v>
          </cell>
        </row>
        <row r="981">
          <cell r="A981" t="str">
            <v>CN5081</v>
          </cell>
          <cell r="B981" t="str">
            <v>SURINDOHANSDACN5081</v>
          </cell>
        </row>
        <row r="982">
          <cell r="A982" t="str">
            <v>CN5082</v>
          </cell>
          <cell r="B982" t="str">
            <v>TENOHEMBROMCN5082</v>
          </cell>
        </row>
        <row r="983">
          <cell r="A983" t="str">
            <v>CN5083</v>
          </cell>
          <cell r="B983" t="str">
            <v>SONADHANKISKUCN5083</v>
          </cell>
        </row>
        <row r="984">
          <cell r="A984" t="str">
            <v>CN5084</v>
          </cell>
          <cell r="B984" t="str">
            <v>HAKIMSORENCN5084</v>
          </cell>
        </row>
        <row r="985">
          <cell r="A985" t="str">
            <v>CN5085</v>
          </cell>
          <cell r="B985" t="str">
            <v>JHADESORENCN5085</v>
          </cell>
        </row>
        <row r="986">
          <cell r="A986" t="str">
            <v>CN5086</v>
          </cell>
          <cell r="B986" t="str">
            <v>JOSEPHMARANDICN5086</v>
          </cell>
        </row>
        <row r="987">
          <cell r="A987" t="str">
            <v>CN5087</v>
          </cell>
          <cell r="B987" t="str">
            <v>SHIVSANKARMAHTOCN5087</v>
          </cell>
        </row>
        <row r="988">
          <cell r="A988" t="str">
            <v>CN5088</v>
          </cell>
          <cell r="B988" t="str">
            <v>BISHALB.K.CN5088</v>
          </cell>
        </row>
        <row r="989">
          <cell r="A989" t="str">
            <v>CN5089</v>
          </cell>
          <cell r="B989" t="str">
            <v>AMARB.K.CN5089</v>
          </cell>
        </row>
        <row r="990">
          <cell r="A990" t="str">
            <v>CN5090</v>
          </cell>
          <cell r="B990" t="str">
            <v>MAHINDRARANACN5090</v>
          </cell>
        </row>
        <row r="991">
          <cell r="A991" t="str">
            <v>CN5091</v>
          </cell>
          <cell r="B991" t="str">
            <v>CHANDRABDRTHAPACN5091</v>
          </cell>
        </row>
        <row r="992">
          <cell r="A992" t="str">
            <v>CN5092</v>
          </cell>
          <cell r="B992" t="str">
            <v>RAJENDRATHAPACN5092</v>
          </cell>
        </row>
        <row r="993">
          <cell r="A993" t="str">
            <v>CN5093</v>
          </cell>
          <cell r="B993" t="str">
            <v>KABIRAJRANACN5093</v>
          </cell>
        </row>
        <row r="994">
          <cell r="A994" t="str">
            <v>CN5094</v>
          </cell>
          <cell r="B994" t="str">
            <v>KULBDRRANACN5094</v>
          </cell>
        </row>
        <row r="995">
          <cell r="A995" t="str">
            <v>CN5095</v>
          </cell>
          <cell r="B995" t="str">
            <v>NARBDRDALACN5095</v>
          </cell>
        </row>
        <row r="996">
          <cell r="A996" t="str">
            <v>CN5096</v>
          </cell>
          <cell r="B996" t="str">
            <v>DHANBDRMAHTOCN5096</v>
          </cell>
        </row>
        <row r="997">
          <cell r="A997" t="str">
            <v>CN5097</v>
          </cell>
          <cell r="B997" t="str">
            <v>RAMCHANDRASHRESTHACN5097</v>
          </cell>
        </row>
        <row r="998">
          <cell r="A998" t="str">
            <v>CN5098</v>
          </cell>
          <cell r="B998" t="str">
            <v>CHANDRABDRMAGARCN5098</v>
          </cell>
        </row>
        <row r="999">
          <cell r="A999" t="str">
            <v>CN5099</v>
          </cell>
          <cell r="B999" t="str">
            <v>MANBDRTHADACN5099</v>
          </cell>
        </row>
        <row r="1000">
          <cell r="A1000" t="str">
            <v>CN5100</v>
          </cell>
          <cell r="B1000" t="str">
            <v>CHANBDRKHARUCN5100</v>
          </cell>
        </row>
        <row r="1001">
          <cell r="A1001" t="str">
            <v>CN5101</v>
          </cell>
          <cell r="B1001" t="str">
            <v>TULPSDRANACN5101</v>
          </cell>
        </row>
        <row r="1002">
          <cell r="A1002" t="str">
            <v>CN5102</v>
          </cell>
          <cell r="B1002" t="str">
            <v>SHYAMBDRMAKIMCN5102</v>
          </cell>
        </row>
        <row r="1003">
          <cell r="A1003" t="str">
            <v>CN5103</v>
          </cell>
          <cell r="B1003" t="str">
            <v>MANBDRDARLAMICN5103</v>
          </cell>
        </row>
        <row r="1004">
          <cell r="A1004" t="str">
            <v>CN5104</v>
          </cell>
          <cell r="B1004" t="str">
            <v>JUDHABIRGAHACN5104</v>
          </cell>
        </row>
        <row r="1005">
          <cell r="A1005" t="str">
            <v>CN5105</v>
          </cell>
          <cell r="B1005" t="str">
            <v>KHUMBDRDARLAMICN5105</v>
          </cell>
        </row>
        <row r="1006">
          <cell r="A1006" t="str">
            <v>CN5106</v>
          </cell>
          <cell r="B1006" t="str">
            <v>SOMBDRBARALCN5106</v>
          </cell>
        </row>
        <row r="1007">
          <cell r="A1007" t="str">
            <v>CN5107</v>
          </cell>
          <cell r="B1007" t="str">
            <v>PADAMBDRPUNCN5107</v>
          </cell>
        </row>
        <row r="1008">
          <cell r="A1008" t="str">
            <v>CN5108</v>
          </cell>
          <cell r="B1008" t="str">
            <v>DEUBDRGHARTICN5108</v>
          </cell>
        </row>
        <row r="1009">
          <cell r="A1009" t="str">
            <v>CN5109</v>
          </cell>
          <cell r="B1009" t="str">
            <v>SANTABDRGHARTICN5109</v>
          </cell>
        </row>
        <row r="1010">
          <cell r="A1010" t="str">
            <v>CN5110</v>
          </cell>
          <cell r="B1010" t="str">
            <v>THAMANBDRSHREESCN5110</v>
          </cell>
        </row>
        <row r="1011">
          <cell r="A1011" t="str">
            <v>CN5111</v>
          </cell>
          <cell r="B1011" t="str">
            <v>HOMBDRSHREESCN5111</v>
          </cell>
        </row>
        <row r="1012">
          <cell r="A1012" t="str">
            <v>CN5112</v>
          </cell>
          <cell r="B1012" t="str">
            <v>LOKBDRSHREESCN5112</v>
          </cell>
        </row>
        <row r="1013">
          <cell r="A1013" t="str">
            <v>CN5113</v>
          </cell>
          <cell r="B1013" t="str">
            <v>LOKENDRABDRBHUJELCN5113</v>
          </cell>
        </row>
        <row r="1014">
          <cell r="A1014" t="str">
            <v>CN5114</v>
          </cell>
          <cell r="B1014" t="str">
            <v>DEEPAKRANACN5114</v>
          </cell>
        </row>
        <row r="1015">
          <cell r="A1015" t="str">
            <v>CN5115</v>
          </cell>
          <cell r="B1015" t="str">
            <v>CHURAMUNIB.K.CN5115</v>
          </cell>
        </row>
        <row r="1016">
          <cell r="A1016" t="str">
            <v>CN5116</v>
          </cell>
          <cell r="B1016" t="str">
            <v>GUMANGHARTICN5116</v>
          </cell>
        </row>
        <row r="1017">
          <cell r="A1017" t="str">
            <v>CN5118</v>
          </cell>
          <cell r="B1017" t="str">
            <v>TIRTHABDRBALAMICN5118</v>
          </cell>
        </row>
        <row r="1018">
          <cell r="A1018" t="str">
            <v>CN5119</v>
          </cell>
          <cell r="B1018" t="str">
            <v>BISHNUPARIYARCN5119</v>
          </cell>
        </row>
        <row r="1019">
          <cell r="A1019" t="str">
            <v>CN5120</v>
          </cell>
          <cell r="B1019" t="str">
            <v>RAJESHRAICN5120</v>
          </cell>
        </row>
        <row r="1020">
          <cell r="A1020" t="str">
            <v>CN5121</v>
          </cell>
          <cell r="B1020" t="str">
            <v>BALKUMARRAICN5121</v>
          </cell>
        </row>
        <row r="1021">
          <cell r="A1021" t="str">
            <v>CN5122</v>
          </cell>
          <cell r="B1021" t="str">
            <v>BINDESORSHARMACN5122</v>
          </cell>
        </row>
        <row r="1022">
          <cell r="A1022" t="str">
            <v>CN5123</v>
          </cell>
          <cell r="B1022" t="str">
            <v>VINODTHARUCN5123</v>
          </cell>
        </row>
        <row r="1023">
          <cell r="A1023" t="str">
            <v>CN5124</v>
          </cell>
          <cell r="B1023" t="str">
            <v>VINODMAHTOCN5124</v>
          </cell>
        </row>
        <row r="1024">
          <cell r="A1024" t="str">
            <v>CN5125</v>
          </cell>
          <cell r="B1024" t="str">
            <v>SHERBDRTAMANGCN5125</v>
          </cell>
        </row>
        <row r="1025">
          <cell r="A1025" t="str">
            <v>CN5126</v>
          </cell>
          <cell r="B1025" t="str">
            <v>MEKHBDRTAMANGCN5126</v>
          </cell>
        </row>
        <row r="1026">
          <cell r="A1026" t="str">
            <v>CN5127</v>
          </cell>
          <cell r="B1026" t="str">
            <v>RAMUNEPALCN5127</v>
          </cell>
        </row>
        <row r="1027">
          <cell r="A1027" t="str">
            <v>CN5128</v>
          </cell>
          <cell r="B1027" t="str">
            <v>DAMBDRGURUNGCN5128</v>
          </cell>
        </row>
        <row r="1028">
          <cell r="A1028" t="str">
            <v>CN5129</v>
          </cell>
          <cell r="B1028" t="str">
            <v>ISWORSHRESTHACN5129</v>
          </cell>
        </row>
        <row r="1029">
          <cell r="A1029" t="str">
            <v>CN5130</v>
          </cell>
          <cell r="B1029" t="str">
            <v>DILBDRGURUNGCN5130</v>
          </cell>
        </row>
        <row r="1030">
          <cell r="A1030" t="str">
            <v>CN5131</v>
          </cell>
          <cell r="B1030" t="str">
            <v>TAMANPULAMICN5131</v>
          </cell>
        </row>
        <row r="1031">
          <cell r="A1031" t="str">
            <v>CN5132</v>
          </cell>
          <cell r="B1031" t="str">
            <v>NIRBDRPULAMICN5132</v>
          </cell>
        </row>
        <row r="1032">
          <cell r="A1032" t="str">
            <v>CN5133</v>
          </cell>
          <cell r="B1032" t="str">
            <v>SUKDEVBHUSHALCN5133</v>
          </cell>
        </row>
        <row r="1033">
          <cell r="A1033" t="str">
            <v>CN5134</v>
          </cell>
          <cell r="B1033" t="str">
            <v>ANILGYWALICN5134</v>
          </cell>
        </row>
        <row r="1034">
          <cell r="A1034" t="str">
            <v>CN5135</v>
          </cell>
          <cell r="B1034" t="str">
            <v>UMBDRTHAPACN5135</v>
          </cell>
        </row>
        <row r="1035">
          <cell r="A1035" t="str">
            <v>CN5136</v>
          </cell>
          <cell r="B1035" t="str">
            <v>KARNABDRGHARTICN5136</v>
          </cell>
        </row>
        <row r="1036">
          <cell r="A1036" t="str">
            <v>CN5137</v>
          </cell>
          <cell r="B1036" t="str">
            <v>CHANDRABDRTHAPACN5137</v>
          </cell>
        </row>
        <row r="1037">
          <cell r="A1037" t="str">
            <v>CN5138</v>
          </cell>
          <cell r="B1037" t="str">
            <v>TEKBDRGHARTICN5138</v>
          </cell>
        </row>
        <row r="1038">
          <cell r="A1038" t="str">
            <v>CN5139</v>
          </cell>
          <cell r="B1038" t="str">
            <v>YAMBDRBALALCN5139</v>
          </cell>
        </row>
        <row r="1039">
          <cell r="A1039" t="str">
            <v>CN5140</v>
          </cell>
          <cell r="B1039" t="str">
            <v>CHETNARAYANKHANALCN5140</v>
          </cell>
        </row>
        <row r="1040">
          <cell r="A1040" t="str">
            <v>CN5141</v>
          </cell>
          <cell r="B1040" t="str">
            <v>DHANBDRPUNCN5141</v>
          </cell>
        </row>
        <row r="1041">
          <cell r="A1041" t="str">
            <v>CN5142</v>
          </cell>
          <cell r="B1041" t="str">
            <v>LILBDRTHAPACN5142</v>
          </cell>
        </row>
        <row r="1042">
          <cell r="A1042" t="str">
            <v>CN5143</v>
          </cell>
          <cell r="B1042" t="str">
            <v>MAGHBDRTHAPCN5143</v>
          </cell>
        </row>
        <row r="1043">
          <cell r="A1043" t="str">
            <v>CN5144</v>
          </cell>
          <cell r="B1043" t="str">
            <v>YOUBRAJGHARTICN5144</v>
          </cell>
        </row>
        <row r="1044">
          <cell r="A1044" t="str">
            <v>CN5145</v>
          </cell>
          <cell r="B1044" t="str">
            <v>TEKBDRRANACN5145</v>
          </cell>
        </row>
        <row r="1045">
          <cell r="A1045" t="str">
            <v>CN5146</v>
          </cell>
          <cell r="B1045" t="str">
            <v>KHEMBDRPAHARICN5146</v>
          </cell>
        </row>
        <row r="1046">
          <cell r="A1046" t="str">
            <v>CN5147</v>
          </cell>
          <cell r="B1046" t="str">
            <v>KANAHAITHARUCN5147</v>
          </cell>
        </row>
        <row r="1047">
          <cell r="A1047" t="str">
            <v>CN5148</v>
          </cell>
          <cell r="B1047" t="str">
            <v>PARDESHITHARUCN5148</v>
          </cell>
        </row>
        <row r="1048">
          <cell r="A1048" t="str">
            <v>CN5149</v>
          </cell>
          <cell r="B1048" t="str">
            <v>RUDRABDRPUNCN5149</v>
          </cell>
        </row>
        <row r="1049">
          <cell r="A1049" t="str">
            <v>CN5150</v>
          </cell>
          <cell r="B1049" t="str">
            <v>BIRANTHAPACN5150</v>
          </cell>
        </row>
        <row r="1050">
          <cell r="A1050" t="str">
            <v>CN5151</v>
          </cell>
          <cell r="B1050" t="str">
            <v>GHURCHARANMIRDHACN5151</v>
          </cell>
        </row>
        <row r="1051">
          <cell r="A1051" t="str">
            <v>CN5152</v>
          </cell>
          <cell r="B1051" t="str">
            <v>NAGENDRABESRACN5152</v>
          </cell>
        </row>
        <row r="1052">
          <cell r="A1052" t="str">
            <v>CN5153</v>
          </cell>
          <cell r="B1052" t="str">
            <v>SANJAYHEMBROMCN5153</v>
          </cell>
        </row>
        <row r="1053">
          <cell r="A1053" t="str">
            <v>CN5154</v>
          </cell>
          <cell r="B1053" t="str">
            <v>UMASHANKARMIRDHACN5154</v>
          </cell>
        </row>
        <row r="1054">
          <cell r="A1054" t="str">
            <v>CN5155</v>
          </cell>
          <cell r="B1054" t="str">
            <v>JANGABDRRANACN5155</v>
          </cell>
        </row>
        <row r="1055">
          <cell r="A1055" t="str">
            <v>CN5156</v>
          </cell>
          <cell r="B1055" t="str">
            <v>MANOJHEMBROMCN5156</v>
          </cell>
        </row>
        <row r="1056">
          <cell r="A1056" t="str">
            <v>CN5157</v>
          </cell>
          <cell r="B1056" t="str">
            <v>SAGARPUJHARCN5157</v>
          </cell>
        </row>
        <row r="1057">
          <cell r="A1057" t="str">
            <v>CN5158</v>
          </cell>
          <cell r="B1057" t="str">
            <v>DILIPMARANDICN5158</v>
          </cell>
        </row>
        <row r="1058">
          <cell r="A1058" t="str">
            <v>CN5159</v>
          </cell>
          <cell r="B1058" t="str">
            <v>KAJALKUMARDASCN5159</v>
          </cell>
        </row>
        <row r="1059">
          <cell r="A1059" t="str">
            <v>CN5160</v>
          </cell>
          <cell r="B1059" t="str">
            <v>GANESHMARANDICN5160</v>
          </cell>
        </row>
        <row r="1060">
          <cell r="A1060" t="str">
            <v>CN5161</v>
          </cell>
          <cell r="B1060" t="str">
            <v>NABOBESRACN5161</v>
          </cell>
        </row>
        <row r="1061">
          <cell r="A1061" t="str">
            <v>CN5162</v>
          </cell>
          <cell r="B1061" t="str">
            <v>KALESHWARCHAUDECN5162</v>
          </cell>
        </row>
        <row r="1062">
          <cell r="A1062" t="str">
            <v>CN5163</v>
          </cell>
          <cell r="B1062" t="str">
            <v>RAJENDRAMURMUCN5163</v>
          </cell>
        </row>
        <row r="1063">
          <cell r="A1063" t="str">
            <v>CN5164</v>
          </cell>
          <cell r="B1063" t="str">
            <v>SHIBKUMARMARANDICN5164</v>
          </cell>
        </row>
        <row r="1064">
          <cell r="A1064" t="str">
            <v>CN5165</v>
          </cell>
          <cell r="B1064" t="str">
            <v>LALUMURMUCN5165</v>
          </cell>
        </row>
        <row r="1065">
          <cell r="A1065" t="str">
            <v>CN5166</v>
          </cell>
          <cell r="B1065" t="str">
            <v>MISILKISKUCN5166</v>
          </cell>
        </row>
        <row r="1066">
          <cell r="A1066" t="str">
            <v>CN5167</v>
          </cell>
          <cell r="B1066" t="str">
            <v>SHIVRAMHEMBROMCN5167</v>
          </cell>
        </row>
        <row r="1067">
          <cell r="A1067" t="str">
            <v>CN5168</v>
          </cell>
          <cell r="B1067" t="str">
            <v>JAGESHWARMARANDICN5168</v>
          </cell>
        </row>
        <row r="1068">
          <cell r="A1068" t="str">
            <v>CN5169</v>
          </cell>
          <cell r="B1068" t="str">
            <v>RAJENTUDUCN5169</v>
          </cell>
        </row>
        <row r="1069">
          <cell r="A1069" t="str">
            <v>CN5170</v>
          </cell>
          <cell r="B1069" t="str">
            <v>AJADMARANDICN5170</v>
          </cell>
        </row>
        <row r="1070">
          <cell r="A1070" t="str">
            <v>CN5171</v>
          </cell>
          <cell r="B1070" t="str">
            <v>PARIMALSORENCN5171</v>
          </cell>
        </row>
        <row r="1071">
          <cell r="A1071" t="str">
            <v>CN5172</v>
          </cell>
          <cell r="B1071" t="str">
            <v>RUBILALCHOUPYARCN5172</v>
          </cell>
        </row>
        <row r="1072">
          <cell r="A1072" t="str">
            <v>CN5173</v>
          </cell>
          <cell r="B1072" t="str">
            <v>RUPALALTUDUCN5173</v>
          </cell>
        </row>
        <row r="1073">
          <cell r="A1073" t="str">
            <v>CN5174</v>
          </cell>
          <cell r="B1073" t="str">
            <v>DENAMURMUCN5174</v>
          </cell>
        </row>
        <row r="1074">
          <cell r="A1074" t="str">
            <v>CN5175</v>
          </cell>
          <cell r="B1074" t="str">
            <v>RUBILALHASADACN5175</v>
          </cell>
        </row>
        <row r="1075">
          <cell r="A1075" t="str">
            <v>CN5176</v>
          </cell>
          <cell r="B1075" t="str">
            <v>BAKILHANSDACN5176</v>
          </cell>
        </row>
        <row r="1076">
          <cell r="A1076" t="str">
            <v>CN5177</v>
          </cell>
          <cell r="B1076" t="str">
            <v>PALTANBESRACN5177</v>
          </cell>
        </row>
        <row r="1077">
          <cell r="A1077" t="str">
            <v>CN5178</v>
          </cell>
          <cell r="B1077" t="str">
            <v>BHAVESHCHAUDECN5178</v>
          </cell>
        </row>
        <row r="1078">
          <cell r="A1078" t="str">
            <v>CN5179</v>
          </cell>
          <cell r="B1078" t="str">
            <v>ROBENMURMUCN5179</v>
          </cell>
        </row>
        <row r="1079">
          <cell r="A1079" t="str">
            <v>CN5180</v>
          </cell>
          <cell r="B1079" t="str">
            <v>LUKHENHEMBROMCN5180</v>
          </cell>
        </row>
        <row r="1080">
          <cell r="A1080" t="str">
            <v>CN5181</v>
          </cell>
          <cell r="B1080" t="str">
            <v>BISHESHWARMURMUCN5181</v>
          </cell>
        </row>
        <row r="1081">
          <cell r="A1081" t="str">
            <v>CN5182</v>
          </cell>
          <cell r="B1081" t="str">
            <v>BABUDHANSORENCN5182</v>
          </cell>
        </row>
        <row r="1082">
          <cell r="A1082" t="str">
            <v>CN5183</v>
          </cell>
          <cell r="B1082" t="str">
            <v>GUHASHALHEMBROMCN5183</v>
          </cell>
        </row>
        <row r="1083">
          <cell r="A1083" t="str">
            <v>CN5184</v>
          </cell>
          <cell r="B1083" t="str">
            <v>DHARMRAJBASKICN5184</v>
          </cell>
        </row>
        <row r="1084">
          <cell r="A1084" t="str">
            <v>CN5185</v>
          </cell>
          <cell r="B1084" t="str">
            <v>RABILALHANSDACN5185</v>
          </cell>
        </row>
        <row r="1085">
          <cell r="A1085" t="str">
            <v>CN5186</v>
          </cell>
          <cell r="B1085" t="str">
            <v>JAGESHWARMURMUCN5186</v>
          </cell>
        </row>
        <row r="1086">
          <cell r="A1086" t="str">
            <v>CN5187</v>
          </cell>
          <cell r="B1086" t="str">
            <v>KANURAMSORENCN5187</v>
          </cell>
        </row>
        <row r="1087">
          <cell r="A1087" t="str">
            <v>CN5188</v>
          </cell>
          <cell r="B1087" t="str">
            <v>NARAYANKISKUCN5188</v>
          </cell>
        </row>
        <row r="1088">
          <cell r="A1088" t="str">
            <v>CN5189</v>
          </cell>
          <cell r="B1088" t="str">
            <v>BABULALCHAUPIYARCN5189</v>
          </cell>
        </row>
        <row r="1089">
          <cell r="A1089" t="str">
            <v>CN5190</v>
          </cell>
          <cell r="B1089" t="str">
            <v>JOGEMURMUCN5190</v>
          </cell>
        </row>
        <row r="1090">
          <cell r="A1090" t="str">
            <v>CN5191</v>
          </cell>
          <cell r="B1090" t="str">
            <v>BINODMURMUCN5191</v>
          </cell>
        </row>
        <row r="1091">
          <cell r="A1091" t="str">
            <v>CN5192</v>
          </cell>
          <cell r="B1091" t="str">
            <v>RUBILALMURMUCN5192</v>
          </cell>
        </row>
        <row r="1092">
          <cell r="A1092" t="str">
            <v>CN5193</v>
          </cell>
          <cell r="B1092" t="str">
            <v>SANJAYSORENCN5193</v>
          </cell>
        </row>
        <row r="1093">
          <cell r="A1093" t="str">
            <v>CN5194</v>
          </cell>
          <cell r="B1093" t="str">
            <v>METHUSELAHANSDACN5194</v>
          </cell>
        </row>
        <row r="1094">
          <cell r="A1094" t="str">
            <v>CN5195</v>
          </cell>
          <cell r="B1094" t="str">
            <v>DAKTARHANSDACN5195</v>
          </cell>
        </row>
        <row r="1095">
          <cell r="A1095" t="str">
            <v>CN5196</v>
          </cell>
          <cell r="B1095" t="str">
            <v>RUSILALSORENCN5196</v>
          </cell>
        </row>
        <row r="1096">
          <cell r="A1096" t="str">
            <v>CN5197</v>
          </cell>
          <cell r="B1096" t="str">
            <v>LAKHANHASDACN5197</v>
          </cell>
        </row>
        <row r="1097">
          <cell r="A1097" t="str">
            <v>CN5198</v>
          </cell>
          <cell r="B1097" t="str">
            <v>ANANDAMURMUCN5198</v>
          </cell>
        </row>
        <row r="1098">
          <cell r="A1098" t="str">
            <v>CN5199</v>
          </cell>
          <cell r="B1098" t="str">
            <v>SHRIJALMURMUCN5199</v>
          </cell>
        </row>
        <row r="1099">
          <cell r="A1099" t="str">
            <v>CN5200</v>
          </cell>
          <cell r="B1099" t="str">
            <v>DILIPMOHALICN5200</v>
          </cell>
        </row>
        <row r="1100">
          <cell r="A1100" t="str">
            <v>CN5201</v>
          </cell>
          <cell r="B1100" t="str">
            <v>SUNILLALSORENCN5201</v>
          </cell>
        </row>
        <row r="1101">
          <cell r="A1101" t="str">
            <v>CN5202</v>
          </cell>
          <cell r="B1101" t="str">
            <v>MAHESHORMURMUCN5202</v>
          </cell>
        </row>
        <row r="1102">
          <cell r="A1102" t="str">
            <v>CN5203</v>
          </cell>
          <cell r="B1102" t="str">
            <v>KALESORMARANDICN5203</v>
          </cell>
        </row>
        <row r="1103">
          <cell r="A1103" t="str">
            <v>CN5204</v>
          </cell>
          <cell r="B1103" t="str">
            <v>SONADHANMURMUCN5204</v>
          </cell>
        </row>
        <row r="1104">
          <cell r="A1104" t="str">
            <v>CN5205</v>
          </cell>
          <cell r="B1104" t="str">
            <v>CHHOTUMURMUCN5205</v>
          </cell>
        </row>
        <row r="1105">
          <cell r="A1105" t="str">
            <v>CN5206</v>
          </cell>
          <cell r="B1105" t="str">
            <v>DILIPHEMBROMCN5206</v>
          </cell>
        </row>
        <row r="1106">
          <cell r="A1106" t="str">
            <v>CN5207</v>
          </cell>
          <cell r="B1106" t="str">
            <v>SEBADHANMURMUCN5207</v>
          </cell>
        </row>
        <row r="1107">
          <cell r="A1107" t="str">
            <v>CN5208</v>
          </cell>
          <cell r="B1107" t="str">
            <v>HAKIMMARANDICN5208</v>
          </cell>
        </row>
        <row r="1108">
          <cell r="A1108" t="str">
            <v>CN5209</v>
          </cell>
          <cell r="B1108" t="str">
            <v>INDRABDRRANACN5209</v>
          </cell>
        </row>
        <row r="1109">
          <cell r="A1109" t="str">
            <v>CN5210</v>
          </cell>
          <cell r="B1109" t="str">
            <v>KHEMLALSUNARCN5210</v>
          </cell>
        </row>
        <row r="1110">
          <cell r="A1110" t="str">
            <v>CN5211</v>
          </cell>
          <cell r="B1110" t="str">
            <v>RAJKUMARBKCN5211</v>
          </cell>
        </row>
        <row r="1111">
          <cell r="A1111" t="str">
            <v>CN5212</v>
          </cell>
          <cell r="B1111" t="str">
            <v>GUNBDRTHAPACN5212</v>
          </cell>
        </row>
        <row r="1112">
          <cell r="A1112" t="str">
            <v>CN5213</v>
          </cell>
          <cell r="B1112" t="str">
            <v>SURYABDRTHAPACN5213</v>
          </cell>
        </row>
        <row r="1113">
          <cell r="A1113" t="str">
            <v>CN5215</v>
          </cell>
          <cell r="B1113" t="str">
            <v>TILBDRTHAPACN5215</v>
          </cell>
        </row>
        <row r="1114">
          <cell r="A1114" t="str">
            <v>CN5216</v>
          </cell>
          <cell r="B1114" t="str">
            <v>TEKANSINGHTHAPACN5216</v>
          </cell>
        </row>
        <row r="1115">
          <cell r="A1115" t="str">
            <v>CN5217</v>
          </cell>
          <cell r="B1115" t="str">
            <v>NURBDRTHAPACN5217</v>
          </cell>
        </row>
        <row r="1116">
          <cell r="A1116" t="str">
            <v>CN5218</v>
          </cell>
          <cell r="B1116" t="str">
            <v>MINBDRGAHACN5218</v>
          </cell>
        </row>
        <row r="1117">
          <cell r="A1117" t="str">
            <v>CN5219</v>
          </cell>
          <cell r="B1117" t="str">
            <v>FATTABDRDALACN5219</v>
          </cell>
        </row>
        <row r="1118">
          <cell r="A1118" t="str">
            <v>CN5220</v>
          </cell>
          <cell r="B1118" t="str">
            <v>HUMBDRGAHACN5220</v>
          </cell>
        </row>
        <row r="1119">
          <cell r="A1119" t="str">
            <v>CN5221</v>
          </cell>
          <cell r="B1119" t="str">
            <v>MINRAJGURUNGCN5221</v>
          </cell>
        </row>
        <row r="1120">
          <cell r="A1120" t="str">
            <v>CN5222</v>
          </cell>
          <cell r="B1120" t="str">
            <v>HUMPSDGURUNGCN5222</v>
          </cell>
        </row>
        <row r="1121">
          <cell r="A1121" t="str">
            <v>CN5223</v>
          </cell>
          <cell r="B1121" t="str">
            <v>HUMLALSARUCN5223</v>
          </cell>
        </row>
        <row r="1122">
          <cell r="A1122" t="str">
            <v>CN5224</v>
          </cell>
          <cell r="B1122" t="str">
            <v>TEKBDRRAKHALICN5224</v>
          </cell>
        </row>
        <row r="1123">
          <cell r="A1123" t="str">
            <v>CN5225</v>
          </cell>
          <cell r="B1123" t="str">
            <v>TULBDRRUCHALCN5225</v>
          </cell>
        </row>
        <row r="1124">
          <cell r="A1124" t="str">
            <v>CN5226</v>
          </cell>
          <cell r="B1124" t="str">
            <v>TEKBDRRAKHALICN5226</v>
          </cell>
        </row>
        <row r="1125">
          <cell r="A1125" t="str">
            <v>CN5227</v>
          </cell>
          <cell r="B1125" t="str">
            <v>KHUMBDRRAKHALICN5227</v>
          </cell>
        </row>
        <row r="1126">
          <cell r="A1126" t="str">
            <v>CN5228</v>
          </cell>
          <cell r="B1126" t="str">
            <v>BUDHBDRRANACN5228</v>
          </cell>
        </row>
        <row r="1127">
          <cell r="A1127" t="str">
            <v>CN5229</v>
          </cell>
          <cell r="B1127" t="str">
            <v>BIRBDRALECN5229</v>
          </cell>
        </row>
        <row r="1128">
          <cell r="A1128" t="str">
            <v>CN5230</v>
          </cell>
          <cell r="B1128" t="str">
            <v>GIRBDRTHAPACN5230</v>
          </cell>
        </row>
        <row r="1129">
          <cell r="A1129" t="str">
            <v>CN5231</v>
          </cell>
          <cell r="B1129" t="str">
            <v>BISHNUBDRTHAPACN5231</v>
          </cell>
        </row>
        <row r="1130">
          <cell r="A1130" t="str">
            <v>CN5232</v>
          </cell>
          <cell r="B1130" t="str">
            <v>TEKBDRPHUGJALICN5232</v>
          </cell>
        </row>
        <row r="1131">
          <cell r="A1131" t="str">
            <v>CN5233</v>
          </cell>
          <cell r="B1131" t="str">
            <v>JAIKUMARTHAPACN5233</v>
          </cell>
        </row>
        <row r="1132">
          <cell r="A1132" t="str">
            <v>CN5234</v>
          </cell>
          <cell r="B1132" t="str">
            <v>GYANBDRTHAPACN5234</v>
          </cell>
        </row>
        <row r="1133">
          <cell r="A1133" t="str">
            <v>CN5235</v>
          </cell>
          <cell r="B1133" t="str">
            <v>RAMBDRTHAPACN5235</v>
          </cell>
        </row>
        <row r="1134">
          <cell r="A1134" t="str">
            <v>CN5236</v>
          </cell>
          <cell r="B1134" t="str">
            <v>KHEMBDRTHAPACN5236</v>
          </cell>
        </row>
        <row r="1135">
          <cell r="A1135" t="str">
            <v>CN5237</v>
          </cell>
          <cell r="B1135" t="str">
            <v>KAILASHSHARMACN5237</v>
          </cell>
        </row>
        <row r="1136">
          <cell r="A1136" t="str">
            <v>CN5238</v>
          </cell>
          <cell r="B1136" t="str">
            <v>LOVEKUMARKHOTHECN5238</v>
          </cell>
        </row>
        <row r="1137">
          <cell r="A1137" t="str">
            <v>CN5239</v>
          </cell>
          <cell r="B1137" t="str">
            <v>DURGAPSDKHOTHECN5239</v>
          </cell>
        </row>
        <row r="1138">
          <cell r="A1138" t="str">
            <v>CN5240</v>
          </cell>
          <cell r="B1138" t="str">
            <v>BABUJIMARANDICN5240</v>
          </cell>
        </row>
        <row r="1139">
          <cell r="A1139" t="str">
            <v>CN5241</v>
          </cell>
          <cell r="B1139" t="str">
            <v>SONATANMURMUCN5241</v>
          </cell>
        </row>
        <row r="1140">
          <cell r="A1140" t="str">
            <v>CN5242</v>
          </cell>
          <cell r="B1140" t="str">
            <v>SUSHILMURMUCN5242</v>
          </cell>
        </row>
        <row r="1141">
          <cell r="A1141" t="str">
            <v>CN5243</v>
          </cell>
          <cell r="B1141" t="str">
            <v>RAKHISHALSORENCN5243</v>
          </cell>
        </row>
        <row r="1142">
          <cell r="A1142" t="str">
            <v>CN5244</v>
          </cell>
          <cell r="B1142" t="str">
            <v>SANATANKRMOHALICN5244</v>
          </cell>
        </row>
        <row r="1143">
          <cell r="A1143" t="str">
            <v>CN5245</v>
          </cell>
          <cell r="B1143" t="str">
            <v>SHIBSORENCN5245</v>
          </cell>
        </row>
        <row r="1144">
          <cell r="A1144" t="str">
            <v>CN5246</v>
          </cell>
          <cell r="B1144" t="str">
            <v>MADANMOHALICN5246</v>
          </cell>
        </row>
        <row r="1145">
          <cell r="A1145" t="str">
            <v>CN5247</v>
          </cell>
          <cell r="B1145" t="str">
            <v>HANADHANHEMBROMCN5247</v>
          </cell>
        </row>
        <row r="1146">
          <cell r="A1146" t="str">
            <v>CN5248</v>
          </cell>
          <cell r="B1146" t="str">
            <v>CHHATUSORENCN5248</v>
          </cell>
        </row>
        <row r="1147">
          <cell r="A1147" t="str">
            <v>CN5249</v>
          </cell>
          <cell r="B1147" t="str">
            <v>BAJUNSORENCN5249</v>
          </cell>
        </row>
        <row r="1148">
          <cell r="A1148" t="str">
            <v>CN5250</v>
          </cell>
          <cell r="B1148" t="str">
            <v>PRIYANATHMURMUCN5250</v>
          </cell>
        </row>
        <row r="1149">
          <cell r="A1149" t="str">
            <v>CN5251</v>
          </cell>
          <cell r="B1149" t="str">
            <v>MOTILALTUDUCN5251</v>
          </cell>
        </row>
        <row r="1150">
          <cell r="A1150" t="str">
            <v>CN5252</v>
          </cell>
          <cell r="B1150" t="str">
            <v>PAGALHEMBROMCN5252</v>
          </cell>
        </row>
        <row r="1151">
          <cell r="A1151" t="str">
            <v>CN5253</v>
          </cell>
          <cell r="B1151" t="str">
            <v>BABILASSORENCN5253</v>
          </cell>
        </row>
        <row r="1152">
          <cell r="A1152" t="str">
            <v>CN5254</v>
          </cell>
          <cell r="B1152" t="str">
            <v>DEVISHALHEMBROMCN5254</v>
          </cell>
        </row>
        <row r="1153">
          <cell r="A1153" t="str">
            <v>CN5255</v>
          </cell>
          <cell r="B1153" t="str">
            <v>SHIBDHANMURMUCN5255</v>
          </cell>
        </row>
        <row r="1154">
          <cell r="A1154" t="str">
            <v>CN5256</v>
          </cell>
          <cell r="B1154" t="str">
            <v>NABALKISHORMURMUCN5256</v>
          </cell>
        </row>
        <row r="1155">
          <cell r="A1155" t="str">
            <v>CN5257</v>
          </cell>
          <cell r="B1155" t="str">
            <v>CHANDUHANSDACN5257</v>
          </cell>
        </row>
        <row r="1156">
          <cell r="A1156" t="str">
            <v>CN5258</v>
          </cell>
          <cell r="B1156" t="str">
            <v>ANOSHTUDUCN5258</v>
          </cell>
        </row>
        <row r="1157">
          <cell r="A1157" t="str">
            <v>CN5259</v>
          </cell>
          <cell r="B1157" t="str">
            <v>MOHANMOHALICN5259</v>
          </cell>
        </row>
        <row r="1158">
          <cell r="A1158" t="str">
            <v>CN5260</v>
          </cell>
          <cell r="B1158" t="str">
            <v>DEVISHALHEMBROMCN5260</v>
          </cell>
        </row>
        <row r="1159">
          <cell r="A1159" t="str">
            <v>CN5261</v>
          </cell>
          <cell r="B1159" t="str">
            <v>HARIPADAMAHALICN5261</v>
          </cell>
        </row>
        <row r="1160">
          <cell r="A1160" t="str">
            <v>CN5262</v>
          </cell>
          <cell r="B1160" t="str">
            <v>SUNILMURMUCN5262</v>
          </cell>
        </row>
        <row r="1161">
          <cell r="A1161" t="str">
            <v>CN5263</v>
          </cell>
          <cell r="B1161" t="str">
            <v>SANJAYMURMUCN5263</v>
          </cell>
        </row>
        <row r="1162">
          <cell r="A1162" t="str">
            <v>CN5264</v>
          </cell>
          <cell r="B1162" t="str">
            <v>BIRBALMOHALICN5264</v>
          </cell>
        </row>
        <row r="1163">
          <cell r="A1163" t="str">
            <v>CN5265</v>
          </cell>
          <cell r="B1163" t="str">
            <v>SIPAHIHANSDACN5265</v>
          </cell>
        </row>
        <row r="1164">
          <cell r="A1164" t="str">
            <v>CN5266</v>
          </cell>
          <cell r="B1164" t="str">
            <v>SOBANHEMBRONCN5266</v>
          </cell>
        </row>
        <row r="1165">
          <cell r="A1165" t="str">
            <v>CN5267</v>
          </cell>
          <cell r="B1165" t="str">
            <v>PRADHANMARANDICN5267</v>
          </cell>
        </row>
        <row r="1166">
          <cell r="A1166" t="str">
            <v>CN5268</v>
          </cell>
          <cell r="B1166" t="str">
            <v>KALESHWARMOHALICN5268</v>
          </cell>
        </row>
        <row r="1167">
          <cell r="A1167" t="str">
            <v>CN5269</v>
          </cell>
          <cell r="B1167" t="str">
            <v>MAHADEVMOHALICN5269</v>
          </cell>
        </row>
        <row r="1168">
          <cell r="A1168" t="str">
            <v>CN5270</v>
          </cell>
          <cell r="B1168" t="str">
            <v>DUBLALMOHALICN5270</v>
          </cell>
        </row>
        <row r="1169">
          <cell r="A1169" t="str">
            <v>CN5271</v>
          </cell>
          <cell r="B1169" t="str">
            <v>BARIYARHANSDACN5271</v>
          </cell>
        </row>
        <row r="1170">
          <cell r="A1170" t="str">
            <v>CN5272</v>
          </cell>
          <cell r="B1170" t="str">
            <v>BHIMSENSORENCN5272</v>
          </cell>
        </row>
        <row r="1171">
          <cell r="A1171" t="str">
            <v>CN5273</v>
          </cell>
          <cell r="B1171" t="str">
            <v>GANGASORENCN5273</v>
          </cell>
        </row>
        <row r="1172">
          <cell r="A1172" t="str">
            <v>CN5274</v>
          </cell>
          <cell r="B1172" t="str">
            <v>DEVADASMOHALICN5274</v>
          </cell>
        </row>
        <row r="1173">
          <cell r="A1173" t="str">
            <v>CN5275</v>
          </cell>
          <cell r="B1173" t="str">
            <v>DUNUJMURMUCN5275</v>
          </cell>
        </row>
        <row r="1174">
          <cell r="A1174" t="str">
            <v>CN5276</v>
          </cell>
          <cell r="B1174" t="str">
            <v>SANATHBASKICN5276</v>
          </cell>
        </row>
        <row r="1175">
          <cell r="A1175" t="str">
            <v>CN5277</v>
          </cell>
          <cell r="B1175" t="str">
            <v>MANTUTUDUCN5277</v>
          </cell>
        </row>
        <row r="1176">
          <cell r="A1176" t="str">
            <v>CN5278</v>
          </cell>
          <cell r="B1176" t="str">
            <v>CHHOTELALMARANDICN5278</v>
          </cell>
        </row>
        <row r="1177">
          <cell r="A1177" t="str">
            <v>CN5279</v>
          </cell>
          <cell r="B1177" t="str">
            <v>RAKHISHALSORENCN5279</v>
          </cell>
        </row>
        <row r="1178">
          <cell r="A1178" t="str">
            <v>CN5280</v>
          </cell>
          <cell r="B1178" t="str">
            <v>JITBDRTHAPACN5280</v>
          </cell>
        </row>
        <row r="1179">
          <cell r="A1179" t="str">
            <v>CN5281</v>
          </cell>
          <cell r="B1179" t="str">
            <v>OMBDRTHAPACN5281</v>
          </cell>
        </row>
        <row r="1180">
          <cell r="A1180" t="str">
            <v>CN5282</v>
          </cell>
          <cell r="B1180" t="str">
            <v>BHAKTABDRGURUNGCN5282</v>
          </cell>
        </row>
        <row r="1181">
          <cell r="A1181" t="str">
            <v>CN5283</v>
          </cell>
          <cell r="B1181" t="str">
            <v>CHANDRABDRGURUNGCN5283</v>
          </cell>
        </row>
        <row r="1182">
          <cell r="A1182" t="str">
            <v>CN5284</v>
          </cell>
          <cell r="B1182" t="str">
            <v>BUDHIBDRGURUNGCN5284</v>
          </cell>
        </row>
        <row r="1183">
          <cell r="A1183" t="str">
            <v>CN5285</v>
          </cell>
          <cell r="B1183" t="str">
            <v>BUIRBDRBAGALECN5285</v>
          </cell>
        </row>
        <row r="1184">
          <cell r="A1184" t="str">
            <v>CN5287</v>
          </cell>
          <cell r="B1184" t="str">
            <v>NIRAJPSDGUPTACN5287</v>
          </cell>
        </row>
        <row r="1185">
          <cell r="A1185" t="str">
            <v>CN5288</v>
          </cell>
          <cell r="B1185" t="str">
            <v>SURESHSUNARCN5288</v>
          </cell>
        </row>
        <row r="1186">
          <cell r="A1186" t="str">
            <v>CN5289</v>
          </cell>
          <cell r="B1186" t="str">
            <v>LALBDRRANACN5289</v>
          </cell>
        </row>
        <row r="1187">
          <cell r="A1187" t="str">
            <v>CN5290</v>
          </cell>
          <cell r="B1187" t="str">
            <v>DADILALSUBEDICN5290</v>
          </cell>
        </row>
        <row r="1188">
          <cell r="A1188" t="str">
            <v>CN5291</v>
          </cell>
          <cell r="B1188" t="str">
            <v>DEVBDRKARKICN5291</v>
          </cell>
        </row>
        <row r="1189">
          <cell r="A1189" t="str">
            <v>CN5292</v>
          </cell>
          <cell r="B1189" t="str">
            <v>BISHESWORPANDEYCN5292</v>
          </cell>
        </row>
        <row r="1190">
          <cell r="A1190" t="str">
            <v>CN5293</v>
          </cell>
          <cell r="B1190" t="str">
            <v>RAJANGURUNGCN5293</v>
          </cell>
        </row>
        <row r="1191">
          <cell r="A1191" t="str">
            <v>CN5294</v>
          </cell>
          <cell r="B1191" t="str">
            <v>PADAMSHAKECN5294</v>
          </cell>
        </row>
        <row r="1192">
          <cell r="A1192" t="str">
            <v>CN5295</v>
          </cell>
          <cell r="B1192" t="str">
            <v>DALSINGHGAHACN5295</v>
          </cell>
        </row>
        <row r="1193">
          <cell r="A1193" t="str">
            <v>CN5296</v>
          </cell>
          <cell r="B1193" t="str">
            <v>JAGARNATHTHAKURCN5296</v>
          </cell>
        </row>
        <row r="1194">
          <cell r="A1194" t="str">
            <v>CN5297</v>
          </cell>
          <cell r="B1194" t="str">
            <v>DATARAMPOUDELCN5297</v>
          </cell>
        </row>
        <row r="1195">
          <cell r="A1195" t="str">
            <v>CN5298</v>
          </cell>
          <cell r="B1195" t="str">
            <v>GYANBDRPUNCN5298</v>
          </cell>
        </row>
        <row r="1196">
          <cell r="A1196" t="str">
            <v>CN5299</v>
          </cell>
          <cell r="B1196" t="str">
            <v>RAMPSDBHATTARAICN5299</v>
          </cell>
        </row>
        <row r="1197">
          <cell r="A1197" t="str">
            <v>CN5300</v>
          </cell>
          <cell r="B1197" t="str">
            <v>EKBDRGAHACN5300</v>
          </cell>
        </row>
        <row r="1198">
          <cell r="A1198" t="str">
            <v>CN5301</v>
          </cell>
          <cell r="B1198" t="str">
            <v>MOHANBDRCHOHANCN5301</v>
          </cell>
        </row>
        <row r="1199">
          <cell r="A1199" t="str">
            <v>CN5302</v>
          </cell>
          <cell r="B1199" t="str">
            <v>GOVINDKAUCHACN5302</v>
          </cell>
        </row>
        <row r="1200">
          <cell r="A1200" t="str">
            <v>CN5303</v>
          </cell>
          <cell r="B1200" t="str">
            <v>DEVBDRGHARTICN5303</v>
          </cell>
        </row>
        <row r="1201">
          <cell r="A1201" t="str">
            <v>CN5304</v>
          </cell>
          <cell r="B1201" t="str">
            <v>DHANBDRTHAPACN5304</v>
          </cell>
        </row>
        <row r="1202">
          <cell r="A1202" t="str">
            <v>CN5305</v>
          </cell>
          <cell r="B1202" t="str">
            <v>PRITHIBISHARMACN5305</v>
          </cell>
        </row>
        <row r="1203">
          <cell r="A1203" t="str">
            <v>CN5306</v>
          </cell>
          <cell r="B1203" t="str">
            <v>NILESHKUMARCN5306</v>
          </cell>
        </row>
        <row r="1204">
          <cell r="A1204" t="str">
            <v>CN5307</v>
          </cell>
          <cell r="B1204" t="str">
            <v>JALESHWARPANDITCN5307</v>
          </cell>
        </row>
        <row r="1205">
          <cell r="A1205" t="str">
            <v>CN5308</v>
          </cell>
          <cell r="B1205" t="str">
            <v>BHAGAWANRAUTCN5308</v>
          </cell>
        </row>
        <row r="1206">
          <cell r="A1206" t="str">
            <v>CN5309</v>
          </cell>
          <cell r="B1206" t="str">
            <v>AJAYKUMARTHAKURCN5309</v>
          </cell>
        </row>
        <row r="1207">
          <cell r="A1207" t="str">
            <v>CN5310</v>
          </cell>
          <cell r="B1207" t="str">
            <v>AJAYKUMARPANDITCN5310</v>
          </cell>
        </row>
        <row r="1208">
          <cell r="A1208" t="str">
            <v>CN5311</v>
          </cell>
          <cell r="B1208" t="str">
            <v>RAKESHKUMARPANDITCN5311</v>
          </cell>
        </row>
        <row r="1209">
          <cell r="A1209" t="str">
            <v>CN5312</v>
          </cell>
          <cell r="B1209" t="str">
            <v>SUKESHKUMARCN5312</v>
          </cell>
        </row>
        <row r="1210">
          <cell r="A1210" t="str">
            <v>CN5313</v>
          </cell>
          <cell r="B1210" t="str">
            <v>DILIPKUMARPATALCN5313</v>
          </cell>
        </row>
        <row r="1211">
          <cell r="A1211" t="str">
            <v>CN5314</v>
          </cell>
          <cell r="B1211" t="str">
            <v>SHATRUGHNARAUTCN5314</v>
          </cell>
        </row>
        <row r="1212">
          <cell r="A1212" t="str">
            <v>CN5315</v>
          </cell>
          <cell r="B1212" t="str">
            <v>BRIJESHKUMARPANDITCN5315</v>
          </cell>
        </row>
        <row r="1213">
          <cell r="A1213" t="str">
            <v>CN5316</v>
          </cell>
          <cell r="B1213" t="str">
            <v>RAJUKUMARCN5316</v>
          </cell>
        </row>
        <row r="1214">
          <cell r="A1214" t="str">
            <v>CN5317</v>
          </cell>
          <cell r="B1214" t="str">
            <v>PURANBDRBALALCN5317</v>
          </cell>
        </row>
        <row r="1215">
          <cell r="A1215" t="str">
            <v>CN5318</v>
          </cell>
          <cell r="B1215" t="str">
            <v>RUDRABDRRANACN5318</v>
          </cell>
        </row>
        <row r="1216">
          <cell r="A1216" t="str">
            <v>CN5319</v>
          </cell>
          <cell r="B1216" t="str">
            <v>KRISHNABDRTHAPACN5319</v>
          </cell>
        </row>
        <row r="1217">
          <cell r="A1217" t="str">
            <v>CN5320</v>
          </cell>
          <cell r="B1217" t="str">
            <v>DALBDRRAMJALICN5320</v>
          </cell>
        </row>
        <row r="1218">
          <cell r="A1218" t="str">
            <v>CN5321</v>
          </cell>
          <cell r="B1218" t="str">
            <v>SERBDRRAMJALICN5321</v>
          </cell>
        </row>
        <row r="1219">
          <cell r="A1219" t="str">
            <v>CN5322</v>
          </cell>
          <cell r="B1219" t="str">
            <v>BELBDRTHAPACN5322</v>
          </cell>
        </row>
        <row r="1220">
          <cell r="A1220" t="str">
            <v>CN5323</v>
          </cell>
          <cell r="B1220" t="str">
            <v>GUNARAMGHARTICN5323</v>
          </cell>
        </row>
        <row r="1221">
          <cell r="A1221" t="str">
            <v>CN5324</v>
          </cell>
          <cell r="B1221" t="str">
            <v>TIKARAMSINGJALICN5324</v>
          </cell>
        </row>
        <row r="1222">
          <cell r="A1222" t="str">
            <v>CN5325</v>
          </cell>
          <cell r="B1222" t="str">
            <v>UDALBDRCHOHANCN5325</v>
          </cell>
        </row>
        <row r="1223">
          <cell r="A1223" t="str">
            <v>CN5326</v>
          </cell>
          <cell r="B1223" t="str">
            <v>BIKRAMTHAPACN5326</v>
          </cell>
        </row>
        <row r="1224">
          <cell r="A1224" t="str">
            <v>CN5327</v>
          </cell>
          <cell r="B1224" t="str">
            <v>TULBDRTHAPACN5327</v>
          </cell>
        </row>
        <row r="1225">
          <cell r="A1225" t="str">
            <v>CN5328</v>
          </cell>
          <cell r="B1225" t="str">
            <v>TEKBDRTHAPACN5328</v>
          </cell>
        </row>
        <row r="1226">
          <cell r="A1226" t="str">
            <v>CN5329</v>
          </cell>
          <cell r="B1226" t="str">
            <v>TEJMANRANACN5329</v>
          </cell>
        </row>
        <row r="1227">
          <cell r="A1227" t="str">
            <v>CN5330</v>
          </cell>
          <cell r="B1227" t="str">
            <v>GIRBDRRANACN5330</v>
          </cell>
        </row>
        <row r="1228">
          <cell r="A1228" t="str">
            <v>CN5331</v>
          </cell>
          <cell r="B1228" t="str">
            <v>BIKASHKMRPANDITCN5331</v>
          </cell>
        </row>
        <row r="1229">
          <cell r="A1229" t="str">
            <v>CN5332</v>
          </cell>
          <cell r="B1229" t="str">
            <v>GYANBDRKUNWARCN5332</v>
          </cell>
        </row>
        <row r="1230">
          <cell r="A1230" t="str">
            <v>CN5333</v>
          </cell>
          <cell r="B1230" t="str">
            <v>LALBDRKUNWARCN5333</v>
          </cell>
        </row>
        <row r="1231">
          <cell r="A1231" t="str">
            <v>CN5334</v>
          </cell>
          <cell r="B1231" t="str">
            <v>JAGBDRDHENGACN5334</v>
          </cell>
        </row>
        <row r="1232">
          <cell r="A1232" t="str">
            <v>CN5335</v>
          </cell>
          <cell r="B1232" t="str">
            <v>RATANBDRGURUNGCN5335</v>
          </cell>
        </row>
        <row r="1233">
          <cell r="A1233" t="str">
            <v>CN5336</v>
          </cell>
          <cell r="B1233" t="str">
            <v>KUMARKHATTRICN5336</v>
          </cell>
        </row>
        <row r="1234">
          <cell r="A1234" t="str">
            <v>CN5337</v>
          </cell>
          <cell r="B1234" t="str">
            <v>CHANDRABDRGHARTICN5337</v>
          </cell>
        </row>
        <row r="1235">
          <cell r="A1235" t="str">
            <v>CN5338</v>
          </cell>
          <cell r="B1235" t="str">
            <v>JANGABDRBKCN5338</v>
          </cell>
        </row>
        <row r="1236">
          <cell r="A1236" t="str">
            <v>CN5339</v>
          </cell>
          <cell r="B1236" t="str">
            <v>SITABDRGURUNG-CN5339</v>
          </cell>
        </row>
        <row r="1237">
          <cell r="A1237" t="str">
            <v>CN5340</v>
          </cell>
          <cell r="B1237" t="str">
            <v>DOLBDRGURUNGCN5340</v>
          </cell>
        </row>
        <row r="1238">
          <cell r="A1238" t="str">
            <v>CN5341</v>
          </cell>
          <cell r="B1238" t="str">
            <v>DHURBANARAYANCN5341</v>
          </cell>
        </row>
        <row r="1239">
          <cell r="A1239" t="str">
            <v>CN5342</v>
          </cell>
          <cell r="B1239" t="str">
            <v>RAGHUNATHMAINALICN5342</v>
          </cell>
        </row>
        <row r="1240">
          <cell r="A1240" t="str">
            <v>CN5343</v>
          </cell>
          <cell r="B1240" t="str">
            <v>SHIBUROYCN5343</v>
          </cell>
        </row>
        <row r="1241">
          <cell r="A1241" t="str">
            <v>CN5344</v>
          </cell>
          <cell r="B1241" t="str">
            <v>ANUMARANDICN5344</v>
          </cell>
        </row>
        <row r="1242">
          <cell r="A1242" t="str">
            <v>CN5345</v>
          </cell>
          <cell r="B1242" t="str">
            <v>MANIKRANACN5345</v>
          </cell>
        </row>
        <row r="1243">
          <cell r="A1243" t="str">
            <v>CN5346</v>
          </cell>
          <cell r="B1243" t="str">
            <v>HIRALALRANACN5346</v>
          </cell>
        </row>
        <row r="1244">
          <cell r="A1244" t="str">
            <v>CN5347</v>
          </cell>
          <cell r="B1244" t="str">
            <v>JANGILALMIRDHACN5347</v>
          </cell>
        </row>
        <row r="1245">
          <cell r="A1245" t="str">
            <v>CN5348</v>
          </cell>
          <cell r="B1245" t="str">
            <v>GANESHRANACN5348</v>
          </cell>
        </row>
        <row r="1246">
          <cell r="A1246" t="str">
            <v>CN5349</v>
          </cell>
          <cell r="B1246" t="str">
            <v>ANILKUMARMURMUCN5349</v>
          </cell>
        </row>
        <row r="1247">
          <cell r="A1247" t="str">
            <v>CN5350</v>
          </cell>
          <cell r="B1247" t="str">
            <v>DHALBDRSHREESCN5350</v>
          </cell>
        </row>
        <row r="1248">
          <cell r="A1248" t="str">
            <v>CN5351</v>
          </cell>
          <cell r="B1248" t="str">
            <v>KAMALSHREESCN5351</v>
          </cell>
        </row>
        <row r="1249">
          <cell r="A1249" t="str">
            <v>CN5352</v>
          </cell>
          <cell r="B1249" t="str">
            <v>TEKBDRB.K.CN5352</v>
          </cell>
        </row>
        <row r="1250">
          <cell r="A1250" t="str">
            <v>CN5353</v>
          </cell>
          <cell r="B1250" t="str">
            <v>PURNABDRKAUCHACN5353</v>
          </cell>
        </row>
        <row r="1251">
          <cell r="A1251" t="str">
            <v>CN5354</v>
          </cell>
          <cell r="B1251" t="str">
            <v>JITBDRRAKASKOTICN5354</v>
          </cell>
        </row>
        <row r="1252">
          <cell r="A1252" t="str">
            <v>CN5355</v>
          </cell>
          <cell r="B1252" t="str">
            <v>TILBDRTHAPACN5355</v>
          </cell>
        </row>
        <row r="1253">
          <cell r="A1253" t="str">
            <v>CN5356</v>
          </cell>
          <cell r="B1253" t="str">
            <v>CHETBDRTHAPACN5356</v>
          </cell>
        </row>
        <row r="1254">
          <cell r="A1254" t="str">
            <v>CN5357</v>
          </cell>
          <cell r="B1254" t="str">
            <v>BHAKTABDRRAKASKOTICN5357</v>
          </cell>
        </row>
        <row r="1255">
          <cell r="A1255" t="str">
            <v>CN5358</v>
          </cell>
          <cell r="B1255" t="str">
            <v>TEKBDRTHAPACN5358</v>
          </cell>
        </row>
        <row r="1256">
          <cell r="A1256" t="str">
            <v>CN5359</v>
          </cell>
          <cell r="B1256" t="str">
            <v>GANGABDRBUDHACN5359</v>
          </cell>
        </row>
        <row r="1257">
          <cell r="A1257" t="str">
            <v>CN5360</v>
          </cell>
          <cell r="B1257" t="str">
            <v>SASHIRAMPEMICN5360</v>
          </cell>
        </row>
        <row r="1258">
          <cell r="A1258" t="str">
            <v>CN5361</v>
          </cell>
          <cell r="B1258" t="str">
            <v>HOMBDRTHAPACN5361</v>
          </cell>
        </row>
        <row r="1259">
          <cell r="A1259" t="str">
            <v>CN5362</v>
          </cell>
          <cell r="B1259" t="str">
            <v>RAMESHCHOUDHARICN5362</v>
          </cell>
        </row>
        <row r="1260">
          <cell r="A1260" t="str">
            <v>CN5363</v>
          </cell>
          <cell r="B1260" t="str">
            <v>RANBDRGHARTICN5363</v>
          </cell>
        </row>
        <row r="1261">
          <cell r="A1261" t="str">
            <v>CN5364</v>
          </cell>
          <cell r="B1261" t="str">
            <v>NABARAJJARJACN5364</v>
          </cell>
        </row>
        <row r="1262">
          <cell r="A1262" t="str">
            <v>CN5365</v>
          </cell>
          <cell r="B1262" t="str">
            <v>RAMNATHNEUPANECN5365</v>
          </cell>
        </row>
        <row r="1263">
          <cell r="A1263" t="str">
            <v>CN5366</v>
          </cell>
          <cell r="B1263" t="str">
            <v>JIVANKUMARSHARMACN5366</v>
          </cell>
        </row>
        <row r="1264">
          <cell r="A1264" t="str">
            <v>CN5367</v>
          </cell>
          <cell r="B1264" t="str">
            <v>BHIMBDRSHRESTHACN5367</v>
          </cell>
        </row>
        <row r="1265">
          <cell r="A1265" t="str">
            <v>CN5368</v>
          </cell>
          <cell r="B1265" t="str">
            <v>JHABINDRABDRRANACN5368</v>
          </cell>
        </row>
        <row r="1266">
          <cell r="A1266" t="str">
            <v>CN5369</v>
          </cell>
          <cell r="B1266" t="str">
            <v>HARISARARRIMALCN5369</v>
          </cell>
        </row>
        <row r="1267">
          <cell r="A1267" t="str">
            <v>CN5370</v>
          </cell>
          <cell r="B1267" t="str">
            <v>KHADKABDRPURICN5370</v>
          </cell>
        </row>
        <row r="1268">
          <cell r="A1268" t="str">
            <v>CN5371</v>
          </cell>
          <cell r="B1268" t="str">
            <v>BHIMBDRMAKIMCN5371</v>
          </cell>
        </row>
        <row r="1269">
          <cell r="A1269" t="str">
            <v>CN5372</v>
          </cell>
          <cell r="B1269" t="str">
            <v>THAMANSINGHMAKIMCN5372</v>
          </cell>
        </row>
        <row r="1270">
          <cell r="A1270" t="str">
            <v>CN5373</v>
          </cell>
          <cell r="B1270" t="str">
            <v>SHRELALMASKICN5373</v>
          </cell>
        </row>
        <row r="1271">
          <cell r="A1271" t="str">
            <v>CN5374</v>
          </cell>
          <cell r="B1271" t="str">
            <v>TILBDRTHAPACN5374</v>
          </cell>
        </row>
        <row r="1272">
          <cell r="A1272" t="str">
            <v>CN5375</v>
          </cell>
          <cell r="B1272" t="str">
            <v>OMBDRTHAPACN5375</v>
          </cell>
        </row>
        <row r="1273">
          <cell r="A1273" t="str">
            <v>CN5376</v>
          </cell>
          <cell r="B1273" t="str">
            <v>BUDHABDRTHAPACN5376</v>
          </cell>
        </row>
        <row r="1274">
          <cell r="A1274" t="str">
            <v>CN5377</v>
          </cell>
          <cell r="B1274" t="str">
            <v>KEMARSINGHTHAPACN5377</v>
          </cell>
        </row>
        <row r="1275">
          <cell r="A1275" t="str">
            <v>CN5378</v>
          </cell>
          <cell r="B1275" t="str">
            <v>GOBINDAGAHACN5378</v>
          </cell>
        </row>
        <row r="1276">
          <cell r="A1276" t="str">
            <v>CN5379</v>
          </cell>
          <cell r="B1276" t="str">
            <v>SHIPBDRTHAPACN5379</v>
          </cell>
        </row>
        <row r="1277">
          <cell r="A1277" t="str">
            <v>CN5380</v>
          </cell>
          <cell r="B1277" t="str">
            <v>DILIPRANACN5380</v>
          </cell>
        </row>
        <row r="1278">
          <cell r="A1278" t="str">
            <v>CN5381</v>
          </cell>
          <cell r="B1278" t="str">
            <v>GHUNBDRTHAPACN5381</v>
          </cell>
        </row>
        <row r="1279">
          <cell r="A1279" t="str">
            <v>CN5382</v>
          </cell>
          <cell r="B1279" t="str">
            <v>BHIMRANACN5382</v>
          </cell>
        </row>
        <row r="1280">
          <cell r="A1280" t="str">
            <v>CN5383</v>
          </cell>
          <cell r="B1280" t="str">
            <v>SAROJTHAPACN5383</v>
          </cell>
        </row>
        <row r="1281">
          <cell r="A1281" t="str">
            <v>CN5384</v>
          </cell>
          <cell r="B1281" t="str">
            <v>MANBDRRANACN5384</v>
          </cell>
        </row>
        <row r="1282">
          <cell r="A1282" t="str">
            <v>CN5385</v>
          </cell>
          <cell r="B1282" t="str">
            <v>BELBDRRANACN5385</v>
          </cell>
        </row>
        <row r="1283">
          <cell r="A1283" t="str">
            <v>CN5386</v>
          </cell>
          <cell r="B1283" t="str">
            <v>DILBDRTHAPACN5386</v>
          </cell>
        </row>
        <row r="1284">
          <cell r="A1284" t="str">
            <v>CN5387</v>
          </cell>
          <cell r="B1284" t="str">
            <v>TEKBDRTHAPACN5387</v>
          </cell>
        </row>
        <row r="1285">
          <cell r="A1285" t="str">
            <v>CN5388</v>
          </cell>
          <cell r="B1285" t="str">
            <v>TIKARAMTHAPACN5388</v>
          </cell>
        </row>
        <row r="1286">
          <cell r="A1286" t="str">
            <v>CN5389</v>
          </cell>
          <cell r="B1286" t="str">
            <v>YAMBDRSINGJALICN5389</v>
          </cell>
        </row>
        <row r="1287">
          <cell r="A1287" t="str">
            <v>CN5390</v>
          </cell>
          <cell r="B1287" t="str">
            <v>DILBDRRANACN5390</v>
          </cell>
        </row>
        <row r="1288">
          <cell r="A1288" t="str">
            <v>CN5391</v>
          </cell>
          <cell r="B1288" t="str">
            <v>CHOTKENSHARMACN5391</v>
          </cell>
        </row>
        <row r="1289">
          <cell r="A1289" t="str">
            <v>CN5392</v>
          </cell>
          <cell r="B1289" t="str">
            <v>SIKENDRASHARMACN5392</v>
          </cell>
        </row>
        <row r="1290">
          <cell r="A1290" t="str">
            <v>CN5393</v>
          </cell>
          <cell r="B1290" t="str">
            <v>DUKHARAMSHARMACN5393</v>
          </cell>
        </row>
        <row r="1291">
          <cell r="A1291" t="str">
            <v>CN5394</v>
          </cell>
          <cell r="B1291" t="str">
            <v>SOBIDMIYACN5394</v>
          </cell>
        </row>
        <row r="1292">
          <cell r="A1292" t="str">
            <v>CN5395</v>
          </cell>
          <cell r="B1292" t="str">
            <v>BHOJRAJDAHALCN5395</v>
          </cell>
        </row>
        <row r="1293">
          <cell r="A1293" t="str">
            <v>CN5396</v>
          </cell>
          <cell r="B1293" t="str">
            <v>DHURBAPSDNEPALCN5396</v>
          </cell>
        </row>
        <row r="1294">
          <cell r="A1294" t="str">
            <v>CN5397</v>
          </cell>
          <cell r="B1294" t="str">
            <v>DALBIKRAMKHADKACN5397</v>
          </cell>
        </row>
        <row r="1295">
          <cell r="A1295" t="str">
            <v>CN5398</v>
          </cell>
          <cell r="B1295" t="str">
            <v>KIRANLAMACN5398</v>
          </cell>
        </row>
        <row r="1296">
          <cell r="A1296" t="str">
            <v>CN5399</v>
          </cell>
          <cell r="B1296" t="str">
            <v>RESHAMBDRPAIJACN5399</v>
          </cell>
        </row>
        <row r="1297">
          <cell r="A1297" t="str">
            <v>CN5400</v>
          </cell>
          <cell r="B1297" t="str">
            <v>MAHENDRAPSDSHAKYACN5400</v>
          </cell>
        </row>
        <row r="1298">
          <cell r="A1298" t="str">
            <v>CN5401</v>
          </cell>
          <cell r="B1298" t="str">
            <v>CHUMANRANACN5401</v>
          </cell>
        </row>
        <row r="1299">
          <cell r="A1299" t="str">
            <v>CN5402</v>
          </cell>
          <cell r="B1299" t="str">
            <v>CHANBDRTHAPACN5402</v>
          </cell>
        </row>
        <row r="1300">
          <cell r="A1300" t="str">
            <v>CN5403</v>
          </cell>
          <cell r="B1300" t="str">
            <v>KULBDRTHAPACN5403</v>
          </cell>
        </row>
        <row r="1301">
          <cell r="A1301" t="str">
            <v>CN5404</v>
          </cell>
          <cell r="B1301" t="str">
            <v>NIRMALMURMUCN5404</v>
          </cell>
        </row>
        <row r="1302">
          <cell r="A1302" t="str">
            <v>CN5405</v>
          </cell>
          <cell r="B1302" t="str">
            <v>SAJALSAHACN5405</v>
          </cell>
        </row>
        <row r="1303">
          <cell r="A1303" t="str">
            <v>CN5406</v>
          </cell>
          <cell r="B1303" t="str">
            <v>BHIMNATHSINGHCN5406</v>
          </cell>
        </row>
        <row r="1304">
          <cell r="A1304" t="str">
            <v>CN5407</v>
          </cell>
          <cell r="B1304" t="str">
            <v>SHANKARPSDRAUTCN5407</v>
          </cell>
        </row>
        <row r="1305">
          <cell r="A1305" t="str">
            <v>CN5408</v>
          </cell>
          <cell r="B1305" t="str">
            <v>CHOTELALPANDITCN5408</v>
          </cell>
        </row>
        <row r="1306">
          <cell r="A1306" t="str">
            <v>CN5409</v>
          </cell>
          <cell r="B1306" t="str">
            <v>JATASHANKARTIWARICN5409</v>
          </cell>
        </row>
        <row r="1307">
          <cell r="A1307" t="str">
            <v>CN5410</v>
          </cell>
          <cell r="B1307" t="str">
            <v>BOMBDRCHATTRICN5410</v>
          </cell>
        </row>
        <row r="1308">
          <cell r="A1308" t="str">
            <v>CN5411</v>
          </cell>
          <cell r="B1308" t="str">
            <v>YAMBDRCHATTRICN5411</v>
          </cell>
        </row>
        <row r="1309">
          <cell r="A1309" t="str">
            <v>CN5412</v>
          </cell>
          <cell r="B1309" t="str">
            <v>DEVBDRRANACN5412</v>
          </cell>
        </row>
        <row r="1310">
          <cell r="A1310" t="str">
            <v>CN5413</v>
          </cell>
          <cell r="B1310" t="str">
            <v>THANESWORTHAPACN5413</v>
          </cell>
        </row>
        <row r="1311">
          <cell r="A1311" t="str">
            <v>CN5414</v>
          </cell>
          <cell r="B1311" t="str">
            <v>JUDHAMANRESHMICN5414</v>
          </cell>
        </row>
        <row r="1312">
          <cell r="A1312" t="str">
            <v>CN5415</v>
          </cell>
          <cell r="B1312" t="str">
            <v>DHANBDRRESHMICN5415</v>
          </cell>
        </row>
        <row r="1313">
          <cell r="A1313" t="str">
            <v>CN5416</v>
          </cell>
          <cell r="B1313" t="str">
            <v>JIBLALSHREESCN5416</v>
          </cell>
        </row>
        <row r="1314">
          <cell r="A1314" t="str">
            <v>CN5417</v>
          </cell>
          <cell r="B1314" t="str">
            <v>YOUBRAJGHARTICN5417</v>
          </cell>
        </row>
        <row r="1315">
          <cell r="A1315" t="str">
            <v>CN5418</v>
          </cell>
          <cell r="B1315" t="str">
            <v>AMBARBDRRANACN5418</v>
          </cell>
        </row>
        <row r="1316">
          <cell r="A1316" t="str">
            <v>CN5419</v>
          </cell>
          <cell r="B1316" t="str">
            <v>RAMADHAKURMICN5419</v>
          </cell>
        </row>
        <row r="1317">
          <cell r="A1317" t="str">
            <v>CN5420</v>
          </cell>
          <cell r="B1317" t="str">
            <v>KAMALBDRHAMALCN5420</v>
          </cell>
        </row>
        <row r="1318">
          <cell r="A1318" t="str">
            <v>CN5421</v>
          </cell>
          <cell r="B1318" t="str">
            <v>CHANDESWORKHOTECN5421</v>
          </cell>
        </row>
        <row r="1319">
          <cell r="A1319" t="str">
            <v>CN5422</v>
          </cell>
          <cell r="B1319" t="str">
            <v>KAMALCHOULAGAICN5422</v>
          </cell>
        </row>
        <row r="1320">
          <cell r="A1320" t="str">
            <v>CN5423</v>
          </cell>
          <cell r="B1320" t="str">
            <v>BINODBDRDAGICN5423</v>
          </cell>
        </row>
        <row r="1321">
          <cell r="A1321" t="str">
            <v>CN5424</v>
          </cell>
          <cell r="B1321" t="str">
            <v>PARSHURAMLUITELCN5424</v>
          </cell>
        </row>
        <row r="1322">
          <cell r="A1322" t="str">
            <v>CN5425</v>
          </cell>
          <cell r="B1322" t="str">
            <v>AMRITKUMARBASELCN5425</v>
          </cell>
        </row>
        <row r="1323">
          <cell r="A1323" t="str">
            <v>CN5426</v>
          </cell>
          <cell r="B1323" t="str">
            <v>NANKUMARTHARUCN5426</v>
          </cell>
        </row>
        <row r="1324">
          <cell r="A1324" t="str">
            <v>CN5427</v>
          </cell>
          <cell r="B1324" t="str">
            <v>HARIRAMKUNWARCN5427</v>
          </cell>
        </row>
        <row r="1325">
          <cell r="A1325" t="str">
            <v>CN5428</v>
          </cell>
          <cell r="B1325" t="str">
            <v>BISHOWANATHTHARUCN5428</v>
          </cell>
        </row>
        <row r="1326">
          <cell r="A1326" t="str">
            <v>CN5429</v>
          </cell>
          <cell r="B1326" t="str">
            <v>KISANRANACN5429</v>
          </cell>
        </row>
        <row r="1327">
          <cell r="A1327" t="str">
            <v>CN5430</v>
          </cell>
          <cell r="B1327" t="str">
            <v>RAJBDRRANACN5430</v>
          </cell>
        </row>
        <row r="1328">
          <cell r="A1328" t="str">
            <v>CN5431</v>
          </cell>
          <cell r="B1328" t="str">
            <v>JANGABDRTHARUCN5431</v>
          </cell>
        </row>
        <row r="1329">
          <cell r="A1329" t="str">
            <v>CN5432</v>
          </cell>
          <cell r="B1329" t="str">
            <v>DINESHPSDTHARUCN5432</v>
          </cell>
        </row>
        <row r="1330">
          <cell r="A1330" t="str">
            <v>CN5433</v>
          </cell>
          <cell r="B1330" t="str">
            <v>BISHNUPSDGALAMICN5433</v>
          </cell>
        </row>
        <row r="1331">
          <cell r="A1331" t="str">
            <v>CN5434</v>
          </cell>
          <cell r="B1331" t="str">
            <v>MAHENDRABKCN5434</v>
          </cell>
        </row>
        <row r="1332">
          <cell r="A1332" t="str">
            <v>CN5435</v>
          </cell>
          <cell r="B1332" t="str">
            <v>HARKABDRSUNARCN5435</v>
          </cell>
        </row>
        <row r="1333">
          <cell r="A1333" t="str">
            <v>CN5436</v>
          </cell>
          <cell r="B1333" t="str">
            <v>ROHITTHAPACN5436</v>
          </cell>
        </row>
        <row r="1334">
          <cell r="A1334" t="str">
            <v>CN5437</v>
          </cell>
          <cell r="B1334" t="str">
            <v>DURGABDRTHAPACN5437</v>
          </cell>
        </row>
        <row r="1335">
          <cell r="A1335" t="str">
            <v>CN5438</v>
          </cell>
          <cell r="B1335" t="str">
            <v>YEMBDTTHAPACN5438</v>
          </cell>
        </row>
        <row r="1336">
          <cell r="A1336" t="str">
            <v>CN5439</v>
          </cell>
          <cell r="B1336" t="str">
            <v>TEKBDRB.K.CN5439</v>
          </cell>
        </row>
        <row r="1337">
          <cell r="A1337" t="str">
            <v>CN5440</v>
          </cell>
          <cell r="B1337" t="str">
            <v>DURGASHAKYACN5440</v>
          </cell>
        </row>
        <row r="1338">
          <cell r="A1338" t="str">
            <v>CN5441</v>
          </cell>
          <cell r="B1338" t="str">
            <v>HOMBDRGURUNGCN5441</v>
          </cell>
        </row>
        <row r="1339">
          <cell r="A1339" t="str">
            <v>CN5442</v>
          </cell>
          <cell r="B1339" t="str">
            <v>DHANBDRGURUNGCN5442</v>
          </cell>
        </row>
        <row r="1340">
          <cell r="A1340" t="str">
            <v>CN5443</v>
          </cell>
          <cell r="B1340" t="str">
            <v>TAKBDRSARUCN5443</v>
          </cell>
        </row>
        <row r="1341">
          <cell r="A1341" t="str">
            <v>CN5444</v>
          </cell>
          <cell r="B1341" t="str">
            <v>TEKBDRLUNGELICN5444</v>
          </cell>
        </row>
        <row r="1342">
          <cell r="A1342" t="str">
            <v>CN5445</v>
          </cell>
          <cell r="B1342" t="str">
            <v>JASBDRSARUCN5445</v>
          </cell>
        </row>
        <row r="1343">
          <cell r="A1343" t="str">
            <v>CN5446</v>
          </cell>
          <cell r="B1343" t="str">
            <v>ABBDRBAUMBUCN5446</v>
          </cell>
        </row>
        <row r="1344">
          <cell r="A1344" t="str">
            <v>CN5447</v>
          </cell>
          <cell r="B1344" t="str">
            <v>BHOTBDRCHOHANCN5447</v>
          </cell>
        </row>
        <row r="1345">
          <cell r="A1345" t="str">
            <v>CN5448</v>
          </cell>
          <cell r="B1345" t="str">
            <v>KHUMBDRGAHACN5448</v>
          </cell>
        </row>
        <row r="1346">
          <cell r="A1346" t="str">
            <v>CN5449</v>
          </cell>
          <cell r="B1346" t="str">
            <v>SURYABDRMAKHIMCN5449</v>
          </cell>
        </row>
        <row r="1347">
          <cell r="A1347" t="str">
            <v>CN5450</v>
          </cell>
          <cell r="B1347" t="str">
            <v>NILAKANTHARANACN5450</v>
          </cell>
        </row>
        <row r="1348">
          <cell r="A1348" t="str">
            <v>CN5451</v>
          </cell>
          <cell r="B1348" t="str">
            <v>REWANSINGHMASKICN5451</v>
          </cell>
        </row>
        <row r="1349">
          <cell r="A1349" t="str">
            <v>CN5452</v>
          </cell>
          <cell r="B1349" t="str">
            <v>KHUMBDRSOMAICN5452</v>
          </cell>
        </row>
        <row r="1350">
          <cell r="A1350" t="str">
            <v>CN5453</v>
          </cell>
          <cell r="B1350" t="str">
            <v>TILBDRTHAPACN5453</v>
          </cell>
        </row>
        <row r="1351">
          <cell r="A1351" t="str">
            <v>CN5454</v>
          </cell>
          <cell r="B1351" t="str">
            <v>GOVINDABDRTHAPACN5454</v>
          </cell>
        </row>
        <row r="1352">
          <cell r="A1352" t="str">
            <v>CN5455</v>
          </cell>
          <cell r="B1352" t="str">
            <v>TEJMANTHAPACN5455</v>
          </cell>
        </row>
        <row r="1353">
          <cell r="A1353" t="str">
            <v>CN5456</v>
          </cell>
          <cell r="B1353" t="str">
            <v>BALARAMTHAPACN5456</v>
          </cell>
        </row>
        <row r="1354">
          <cell r="A1354" t="str">
            <v>CN5457</v>
          </cell>
          <cell r="B1354" t="str">
            <v>SHYAMBDRTHAPACN5457</v>
          </cell>
        </row>
        <row r="1355">
          <cell r="A1355" t="str">
            <v>CN5458</v>
          </cell>
          <cell r="B1355" t="str">
            <v>DALBDRSUNARCN5458</v>
          </cell>
        </row>
        <row r="1356">
          <cell r="A1356" t="str">
            <v>CN5459</v>
          </cell>
          <cell r="B1356" t="str">
            <v>NABRAJSUNARCN5459</v>
          </cell>
        </row>
        <row r="1357">
          <cell r="A1357" t="str">
            <v>CN5460</v>
          </cell>
          <cell r="B1357" t="str">
            <v>JAIBDRRANACN5460</v>
          </cell>
        </row>
        <row r="1358">
          <cell r="A1358" t="str">
            <v>CN5461</v>
          </cell>
          <cell r="B1358" t="str">
            <v>THAKURPSDGAHACN5461</v>
          </cell>
        </row>
        <row r="1359">
          <cell r="A1359" t="str">
            <v>CN5462</v>
          </cell>
          <cell r="B1359" t="str">
            <v>KUMARTHAPACN5462</v>
          </cell>
        </row>
        <row r="1360">
          <cell r="A1360" t="str">
            <v>CN5463</v>
          </cell>
          <cell r="B1360" t="str">
            <v>RUKBDRRANACN5463</v>
          </cell>
        </row>
        <row r="1361">
          <cell r="A1361" t="str">
            <v>CN5464</v>
          </cell>
          <cell r="B1361" t="str">
            <v>BIRBDRTHAPACN5464</v>
          </cell>
        </row>
        <row r="1362">
          <cell r="A1362" t="str">
            <v>CN5465</v>
          </cell>
          <cell r="B1362" t="str">
            <v>HIMLALADHIKARICN5465</v>
          </cell>
        </row>
        <row r="1363">
          <cell r="A1363" t="str">
            <v>CN5466</v>
          </cell>
          <cell r="B1363" t="str">
            <v>TOMBDRTHAPACN5466</v>
          </cell>
        </row>
        <row r="1364">
          <cell r="A1364" t="str">
            <v>CN5467</v>
          </cell>
          <cell r="B1364" t="str">
            <v>HARIBDRMANANDHARCN5467</v>
          </cell>
        </row>
        <row r="1365">
          <cell r="A1365" t="str">
            <v>CN5468</v>
          </cell>
          <cell r="B1365" t="str">
            <v>HUMBDRTHAPACN5468</v>
          </cell>
        </row>
        <row r="1366">
          <cell r="A1366" t="str">
            <v>CN5469</v>
          </cell>
          <cell r="B1366" t="str">
            <v>BHAKTABDRTHAPACN5469</v>
          </cell>
        </row>
        <row r="1367">
          <cell r="A1367" t="str">
            <v>CN5470</v>
          </cell>
          <cell r="B1367" t="str">
            <v>RAMKANTANEUPANECN5470</v>
          </cell>
        </row>
        <row r="1368">
          <cell r="A1368" t="str">
            <v>CN5471</v>
          </cell>
          <cell r="B1368" t="str">
            <v>MEMANSINGHRANACN5471</v>
          </cell>
        </row>
        <row r="1369">
          <cell r="A1369" t="str">
            <v>CN5472</v>
          </cell>
          <cell r="B1369" t="str">
            <v>LILBDRRANACN5472</v>
          </cell>
        </row>
        <row r="1370">
          <cell r="A1370" t="str">
            <v>CN5473</v>
          </cell>
          <cell r="B1370" t="str">
            <v>CHURABDRRANACN5473</v>
          </cell>
        </row>
        <row r="1371">
          <cell r="A1371" t="str">
            <v>CN5474</v>
          </cell>
          <cell r="B1371" t="str">
            <v>SHYAMKUMARRANACN5474</v>
          </cell>
        </row>
        <row r="1372">
          <cell r="A1372" t="str">
            <v>CN5475</v>
          </cell>
          <cell r="B1372" t="str">
            <v>DHANBDRRANACN5475</v>
          </cell>
        </row>
        <row r="1373">
          <cell r="A1373" t="str">
            <v>CN5476</v>
          </cell>
          <cell r="B1373" t="str">
            <v>YAMPSDRANACN5476</v>
          </cell>
        </row>
        <row r="1374">
          <cell r="A1374" t="str">
            <v>CN5477</v>
          </cell>
          <cell r="B1374" t="str">
            <v>JHALAKKUMARTHAPACN5477</v>
          </cell>
        </row>
        <row r="1375">
          <cell r="A1375" t="str">
            <v>CN5478</v>
          </cell>
          <cell r="B1375" t="str">
            <v>BINODKUMARRANACN5478</v>
          </cell>
        </row>
        <row r="1376">
          <cell r="A1376" t="str">
            <v>CN5479</v>
          </cell>
          <cell r="B1376" t="str">
            <v>PREMNARAYANRANACN5479</v>
          </cell>
        </row>
        <row r="1377">
          <cell r="A1377" t="str">
            <v>CN5480</v>
          </cell>
          <cell r="B1377" t="str">
            <v>PADAMBDRALECN5480</v>
          </cell>
        </row>
        <row r="1378">
          <cell r="A1378" t="str">
            <v>CN5481</v>
          </cell>
          <cell r="B1378" t="str">
            <v>MOHANTHAPACN5481</v>
          </cell>
        </row>
        <row r="1379">
          <cell r="A1379" t="str">
            <v>CN5482</v>
          </cell>
          <cell r="B1379" t="str">
            <v>KHEMBDRTHAPACN5482</v>
          </cell>
        </row>
        <row r="1380">
          <cell r="A1380" t="str">
            <v>CN5483</v>
          </cell>
          <cell r="B1380" t="str">
            <v>SIDHABDRFUNGJALICN5483</v>
          </cell>
        </row>
        <row r="1381">
          <cell r="A1381" t="str">
            <v>CN5484</v>
          </cell>
          <cell r="B1381" t="str">
            <v>SERBDRRAKHALICN5484</v>
          </cell>
        </row>
        <row r="1382">
          <cell r="A1382" t="str">
            <v>CN5485</v>
          </cell>
          <cell r="B1382" t="str">
            <v>PREMBDRRUCHALCN5485</v>
          </cell>
        </row>
        <row r="1383">
          <cell r="A1383" t="str">
            <v>CN5486</v>
          </cell>
          <cell r="B1383" t="str">
            <v>AMARBDRSOMAICN5486</v>
          </cell>
        </row>
        <row r="1384">
          <cell r="A1384" t="str">
            <v>CN5487</v>
          </cell>
          <cell r="B1384" t="str">
            <v>HUMBDRSOMAICN5487</v>
          </cell>
        </row>
        <row r="1385">
          <cell r="A1385" t="str">
            <v>CN5488</v>
          </cell>
          <cell r="B1385" t="str">
            <v>TIKARAMGAHACN5488</v>
          </cell>
        </row>
        <row r="1386">
          <cell r="A1386" t="str">
            <v>CN5489</v>
          </cell>
          <cell r="B1386" t="str">
            <v>BISHNUBDRRANACN5489</v>
          </cell>
        </row>
        <row r="1387">
          <cell r="A1387" t="str">
            <v>CN5490</v>
          </cell>
          <cell r="B1387" t="str">
            <v>TOMBDRRANACN5490</v>
          </cell>
        </row>
        <row r="1388">
          <cell r="A1388" t="str">
            <v>CN5491</v>
          </cell>
          <cell r="B1388" t="str">
            <v>KULBDRRANACN5491</v>
          </cell>
        </row>
        <row r="1389">
          <cell r="A1389" t="str">
            <v>CN5492</v>
          </cell>
          <cell r="B1389" t="str">
            <v>CHANDRABDRGAHACN5492</v>
          </cell>
        </row>
        <row r="1390">
          <cell r="A1390" t="str">
            <v>CN5493</v>
          </cell>
          <cell r="B1390" t="str">
            <v>SAMSERSINGJALICN5493</v>
          </cell>
        </row>
        <row r="1391">
          <cell r="A1391" t="str">
            <v>CN5494</v>
          </cell>
          <cell r="B1391" t="str">
            <v>YAMBDRRANACN5494</v>
          </cell>
        </row>
        <row r="1392">
          <cell r="A1392" t="str">
            <v>CN5495</v>
          </cell>
          <cell r="B1392" t="str">
            <v>KUMBHASINGHTHAPACN5495</v>
          </cell>
        </row>
        <row r="1393">
          <cell r="A1393" t="str">
            <v>CN5496</v>
          </cell>
          <cell r="B1393" t="str">
            <v>PREMBDRSHREESCN5496</v>
          </cell>
        </row>
        <row r="1394">
          <cell r="A1394" t="str">
            <v>CN5497</v>
          </cell>
          <cell r="B1394" t="str">
            <v>MAHINDRATHAPACN5497</v>
          </cell>
        </row>
        <row r="1395">
          <cell r="A1395" t="str">
            <v>CN5498</v>
          </cell>
          <cell r="B1395" t="str">
            <v>MOHANSINGHRESHMICN5498</v>
          </cell>
        </row>
        <row r="1396">
          <cell r="A1396" t="str">
            <v>CN5499</v>
          </cell>
          <cell r="B1396" t="str">
            <v>JASHBDRPUNCN5499</v>
          </cell>
        </row>
        <row r="1397">
          <cell r="A1397" t="str">
            <v>CN5500</v>
          </cell>
          <cell r="B1397" t="str">
            <v>KUBERSINGHGAHACN5500</v>
          </cell>
        </row>
        <row r="1398">
          <cell r="A1398" t="str">
            <v>CN5501</v>
          </cell>
          <cell r="B1398" t="str">
            <v>LILASINGHTHAPACN5501</v>
          </cell>
        </row>
        <row r="1399">
          <cell r="A1399" t="str">
            <v>CN5502</v>
          </cell>
          <cell r="B1399" t="str">
            <v>NARAYANPURICN5502</v>
          </cell>
        </row>
        <row r="1400">
          <cell r="A1400" t="str">
            <v>CN5503</v>
          </cell>
          <cell r="B1400" t="str">
            <v>BADANMURMUCN5503</v>
          </cell>
        </row>
        <row r="1401">
          <cell r="A1401" t="str">
            <v>CN5504</v>
          </cell>
          <cell r="B1401" t="str">
            <v>PRAFUALBHANDARICN5504</v>
          </cell>
        </row>
        <row r="1402">
          <cell r="A1402" t="str">
            <v>CN5505</v>
          </cell>
          <cell r="B1402" t="str">
            <v>PARMODKMRMANDALCN5505</v>
          </cell>
        </row>
        <row r="1403">
          <cell r="A1403" t="str">
            <v>CN5506</v>
          </cell>
          <cell r="B1403" t="str">
            <v>BINODKMRMURMUCN5506</v>
          </cell>
        </row>
        <row r="1404">
          <cell r="A1404" t="str">
            <v>CN5507</v>
          </cell>
          <cell r="B1404" t="str">
            <v>MULINDAMURMUCN5507</v>
          </cell>
        </row>
        <row r="1405">
          <cell r="A1405" t="str">
            <v>CN5508</v>
          </cell>
          <cell r="B1405" t="str">
            <v>DEBISHALSORENCN5508</v>
          </cell>
        </row>
        <row r="1406">
          <cell r="A1406" t="str">
            <v>CN5509</v>
          </cell>
          <cell r="B1406" t="str">
            <v>NARAYANMURMUCN5509</v>
          </cell>
        </row>
        <row r="1407">
          <cell r="A1407" t="str">
            <v>CN5510</v>
          </cell>
          <cell r="B1407" t="str">
            <v>KISTUMARANDICN5510</v>
          </cell>
        </row>
        <row r="1408">
          <cell r="A1408" t="str">
            <v>CN5511</v>
          </cell>
          <cell r="B1408" t="str">
            <v>AKLESHMARANDICN5511</v>
          </cell>
        </row>
        <row r="1409">
          <cell r="A1409" t="str">
            <v>CN5512</v>
          </cell>
          <cell r="B1409" t="str">
            <v>BITKATUDUCN5512</v>
          </cell>
        </row>
        <row r="1410">
          <cell r="A1410" t="str">
            <v>CN5513</v>
          </cell>
          <cell r="B1410" t="str">
            <v>SAMUMARANDICN5513</v>
          </cell>
        </row>
        <row r="1411">
          <cell r="A1411" t="str">
            <v>CN5514</v>
          </cell>
          <cell r="B1411" t="str">
            <v>RAMSHERYTUDUCN5514</v>
          </cell>
        </row>
        <row r="1412">
          <cell r="A1412" t="str">
            <v>CN5515</v>
          </cell>
          <cell r="B1412" t="str">
            <v>PARMESHALMARANDICN5515</v>
          </cell>
        </row>
        <row r="1413">
          <cell r="A1413" t="str">
            <v>CN5516</v>
          </cell>
          <cell r="B1413" t="str">
            <v>ANILSORENCN5516</v>
          </cell>
        </row>
        <row r="1414">
          <cell r="A1414" t="str">
            <v>CN5517</v>
          </cell>
          <cell r="B1414" t="str">
            <v>LORENCEMURMUCN5517</v>
          </cell>
        </row>
        <row r="1415">
          <cell r="A1415" t="str">
            <v>CN5518</v>
          </cell>
          <cell r="B1415" t="str">
            <v>JOHANMURMUCN5518</v>
          </cell>
        </row>
        <row r="1416">
          <cell r="A1416" t="str">
            <v>CN5519</v>
          </cell>
          <cell r="B1416" t="str">
            <v>SITALSORENCN5519</v>
          </cell>
        </row>
        <row r="1417">
          <cell r="A1417" t="str">
            <v>CN5520</v>
          </cell>
          <cell r="B1417" t="str">
            <v>SONATANMURMUCN5520</v>
          </cell>
        </row>
        <row r="1418">
          <cell r="A1418" t="str">
            <v>CN5521</v>
          </cell>
          <cell r="B1418" t="str">
            <v>AGISTANTUDUCN5521</v>
          </cell>
        </row>
        <row r="1419">
          <cell r="A1419" t="str">
            <v>CN5522</v>
          </cell>
          <cell r="B1419" t="str">
            <v>SOSADHANSORENCN5522</v>
          </cell>
        </row>
        <row r="1420">
          <cell r="A1420" t="str">
            <v>CN5523</v>
          </cell>
          <cell r="B1420" t="str">
            <v>TRIBHUWANMURMUCN5523</v>
          </cell>
        </row>
        <row r="1421">
          <cell r="A1421" t="str">
            <v>CN5524</v>
          </cell>
          <cell r="B1421" t="str">
            <v>MANISHALHEMBROMCN5524</v>
          </cell>
        </row>
        <row r="1422">
          <cell r="A1422" t="str">
            <v>CN5525</v>
          </cell>
          <cell r="B1422" t="str">
            <v>SURISHMARANDICN5525</v>
          </cell>
        </row>
        <row r="1423">
          <cell r="A1423" t="str">
            <v>CN5526</v>
          </cell>
          <cell r="B1423" t="str">
            <v>JEYENDRAHEMBROMCN5526</v>
          </cell>
        </row>
        <row r="1424">
          <cell r="A1424" t="str">
            <v>CN5527</v>
          </cell>
          <cell r="B1424" t="str">
            <v>BIKESHMOHALICN5527</v>
          </cell>
        </row>
        <row r="1425">
          <cell r="A1425" t="str">
            <v>CN5528</v>
          </cell>
          <cell r="B1425" t="str">
            <v>SUBASHMOHALICN5528</v>
          </cell>
        </row>
        <row r="1426">
          <cell r="A1426" t="str">
            <v>CN5529</v>
          </cell>
          <cell r="B1426" t="str">
            <v>AGNUMOHALICN5529</v>
          </cell>
        </row>
        <row r="1427">
          <cell r="A1427" t="str">
            <v>CN5530</v>
          </cell>
          <cell r="B1427" t="str">
            <v>BABLUSORENCN5530</v>
          </cell>
        </row>
        <row r="1428">
          <cell r="A1428" t="str">
            <v>CN5531</v>
          </cell>
          <cell r="B1428" t="str">
            <v>RAJKMRSINGHCN5531</v>
          </cell>
        </row>
        <row r="1429">
          <cell r="A1429" t="str">
            <v>CN5532</v>
          </cell>
          <cell r="B1429" t="str">
            <v>SHIBLALMOHALICN5532</v>
          </cell>
        </row>
        <row r="1430">
          <cell r="A1430" t="str">
            <v>CN5533</v>
          </cell>
          <cell r="B1430" t="str">
            <v>DEVIRAMMURMUCN5533</v>
          </cell>
        </row>
        <row r="1431">
          <cell r="A1431" t="str">
            <v>CN5534</v>
          </cell>
          <cell r="B1431" t="str">
            <v>PANBULOTUDUCN5534</v>
          </cell>
        </row>
        <row r="1432">
          <cell r="A1432" t="str">
            <v>CN5535</v>
          </cell>
          <cell r="B1432" t="str">
            <v>SONALALMURMUCN5535</v>
          </cell>
        </row>
        <row r="1433">
          <cell r="A1433" t="str">
            <v>CN5536</v>
          </cell>
          <cell r="B1433" t="str">
            <v>SURISHBASKICN5536</v>
          </cell>
        </row>
        <row r="1434">
          <cell r="A1434" t="str">
            <v>CN5537</v>
          </cell>
          <cell r="B1434" t="str">
            <v>BABURAMSORENCN5537</v>
          </cell>
        </row>
        <row r="1435">
          <cell r="A1435" t="str">
            <v>CN5538</v>
          </cell>
          <cell r="B1435" t="str">
            <v>SONATANTUDUCN5538</v>
          </cell>
        </row>
        <row r="1436">
          <cell r="A1436" t="str">
            <v>CN5539</v>
          </cell>
          <cell r="B1436" t="str">
            <v>PARDIPKMRTUDUCN5539</v>
          </cell>
        </row>
        <row r="1437">
          <cell r="A1437" t="str">
            <v>CN5540</v>
          </cell>
          <cell r="B1437" t="str">
            <v>CHUNUMURMUCN5540</v>
          </cell>
        </row>
        <row r="1438">
          <cell r="A1438" t="str">
            <v>CN5541</v>
          </cell>
          <cell r="B1438" t="str">
            <v>DHANESORTUDUCN5541</v>
          </cell>
        </row>
        <row r="1439">
          <cell r="A1439" t="str">
            <v>CN5542</v>
          </cell>
          <cell r="B1439" t="str">
            <v>ASHOKKMRSYAGTANGCN5542</v>
          </cell>
        </row>
        <row r="1440">
          <cell r="A1440" t="str">
            <v>CN5543</v>
          </cell>
          <cell r="B1440" t="str">
            <v>RAMPSDSINGHCN5543</v>
          </cell>
        </row>
        <row r="1441">
          <cell r="A1441" t="str">
            <v>CN5544</v>
          </cell>
          <cell r="B1441" t="str">
            <v>PREMBDRGHARTICN5544</v>
          </cell>
        </row>
        <row r="1442">
          <cell r="A1442" t="str">
            <v>CN5545</v>
          </cell>
          <cell r="B1442" t="str">
            <v>DIKBDRGURUNGCN5545</v>
          </cell>
        </row>
        <row r="1443">
          <cell r="A1443" t="str">
            <v>CN5546</v>
          </cell>
          <cell r="B1443" t="str">
            <v>DIPBDRGHARTICN5546</v>
          </cell>
        </row>
        <row r="1444">
          <cell r="A1444" t="str">
            <v>CN5547</v>
          </cell>
          <cell r="B1444" t="str">
            <v>KHARKBDRB.K.CN5547</v>
          </cell>
        </row>
        <row r="1445">
          <cell r="A1445" t="str">
            <v>CN5548</v>
          </cell>
          <cell r="B1445" t="str">
            <v>RAMBDRGURUNGCN5548</v>
          </cell>
        </row>
        <row r="1446">
          <cell r="A1446" t="str">
            <v>CN5549</v>
          </cell>
          <cell r="B1446" t="str">
            <v>CHHABILALSUSLINGCN5549</v>
          </cell>
        </row>
        <row r="1447">
          <cell r="A1447" t="str">
            <v>CN5550</v>
          </cell>
          <cell r="B1447" t="str">
            <v>GORISUNARCN5550</v>
          </cell>
        </row>
        <row r="1448">
          <cell r="A1448" t="str">
            <v>CN5551</v>
          </cell>
          <cell r="B1448" t="str">
            <v>GIRIPSDSHREESCN5551</v>
          </cell>
        </row>
        <row r="1449">
          <cell r="A1449" t="str">
            <v>CN5552</v>
          </cell>
          <cell r="B1449" t="str">
            <v>OMBDRRANACN5552</v>
          </cell>
        </row>
        <row r="1450">
          <cell r="A1450" t="str">
            <v>CN5553</v>
          </cell>
          <cell r="B1450" t="str">
            <v>RAMPSDSHRESTHACN5553</v>
          </cell>
        </row>
        <row r="1451">
          <cell r="A1451" t="str">
            <v>CN5554</v>
          </cell>
          <cell r="B1451" t="str">
            <v>TULARAMGURUNGCN5554</v>
          </cell>
        </row>
        <row r="1452">
          <cell r="A1452" t="str">
            <v>CN5555</v>
          </cell>
          <cell r="B1452" t="str">
            <v>CHOTIYATHARUCN5555</v>
          </cell>
        </row>
        <row r="1453">
          <cell r="A1453" t="str">
            <v>CN5556</v>
          </cell>
          <cell r="B1453" t="str">
            <v>SANTAPSDSHAKYACN5556</v>
          </cell>
        </row>
        <row r="1454">
          <cell r="A1454" t="str">
            <v>CN5557</v>
          </cell>
          <cell r="B1454" t="str">
            <v>DILBDRPUNCN5557</v>
          </cell>
        </row>
        <row r="1455">
          <cell r="A1455" t="str">
            <v>CN5558</v>
          </cell>
          <cell r="B1455" t="str">
            <v>GANESHKRDARLAMICN5558</v>
          </cell>
        </row>
        <row r="1456">
          <cell r="A1456" t="str">
            <v>CN5559</v>
          </cell>
          <cell r="B1456" t="str">
            <v>TEKBDRDARLAMICN5559</v>
          </cell>
        </row>
        <row r="1457">
          <cell r="A1457" t="str">
            <v>CN5560</v>
          </cell>
          <cell r="B1457" t="str">
            <v>BHIKHUTHARUCN5560</v>
          </cell>
        </row>
        <row r="1458">
          <cell r="A1458" t="str">
            <v>CN5561</v>
          </cell>
          <cell r="B1458" t="str">
            <v>JYANBDRGURUNGCN5561</v>
          </cell>
        </row>
        <row r="1459">
          <cell r="A1459" t="str">
            <v>CN5562</v>
          </cell>
          <cell r="B1459" t="str">
            <v>BHANUBHAKTASHREESCN5562</v>
          </cell>
        </row>
        <row r="1460">
          <cell r="A1460" t="str">
            <v>CN5563</v>
          </cell>
          <cell r="B1460" t="str">
            <v>BIRBDRTHAPACN5563</v>
          </cell>
        </row>
        <row r="1461">
          <cell r="A1461" t="str">
            <v>CN5564</v>
          </cell>
          <cell r="B1461" t="str">
            <v>NAGENDRATHAPACN5564</v>
          </cell>
        </row>
        <row r="1462">
          <cell r="A1462" t="str">
            <v>CN5565</v>
          </cell>
          <cell r="B1462" t="str">
            <v>CHHABILALPANDEYCN5565</v>
          </cell>
        </row>
        <row r="1463">
          <cell r="A1463" t="str">
            <v>CN5566</v>
          </cell>
          <cell r="B1463" t="str">
            <v>KABIRAMARYALCN5566</v>
          </cell>
        </row>
        <row r="1464">
          <cell r="A1464" t="str">
            <v>CN5567</v>
          </cell>
          <cell r="B1464" t="str">
            <v>MINBDRTHAPACN5567</v>
          </cell>
        </row>
        <row r="1465">
          <cell r="A1465" t="str">
            <v>CN5568</v>
          </cell>
          <cell r="B1465" t="str">
            <v>MANIRAMTHAPACN5568</v>
          </cell>
        </row>
        <row r="1466">
          <cell r="A1466" t="str">
            <v>CN5569</v>
          </cell>
          <cell r="B1466" t="str">
            <v>BARMANGHARTICN5569</v>
          </cell>
        </row>
        <row r="1467">
          <cell r="A1467" t="str">
            <v>CN5570</v>
          </cell>
          <cell r="B1467" t="str">
            <v>BASUDEVPATELCN5570</v>
          </cell>
        </row>
        <row r="1468">
          <cell r="A1468" t="str">
            <v>CN5571</v>
          </cell>
          <cell r="B1468" t="str">
            <v>KRISHNABDRSHREESCN5571</v>
          </cell>
        </row>
        <row r="1469">
          <cell r="A1469" t="str">
            <v>CN5572</v>
          </cell>
          <cell r="B1469" t="str">
            <v>SAMBARBDRPUNCN5572</v>
          </cell>
        </row>
        <row r="1470">
          <cell r="A1470" t="str">
            <v>CN5573</v>
          </cell>
          <cell r="B1470" t="str">
            <v>DILBDRGHARTICN5573</v>
          </cell>
        </row>
        <row r="1471">
          <cell r="A1471" t="str">
            <v>CN5574</v>
          </cell>
          <cell r="B1471" t="str">
            <v>KULBDRRANACN5574</v>
          </cell>
        </row>
        <row r="1472">
          <cell r="A1472" t="str">
            <v>CN5575</v>
          </cell>
          <cell r="B1472" t="str">
            <v>LUDRASINGHTHADACN5575</v>
          </cell>
        </row>
        <row r="1473">
          <cell r="A1473" t="str">
            <v>CN5576</v>
          </cell>
          <cell r="B1473" t="str">
            <v>NANDABIRTHADACN5576</v>
          </cell>
        </row>
        <row r="1474">
          <cell r="A1474" t="str">
            <v>CN5577</v>
          </cell>
          <cell r="B1474" t="str">
            <v>DEUBDRRANACN5577</v>
          </cell>
        </row>
        <row r="1475">
          <cell r="A1475" t="str">
            <v>CN5578</v>
          </cell>
          <cell r="B1475" t="str">
            <v>HOMBDRSINGJALICN5578</v>
          </cell>
        </row>
        <row r="1476">
          <cell r="A1476" t="str">
            <v>CN5579</v>
          </cell>
          <cell r="B1476" t="str">
            <v>KHUMBDRGAHACN5579</v>
          </cell>
        </row>
        <row r="1477">
          <cell r="A1477" t="str">
            <v>CN5580</v>
          </cell>
          <cell r="B1477" t="str">
            <v>KOMBDRSINGJALICN5580</v>
          </cell>
        </row>
        <row r="1478">
          <cell r="A1478" t="str">
            <v>CN5581</v>
          </cell>
          <cell r="B1478" t="str">
            <v>KRISHNABDRMASKICN5581</v>
          </cell>
        </row>
        <row r="1479">
          <cell r="A1479" t="str">
            <v>CN5582</v>
          </cell>
          <cell r="B1479" t="str">
            <v>TULBDRSINGALICN5582</v>
          </cell>
        </row>
        <row r="1480">
          <cell r="A1480" t="str">
            <v>CN5583</v>
          </cell>
          <cell r="B1480" t="str">
            <v>NIMBDRTHAPACN5583</v>
          </cell>
        </row>
        <row r="1481">
          <cell r="A1481" t="str">
            <v>CN5584</v>
          </cell>
          <cell r="B1481" t="str">
            <v>SHIBILALDARLAMICN5584</v>
          </cell>
        </row>
        <row r="1482">
          <cell r="A1482" t="str">
            <v>CN5585</v>
          </cell>
          <cell r="B1482" t="str">
            <v>OMBDRSINGJALICN5585</v>
          </cell>
        </row>
        <row r="1483">
          <cell r="A1483" t="str">
            <v>CN5586</v>
          </cell>
          <cell r="B1483" t="str">
            <v>GOPALDARLAMICN5586</v>
          </cell>
        </row>
        <row r="1484">
          <cell r="A1484" t="str">
            <v>CN5587</v>
          </cell>
          <cell r="B1484" t="str">
            <v>KRISHNAPSDMASKICN5587</v>
          </cell>
        </row>
        <row r="1485">
          <cell r="A1485" t="str">
            <v>CN5588</v>
          </cell>
          <cell r="B1485" t="str">
            <v>DHALBDRPUNCN5588</v>
          </cell>
        </row>
        <row r="1486">
          <cell r="A1486" t="str">
            <v>CN5589</v>
          </cell>
          <cell r="B1486" t="str">
            <v>NANDABDRGURUNGCN5589</v>
          </cell>
        </row>
        <row r="1487">
          <cell r="A1487" t="str">
            <v>CN5590</v>
          </cell>
          <cell r="B1487" t="str">
            <v>BOBBDRRAIMAGARCN5590</v>
          </cell>
        </row>
        <row r="1488">
          <cell r="A1488" t="str">
            <v>CN5591</v>
          </cell>
          <cell r="B1488" t="str">
            <v>HUMBDRTHAPACN5591</v>
          </cell>
        </row>
        <row r="1489">
          <cell r="A1489" t="str">
            <v>CN5592</v>
          </cell>
          <cell r="B1489" t="str">
            <v>PADAMBDRGURUNGCN5592</v>
          </cell>
        </row>
        <row r="1490">
          <cell r="A1490" t="str">
            <v>CN5593</v>
          </cell>
          <cell r="B1490" t="str">
            <v>HOMANSINGHSARUCN5593</v>
          </cell>
        </row>
        <row r="1491">
          <cell r="A1491" t="str">
            <v>CN5594</v>
          </cell>
          <cell r="B1491" t="str">
            <v>REMBDRSARUCN5594</v>
          </cell>
        </row>
        <row r="1492">
          <cell r="A1492" t="str">
            <v>CN5595</v>
          </cell>
          <cell r="B1492" t="str">
            <v>DEBIRAMMAHTOOCN5595</v>
          </cell>
        </row>
        <row r="1493">
          <cell r="A1493" t="str">
            <v>CN5596</v>
          </cell>
          <cell r="B1493" t="str">
            <v>RAMESHMAKIMCN5596</v>
          </cell>
        </row>
        <row r="1494">
          <cell r="A1494" t="str">
            <v>CN5597</v>
          </cell>
          <cell r="B1494" t="str">
            <v>METRABDRGURUNGCN5597</v>
          </cell>
        </row>
        <row r="1495">
          <cell r="A1495" t="str">
            <v>CN5598</v>
          </cell>
          <cell r="B1495" t="str">
            <v>MINBDRTHAPACN5598</v>
          </cell>
        </row>
        <row r="1496">
          <cell r="A1496" t="str">
            <v>CN5599</v>
          </cell>
          <cell r="B1496" t="str">
            <v>BALISHORSUNARCN5599</v>
          </cell>
        </row>
        <row r="1497">
          <cell r="A1497" t="str">
            <v>CN5600</v>
          </cell>
          <cell r="B1497" t="str">
            <v>KRISHNABDRMAGARCN5600</v>
          </cell>
        </row>
        <row r="1498">
          <cell r="A1498" t="str">
            <v>CN5601</v>
          </cell>
          <cell r="B1498" t="str">
            <v>BHIMBDRSARUCN5601</v>
          </cell>
        </row>
        <row r="1499">
          <cell r="A1499" t="str">
            <v>CN5602</v>
          </cell>
          <cell r="B1499" t="str">
            <v>GOBARDHANTUDUCN5602</v>
          </cell>
        </row>
        <row r="1500">
          <cell r="A1500" t="str">
            <v>CN5603</v>
          </cell>
          <cell r="B1500" t="str">
            <v>MOHANHANSDACN5603</v>
          </cell>
        </row>
        <row r="1501">
          <cell r="A1501" t="str">
            <v>CN5604</v>
          </cell>
          <cell r="B1501" t="str">
            <v>SONADHANTUDUCN5604</v>
          </cell>
        </row>
        <row r="1502">
          <cell r="A1502" t="str">
            <v>CN5605</v>
          </cell>
          <cell r="B1502" t="str">
            <v>SONARAMTUDUCN5605</v>
          </cell>
        </row>
        <row r="1503">
          <cell r="A1503" t="str">
            <v>CN5606</v>
          </cell>
          <cell r="B1503" t="str">
            <v>NARBDRTHAPACN5606</v>
          </cell>
        </row>
        <row r="1504">
          <cell r="A1504" t="str">
            <v>CN5607</v>
          </cell>
          <cell r="B1504" t="str">
            <v>MANOJRANACN5607</v>
          </cell>
        </row>
        <row r="1505">
          <cell r="A1505" t="str">
            <v>CN5608</v>
          </cell>
          <cell r="B1505" t="str">
            <v>PIRTHIBILALGURUNGCN5608</v>
          </cell>
        </row>
        <row r="1506">
          <cell r="A1506" t="str">
            <v>CN5609</v>
          </cell>
          <cell r="B1506" t="str">
            <v>GUMBDRGHARTICN5609</v>
          </cell>
        </row>
        <row r="1507">
          <cell r="A1507" t="str">
            <v>CN5610</v>
          </cell>
          <cell r="B1507" t="str">
            <v>DINESHMARANDICN5610</v>
          </cell>
        </row>
        <row r="1508">
          <cell r="A1508" t="str">
            <v>CN5611</v>
          </cell>
          <cell r="B1508" t="str">
            <v>DURGABDRSARUCN5611</v>
          </cell>
        </row>
        <row r="1509">
          <cell r="A1509" t="str">
            <v>CN5612</v>
          </cell>
          <cell r="B1509" t="str">
            <v>SHYAMBDRDARLAMICN5612</v>
          </cell>
        </row>
        <row r="1510">
          <cell r="A1510" t="str">
            <v>CN5613</v>
          </cell>
          <cell r="B1510" t="str">
            <v>KEMARBDRTHAPACN5613</v>
          </cell>
        </row>
        <row r="1511">
          <cell r="A1511" t="str">
            <v>CN5614</v>
          </cell>
          <cell r="B1511" t="str">
            <v>PARBINRANACN5614</v>
          </cell>
        </row>
        <row r="1512">
          <cell r="A1512" t="str">
            <v>CN5615</v>
          </cell>
          <cell r="B1512" t="str">
            <v>PADAMBDRTHAPACN5615</v>
          </cell>
        </row>
        <row r="1513">
          <cell r="A1513" t="str">
            <v>CN5616</v>
          </cell>
          <cell r="B1513" t="str">
            <v>SONURANACN5616</v>
          </cell>
        </row>
        <row r="1514">
          <cell r="A1514" t="str">
            <v>CN5617</v>
          </cell>
          <cell r="B1514" t="str">
            <v>TOPLALPANDAYCN5617</v>
          </cell>
        </row>
        <row r="1515">
          <cell r="A1515" t="str">
            <v>CN5618</v>
          </cell>
          <cell r="B1515" t="str">
            <v>TULBDRTHAPACN5618</v>
          </cell>
        </row>
        <row r="1516">
          <cell r="A1516" t="str">
            <v>CN5619</v>
          </cell>
          <cell r="B1516" t="str">
            <v>TARABDRTHAPACN5619</v>
          </cell>
        </row>
        <row r="1517">
          <cell r="A1517" t="str">
            <v>CN5620</v>
          </cell>
          <cell r="B1517" t="str">
            <v>SHRIPSDSINGJALICN5620</v>
          </cell>
        </row>
        <row r="1518">
          <cell r="A1518" t="str">
            <v>CN5621</v>
          </cell>
          <cell r="B1518" t="str">
            <v>YEMBDRHAMALCN5621</v>
          </cell>
        </row>
        <row r="1519">
          <cell r="A1519" t="str">
            <v>CN5622</v>
          </cell>
          <cell r="B1519" t="str">
            <v>YEMBDRCHETTRICN5622</v>
          </cell>
        </row>
        <row r="1520">
          <cell r="A1520" t="str">
            <v>CN5623</v>
          </cell>
          <cell r="B1520" t="str">
            <v>BALARAMMIDUNCN5623</v>
          </cell>
        </row>
        <row r="1521">
          <cell r="A1521" t="str">
            <v>CN5624</v>
          </cell>
          <cell r="B1521" t="str">
            <v>SHIBLALMIDUNCN5624</v>
          </cell>
        </row>
        <row r="1522">
          <cell r="A1522" t="str">
            <v>CN5625</v>
          </cell>
          <cell r="B1522" t="str">
            <v>BIRBDRGHARTICN5625</v>
          </cell>
        </row>
        <row r="1523">
          <cell r="A1523" t="str">
            <v>CN5626</v>
          </cell>
          <cell r="B1523" t="str">
            <v>CHABILALMIDUNCN5626</v>
          </cell>
        </row>
        <row r="1524">
          <cell r="A1524" t="str">
            <v>CN5627</v>
          </cell>
          <cell r="B1524" t="str">
            <v>JITBDRTHAPACN5627</v>
          </cell>
        </row>
        <row r="1525">
          <cell r="A1525" t="str">
            <v>CN5628</v>
          </cell>
          <cell r="B1525" t="str">
            <v>TOLBDRRANACN5628</v>
          </cell>
        </row>
        <row r="1526">
          <cell r="A1526" t="str">
            <v>CN5629</v>
          </cell>
          <cell r="B1526" t="str">
            <v>SUKLALJHEDICN5629</v>
          </cell>
        </row>
        <row r="1527">
          <cell r="A1527" t="str">
            <v>CN5630</v>
          </cell>
          <cell r="B1527" t="str">
            <v>KAMALGURUNGCN5630</v>
          </cell>
        </row>
        <row r="1528">
          <cell r="A1528" t="str">
            <v>CN5631</v>
          </cell>
          <cell r="B1528" t="str">
            <v>HARIHARTHARUCN5631</v>
          </cell>
        </row>
        <row r="1529">
          <cell r="A1529" t="str">
            <v>CN5632</v>
          </cell>
          <cell r="B1529" t="str">
            <v>RAJKUMARTHARUCN5632</v>
          </cell>
        </row>
        <row r="1530">
          <cell r="A1530" t="str">
            <v>CN5633</v>
          </cell>
          <cell r="B1530" t="str">
            <v>BHUKALITHARUCN5633</v>
          </cell>
        </row>
        <row r="1531">
          <cell r="A1531" t="str">
            <v>CN5634</v>
          </cell>
          <cell r="B1531" t="str">
            <v>KHEMBDRTHAPACN5634</v>
          </cell>
        </row>
        <row r="1532">
          <cell r="A1532" t="str">
            <v>CN5635</v>
          </cell>
          <cell r="B1532" t="str">
            <v>BIJAYTHAPACN5635</v>
          </cell>
        </row>
        <row r="1533">
          <cell r="A1533" t="str">
            <v>CN5636</v>
          </cell>
          <cell r="B1533" t="str">
            <v>YEMBDRTHAPACN5636</v>
          </cell>
        </row>
        <row r="1534">
          <cell r="A1534" t="str">
            <v>CN5637</v>
          </cell>
          <cell r="B1534" t="str">
            <v>DEVNARAYANSHARMACN5637</v>
          </cell>
        </row>
        <row r="1535">
          <cell r="A1535" t="str">
            <v>CN5638</v>
          </cell>
          <cell r="B1535" t="str">
            <v>GOPALCHANDKHOTHECN5638</v>
          </cell>
        </row>
        <row r="1536">
          <cell r="A1536" t="str">
            <v>CN5639</v>
          </cell>
          <cell r="B1536" t="str">
            <v>SATYANARAYANSHARMACN5639</v>
          </cell>
        </row>
        <row r="1537">
          <cell r="A1537" t="str">
            <v>CN5640</v>
          </cell>
          <cell r="B1537" t="str">
            <v>GAUTAMSHARMACN5640</v>
          </cell>
        </row>
        <row r="1538">
          <cell r="A1538" t="str">
            <v>CN5641</v>
          </cell>
          <cell r="B1538" t="str">
            <v>BREEJKISCHOHANCN5641</v>
          </cell>
        </row>
        <row r="1539">
          <cell r="A1539" t="str">
            <v>CN5642</v>
          </cell>
          <cell r="B1539" t="str">
            <v>BALBDRSOTICN5642</v>
          </cell>
        </row>
        <row r="1540">
          <cell r="A1540" t="str">
            <v>CN5643</v>
          </cell>
          <cell r="B1540" t="str">
            <v>DILBDRRANACN5643</v>
          </cell>
        </row>
        <row r="1541">
          <cell r="A1541" t="str">
            <v>CN5644</v>
          </cell>
          <cell r="B1541" t="str">
            <v>KHIMBDRGHARTICN5644</v>
          </cell>
        </row>
        <row r="1542">
          <cell r="A1542" t="str">
            <v>CN5645</v>
          </cell>
          <cell r="B1542" t="str">
            <v>ALANDMURMUCN5645</v>
          </cell>
        </row>
        <row r="1543">
          <cell r="A1543" t="str">
            <v>CN5646</v>
          </cell>
          <cell r="B1543" t="str">
            <v>LAKHANMURMUCN5646</v>
          </cell>
        </row>
        <row r="1544">
          <cell r="A1544" t="str">
            <v>CN5647</v>
          </cell>
          <cell r="B1544" t="str">
            <v>MOSOSORENCN5647</v>
          </cell>
        </row>
        <row r="1545">
          <cell r="A1545" t="str">
            <v>CN5648</v>
          </cell>
          <cell r="B1545" t="str">
            <v>SANJAYSORENCN5648</v>
          </cell>
        </row>
        <row r="1546">
          <cell r="A1546" t="str">
            <v>CN5649</v>
          </cell>
          <cell r="B1546" t="str">
            <v>RATANMURMUCN5649</v>
          </cell>
        </row>
        <row r="1547">
          <cell r="A1547" t="str">
            <v>CN5650</v>
          </cell>
          <cell r="B1547" t="str">
            <v>BABOJUNMURMUCN5650</v>
          </cell>
        </row>
        <row r="1548">
          <cell r="A1548" t="str">
            <v>CN5651</v>
          </cell>
          <cell r="B1548" t="str">
            <v>CHHOTUMARANDICN5651</v>
          </cell>
        </row>
        <row r="1549">
          <cell r="A1549" t="str">
            <v>CN5652</v>
          </cell>
          <cell r="B1549" t="str">
            <v>DILIPMIRDHACN5652</v>
          </cell>
        </row>
        <row r="1550">
          <cell r="A1550" t="str">
            <v>CN5653</v>
          </cell>
          <cell r="B1550" t="str">
            <v>DILIPMIRDHACN5653</v>
          </cell>
        </row>
        <row r="1551">
          <cell r="A1551" t="str">
            <v>CN5654</v>
          </cell>
          <cell r="B1551" t="str">
            <v>SOMMARANDICN5654</v>
          </cell>
        </row>
        <row r="1552">
          <cell r="A1552" t="str">
            <v>CN5655</v>
          </cell>
          <cell r="B1552" t="str">
            <v>UTTAMKRROYCN5655</v>
          </cell>
        </row>
        <row r="1553">
          <cell r="A1553" t="str">
            <v>CN5656</v>
          </cell>
          <cell r="B1553" t="str">
            <v>BABUSHALMURMUCN5656</v>
          </cell>
        </row>
        <row r="1554">
          <cell r="A1554" t="str">
            <v>CN5657</v>
          </cell>
          <cell r="B1554" t="str">
            <v>HOPANAHEMBROMCN5657</v>
          </cell>
        </row>
        <row r="1555">
          <cell r="A1555" t="str">
            <v>CN5658</v>
          </cell>
          <cell r="B1555" t="str">
            <v>FILIPTUDUCN5658</v>
          </cell>
        </row>
        <row r="1556">
          <cell r="A1556" t="str">
            <v>CN5659</v>
          </cell>
          <cell r="B1556" t="str">
            <v>RAJENDRATHAKURCN5659</v>
          </cell>
        </row>
        <row r="1557">
          <cell r="A1557" t="str">
            <v>CN5660</v>
          </cell>
          <cell r="B1557" t="str">
            <v>BISHALSORENCN5660</v>
          </cell>
        </row>
        <row r="1558">
          <cell r="A1558" t="str">
            <v>CN5661</v>
          </cell>
          <cell r="B1558" t="str">
            <v>RABISORENCN5661</v>
          </cell>
        </row>
        <row r="1559">
          <cell r="A1559" t="str">
            <v>CN5662</v>
          </cell>
          <cell r="B1559" t="str">
            <v>PINTUSORENCN5662</v>
          </cell>
        </row>
        <row r="1560">
          <cell r="A1560" t="str">
            <v>CN5663</v>
          </cell>
          <cell r="B1560" t="str">
            <v>MANJHLAKORANGACN5663</v>
          </cell>
        </row>
        <row r="1561">
          <cell r="A1561" t="str">
            <v>CN5664</v>
          </cell>
          <cell r="B1561" t="str">
            <v>MANGALKORANGACN5664</v>
          </cell>
        </row>
        <row r="1562">
          <cell r="A1562" t="str">
            <v>CN5665</v>
          </cell>
          <cell r="B1562" t="str">
            <v>RAMCHANDRATUDUCN5665</v>
          </cell>
        </row>
        <row r="1563">
          <cell r="A1563" t="str">
            <v>CN5666</v>
          </cell>
          <cell r="B1563" t="str">
            <v>SHIBUHEMBROMCN5666</v>
          </cell>
        </row>
        <row r="1564">
          <cell r="A1564" t="str">
            <v>CN5667</v>
          </cell>
          <cell r="B1564" t="str">
            <v>SINANDMARANDICN5667</v>
          </cell>
        </row>
        <row r="1565">
          <cell r="A1565" t="str">
            <v>CN5668</v>
          </cell>
          <cell r="B1565" t="str">
            <v>MOHARILTUDUCN5668</v>
          </cell>
        </row>
        <row r="1566">
          <cell r="A1566" t="str">
            <v>CN5669</v>
          </cell>
          <cell r="B1566" t="str">
            <v>DHENASORENCN5669</v>
          </cell>
        </row>
        <row r="1567">
          <cell r="A1567" t="str">
            <v>CN5670</v>
          </cell>
          <cell r="B1567" t="str">
            <v>NUNUBABUMIRDHACN5670</v>
          </cell>
        </row>
        <row r="1568">
          <cell r="A1568" t="str">
            <v>CN5671</v>
          </cell>
          <cell r="B1568" t="str">
            <v>MIHORMIRDHACN5671</v>
          </cell>
        </row>
        <row r="1569">
          <cell r="A1569" t="str">
            <v>CN5672</v>
          </cell>
          <cell r="B1569" t="str">
            <v>MUSTAFAANSARICN5672</v>
          </cell>
        </row>
        <row r="1570">
          <cell r="A1570" t="str">
            <v>CN5673</v>
          </cell>
          <cell r="B1570" t="str">
            <v>SANJIBMIRDHACN5673</v>
          </cell>
        </row>
        <row r="1571">
          <cell r="A1571" t="str">
            <v>CN5674</v>
          </cell>
          <cell r="B1571" t="str">
            <v>RAJESHMIRDHACN5674</v>
          </cell>
        </row>
        <row r="1572">
          <cell r="A1572" t="str">
            <v>CN5675</v>
          </cell>
          <cell r="B1572" t="str">
            <v>AJITMIRDHACN5675</v>
          </cell>
        </row>
        <row r="1573">
          <cell r="A1573" t="str">
            <v>CN5676</v>
          </cell>
          <cell r="B1573" t="str">
            <v>ASIMDASHCN5676</v>
          </cell>
        </row>
        <row r="1574">
          <cell r="A1574" t="str">
            <v>CN5677</v>
          </cell>
          <cell r="B1574" t="str">
            <v>RAJESHSORENCN5677</v>
          </cell>
        </row>
        <row r="1575">
          <cell r="A1575" t="str">
            <v>CN5678</v>
          </cell>
          <cell r="B1575" t="str">
            <v>DILIPMIRDHACN5678</v>
          </cell>
        </row>
        <row r="1576">
          <cell r="A1576" t="str">
            <v>CN5679</v>
          </cell>
          <cell r="B1576" t="str">
            <v>BEBAKSORENCN5679</v>
          </cell>
        </row>
        <row r="1577">
          <cell r="A1577" t="str">
            <v>CN5680</v>
          </cell>
          <cell r="B1577" t="str">
            <v>DINESHSORENCN5680</v>
          </cell>
        </row>
        <row r="1578">
          <cell r="A1578" t="str">
            <v>CN5681</v>
          </cell>
          <cell r="B1578" t="str">
            <v>RAMESHAWARSORENCN5681</v>
          </cell>
        </row>
        <row r="1579">
          <cell r="A1579" t="str">
            <v>CN5682</v>
          </cell>
          <cell r="B1579" t="str">
            <v>GANESHSORENCN5682</v>
          </cell>
        </row>
        <row r="1580">
          <cell r="A1580" t="str">
            <v>CN5683</v>
          </cell>
          <cell r="B1580" t="str">
            <v>DEVISHALTUDUCN5683</v>
          </cell>
        </row>
        <row r="1581">
          <cell r="A1581" t="str">
            <v>CN5684</v>
          </cell>
          <cell r="B1581" t="str">
            <v>HABUSORENCN5684</v>
          </cell>
        </row>
        <row r="1582">
          <cell r="A1582" t="str">
            <v>CN5685</v>
          </cell>
          <cell r="B1582" t="str">
            <v>SHYAMSUNDERSORENCN5685</v>
          </cell>
        </row>
        <row r="1583">
          <cell r="A1583" t="str">
            <v>CN5686</v>
          </cell>
          <cell r="B1583" t="str">
            <v>SUNAHEMBROMCN5686</v>
          </cell>
        </row>
        <row r="1584">
          <cell r="A1584" t="str">
            <v>CN5687</v>
          </cell>
          <cell r="B1584" t="str">
            <v>SUNIRAMHEMBROMCN5687</v>
          </cell>
        </row>
        <row r="1585">
          <cell r="A1585" t="str">
            <v>CN5688</v>
          </cell>
          <cell r="B1585" t="str">
            <v>BOLARAMRANACN5688</v>
          </cell>
        </row>
        <row r="1586">
          <cell r="A1586" t="str">
            <v>CN5689</v>
          </cell>
          <cell r="B1586" t="str">
            <v>JAGESHORMURMUCN5689</v>
          </cell>
        </row>
        <row r="1587">
          <cell r="A1587" t="str">
            <v>CN5690</v>
          </cell>
          <cell r="B1587" t="str">
            <v>JOSEPHHASDACN5690</v>
          </cell>
        </row>
        <row r="1588">
          <cell r="A1588" t="str">
            <v>CN5691</v>
          </cell>
          <cell r="B1588" t="str">
            <v>SONARAMHEMBROMCN5691</v>
          </cell>
        </row>
        <row r="1589">
          <cell r="A1589" t="str">
            <v>CN5692</v>
          </cell>
          <cell r="B1589" t="str">
            <v>BINODHEMBROMCN5692</v>
          </cell>
        </row>
        <row r="1590">
          <cell r="A1590" t="str">
            <v>CN5693</v>
          </cell>
          <cell r="B1590" t="str">
            <v>SUBODHAHANSDACN5693</v>
          </cell>
        </row>
        <row r="1591">
          <cell r="A1591" t="str">
            <v>CN5694</v>
          </cell>
          <cell r="B1591" t="str">
            <v>BIBHISANHEMBROMCN5694</v>
          </cell>
        </row>
        <row r="1592">
          <cell r="A1592" t="str">
            <v>CN5695</v>
          </cell>
          <cell r="B1592" t="str">
            <v>HEMENDRAMURMUCN5695</v>
          </cell>
        </row>
        <row r="1593">
          <cell r="A1593" t="str">
            <v>CN5696</v>
          </cell>
          <cell r="B1593" t="str">
            <v>SADHUROYCN5696</v>
          </cell>
        </row>
        <row r="1594">
          <cell r="A1594" t="str">
            <v>CN5697</v>
          </cell>
          <cell r="B1594" t="str">
            <v>SAMUMARANDICN5697</v>
          </cell>
        </row>
        <row r="1595">
          <cell r="A1595" t="str">
            <v>CN5698</v>
          </cell>
          <cell r="B1595" t="str">
            <v>BABUJANMURMUCN5698</v>
          </cell>
        </row>
        <row r="1596">
          <cell r="A1596" t="str">
            <v>CN5699</v>
          </cell>
          <cell r="B1596" t="str">
            <v>AFISHARMARANDICN5699</v>
          </cell>
        </row>
        <row r="1597">
          <cell r="A1597" t="str">
            <v>CN5700</v>
          </cell>
          <cell r="B1597" t="str">
            <v>BINODKISJUCN5700</v>
          </cell>
        </row>
        <row r="1598">
          <cell r="A1598" t="str">
            <v>CN5701</v>
          </cell>
          <cell r="B1598" t="str">
            <v>PREMKUMARSORENCN5701</v>
          </cell>
        </row>
        <row r="1599">
          <cell r="A1599" t="str">
            <v>CN5702</v>
          </cell>
          <cell r="B1599" t="str">
            <v>UPENDRARAICN5702</v>
          </cell>
        </row>
        <row r="1600">
          <cell r="A1600" t="str">
            <v>CN5703</v>
          </cell>
          <cell r="B1600" t="str">
            <v>SANTAPSDSHRIVASTAVCN5703</v>
          </cell>
        </row>
        <row r="1601">
          <cell r="A1601" t="str">
            <v>CN5704</v>
          </cell>
          <cell r="B1601" t="str">
            <v>ROSHANKRSHRIVASTAVCN5704</v>
          </cell>
        </row>
        <row r="1602">
          <cell r="A1602" t="str">
            <v>CN5705</v>
          </cell>
          <cell r="B1602" t="str">
            <v>REWATICHAULAGAINCN5705</v>
          </cell>
        </row>
        <row r="1603">
          <cell r="A1603" t="str">
            <v>CN5706</v>
          </cell>
          <cell r="B1603" t="str">
            <v>RAKESHTHAPACN5706</v>
          </cell>
        </row>
        <row r="1604">
          <cell r="A1604" t="str">
            <v>CN5707</v>
          </cell>
          <cell r="B1604" t="str">
            <v>KHUMBDRRESHMICN5707</v>
          </cell>
        </row>
        <row r="1605">
          <cell r="A1605" t="str">
            <v>CN5708</v>
          </cell>
          <cell r="B1605" t="str">
            <v>SAMSHERKARKICN5708</v>
          </cell>
        </row>
        <row r="1606">
          <cell r="A1606" t="str">
            <v>CN5709</v>
          </cell>
          <cell r="B1606" t="str">
            <v>SONALALTUDUCN5709</v>
          </cell>
        </row>
        <row r="1607">
          <cell r="A1607" t="str">
            <v>CN5710</v>
          </cell>
          <cell r="B1607" t="str">
            <v>BALKRISHNAREGMICN5710</v>
          </cell>
        </row>
        <row r="1608">
          <cell r="A1608" t="str">
            <v>CN5711</v>
          </cell>
          <cell r="B1608" t="str">
            <v>LALBDRGHARTICN5711</v>
          </cell>
        </row>
        <row r="1609">
          <cell r="A1609" t="str">
            <v>CN5712</v>
          </cell>
          <cell r="B1609" t="str">
            <v>YEMBDRCHETTRICN5712</v>
          </cell>
        </row>
        <row r="1610">
          <cell r="A1610" t="str">
            <v>CN5713</v>
          </cell>
          <cell r="B1610" t="str">
            <v>KRISHNABDRTHAPACN5713</v>
          </cell>
        </row>
        <row r="1611">
          <cell r="A1611" t="str">
            <v>CN5714</v>
          </cell>
          <cell r="B1611" t="str">
            <v>BELMANSUNARCN5714</v>
          </cell>
        </row>
        <row r="1612">
          <cell r="A1612" t="str">
            <v>CN5715</v>
          </cell>
          <cell r="B1612" t="str">
            <v>BIRBDRGHARTICN5715</v>
          </cell>
        </row>
        <row r="1613">
          <cell r="A1613" t="str">
            <v>CN5716</v>
          </cell>
          <cell r="B1613" t="str">
            <v>SAJUKHOTHECN5716</v>
          </cell>
        </row>
        <row r="1614">
          <cell r="A1614" t="str">
            <v>CN5717</v>
          </cell>
          <cell r="B1614" t="str">
            <v>DHARMINDRAPATELCN5717</v>
          </cell>
        </row>
        <row r="1615">
          <cell r="A1615" t="str">
            <v>CN5718</v>
          </cell>
          <cell r="B1615" t="str">
            <v>SARANGARANACN5718</v>
          </cell>
        </row>
        <row r="1616">
          <cell r="A1616" t="str">
            <v>CN5719</v>
          </cell>
          <cell r="B1616" t="str">
            <v>RABINDRARANACN5719</v>
          </cell>
        </row>
        <row r="1617">
          <cell r="A1617" t="str">
            <v>CN5720</v>
          </cell>
          <cell r="B1617" t="str">
            <v>BIRBDRRANACN5720</v>
          </cell>
        </row>
        <row r="1618">
          <cell r="A1618" t="str">
            <v>CN5721</v>
          </cell>
          <cell r="B1618" t="str">
            <v>TILBDRTHAPACN5721</v>
          </cell>
        </row>
        <row r="1619">
          <cell r="A1619" t="str">
            <v>CN5722</v>
          </cell>
          <cell r="B1619" t="str">
            <v>PARSURAMTHAPACN5722</v>
          </cell>
        </row>
        <row r="1620">
          <cell r="A1620" t="str">
            <v>CN5723</v>
          </cell>
          <cell r="B1620" t="str">
            <v>GANGABDRTHAPACN5723</v>
          </cell>
        </row>
        <row r="1621">
          <cell r="A1621" t="str">
            <v>CN5724</v>
          </cell>
          <cell r="B1621" t="str">
            <v>DALBDRDALACN5724</v>
          </cell>
        </row>
        <row r="1622">
          <cell r="A1622" t="str">
            <v>CN5725</v>
          </cell>
          <cell r="B1622" t="str">
            <v>NUNILALSARUCN5725</v>
          </cell>
        </row>
        <row r="1623">
          <cell r="A1623" t="str">
            <v>CN5726</v>
          </cell>
          <cell r="B1623" t="str">
            <v>RAJENDRADAMAICN5726</v>
          </cell>
        </row>
        <row r="1624">
          <cell r="A1624" t="str">
            <v>CN5727</v>
          </cell>
          <cell r="B1624" t="str">
            <v>GUNBDRCHOHANCN5727</v>
          </cell>
        </row>
        <row r="1625">
          <cell r="A1625" t="str">
            <v>CN5728</v>
          </cell>
          <cell r="B1625" t="str">
            <v>TULBDRTHAPACN5728</v>
          </cell>
        </row>
        <row r="1626">
          <cell r="A1626" t="str">
            <v>CN5729</v>
          </cell>
          <cell r="B1626" t="str">
            <v>HOSIYARGURUNGCN5729</v>
          </cell>
        </row>
        <row r="1627">
          <cell r="A1627" t="str">
            <v>CN5730</v>
          </cell>
          <cell r="B1627" t="str">
            <v>CHINTABDRSHREESCN5730</v>
          </cell>
        </row>
        <row r="1628">
          <cell r="A1628" t="str">
            <v>CN5731</v>
          </cell>
          <cell r="B1628" t="str">
            <v>PREMBDRSHREESCN5731</v>
          </cell>
        </row>
        <row r="1629">
          <cell r="A1629" t="str">
            <v>CN5732</v>
          </cell>
          <cell r="B1629" t="str">
            <v>BALBDRTHAPACN5732</v>
          </cell>
        </row>
        <row r="1630">
          <cell r="A1630" t="str">
            <v>CN5733</v>
          </cell>
          <cell r="B1630" t="str">
            <v>GHANSHYAMKAUCHACN5733</v>
          </cell>
        </row>
        <row r="1631">
          <cell r="A1631" t="str">
            <v>CN5734</v>
          </cell>
          <cell r="B1631" t="str">
            <v>RAMPSDTHAPACN5734</v>
          </cell>
        </row>
        <row r="1632">
          <cell r="A1632" t="str">
            <v>CN5735</v>
          </cell>
          <cell r="B1632" t="str">
            <v>GYANBDRSHREESCN5735</v>
          </cell>
        </row>
        <row r="1633">
          <cell r="A1633" t="str">
            <v>CN5736</v>
          </cell>
          <cell r="B1633" t="str">
            <v>DHANBDRBKCN5736</v>
          </cell>
        </row>
        <row r="1634">
          <cell r="A1634" t="str">
            <v>CN5737</v>
          </cell>
          <cell r="B1634" t="str">
            <v>NARESHREESCN5737</v>
          </cell>
        </row>
        <row r="1635">
          <cell r="A1635" t="str">
            <v>CN5738</v>
          </cell>
          <cell r="B1635" t="str">
            <v>JITBDRCHANTALCN5738</v>
          </cell>
        </row>
        <row r="1636">
          <cell r="A1636" t="str">
            <v>CN5739</v>
          </cell>
          <cell r="B1636" t="str">
            <v>GYANBDRSHREESCN5739</v>
          </cell>
        </row>
        <row r="1637">
          <cell r="A1637" t="str">
            <v>CN5740</v>
          </cell>
          <cell r="B1637" t="str">
            <v>BHIMBDRKAUCHACN5740</v>
          </cell>
        </row>
        <row r="1638">
          <cell r="A1638" t="str">
            <v>CN5741</v>
          </cell>
          <cell r="B1638" t="str">
            <v>RABILALKAUCHACN5741</v>
          </cell>
        </row>
        <row r="1639">
          <cell r="A1639" t="str">
            <v>CN5742</v>
          </cell>
          <cell r="B1639" t="str">
            <v>GHANBDRTHAPACN5742</v>
          </cell>
        </row>
        <row r="1640">
          <cell r="A1640" t="str">
            <v>CN5743</v>
          </cell>
          <cell r="B1640" t="str">
            <v>PURNABDRPUNCN5743</v>
          </cell>
        </row>
        <row r="1641">
          <cell r="A1641" t="str">
            <v>CN5744</v>
          </cell>
          <cell r="B1641" t="str">
            <v>GANGABDRSINGHCN5744</v>
          </cell>
        </row>
        <row r="1642">
          <cell r="A1642" t="str">
            <v>CN5745</v>
          </cell>
          <cell r="B1642" t="str">
            <v>SOMBDRBKCN5745</v>
          </cell>
        </row>
        <row r="1643">
          <cell r="A1643" t="str">
            <v>CN5746</v>
          </cell>
          <cell r="B1643" t="str">
            <v>NARBDRRANACN5746</v>
          </cell>
        </row>
        <row r="1644">
          <cell r="A1644" t="str">
            <v>CN5747</v>
          </cell>
          <cell r="B1644" t="str">
            <v>NANDABDRSUNARICN5747</v>
          </cell>
        </row>
        <row r="1645">
          <cell r="A1645" t="str">
            <v>CN5748</v>
          </cell>
          <cell r="B1645" t="str">
            <v>RAMBDRSHREESCN5748</v>
          </cell>
        </row>
        <row r="1646">
          <cell r="A1646" t="str">
            <v>CN5749</v>
          </cell>
          <cell r="B1646" t="str">
            <v>TEKBDRRESHMICN5749</v>
          </cell>
        </row>
        <row r="1647">
          <cell r="A1647" t="str">
            <v>CN5750</v>
          </cell>
          <cell r="B1647" t="str">
            <v>SHANKARKARMALICN5750</v>
          </cell>
        </row>
        <row r="1648">
          <cell r="A1648" t="str">
            <v>CN5751</v>
          </cell>
          <cell r="B1648" t="str">
            <v>GOVINDAKARMALICN5751</v>
          </cell>
        </row>
        <row r="1649">
          <cell r="A1649" t="str">
            <v>CN5752</v>
          </cell>
          <cell r="B1649" t="str">
            <v>BHETBDRTHAPACN5752</v>
          </cell>
        </row>
        <row r="1650">
          <cell r="A1650" t="str">
            <v>CN5753</v>
          </cell>
          <cell r="B1650" t="str">
            <v>BHABILALSOMAICN5753</v>
          </cell>
        </row>
        <row r="1651">
          <cell r="A1651" t="str">
            <v>CN5754</v>
          </cell>
          <cell r="B1651" t="str">
            <v>SHRIJALMARANDICN5754</v>
          </cell>
        </row>
        <row r="1652">
          <cell r="A1652" t="str">
            <v>CN5755</v>
          </cell>
          <cell r="B1652" t="str">
            <v>MOHANMURMUCN5755</v>
          </cell>
        </row>
        <row r="1653">
          <cell r="A1653" t="str">
            <v>CN5756</v>
          </cell>
          <cell r="B1653" t="str">
            <v>RAJESHMURMUCN5756</v>
          </cell>
        </row>
        <row r="1654">
          <cell r="A1654" t="str">
            <v>CN5757</v>
          </cell>
          <cell r="B1654" t="str">
            <v>MUNILALMURMUCN5757</v>
          </cell>
        </row>
        <row r="1655">
          <cell r="A1655" t="str">
            <v>CN5758</v>
          </cell>
          <cell r="B1655" t="str">
            <v>SHRIJALMARANDICN5758</v>
          </cell>
        </row>
        <row r="1656">
          <cell r="A1656" t="str">
            <v>CN5759</v>
          </cell>
          <cell r="B1656" t="str">
            <v>JOSEFTUDUCN5759</v>
          </cell>
        </row>
        <row r="1657">
          <cell r="A1657" t="str">
            <v>CN5760</v>
          </cell>
          <cell r="B1657" t="str">
            <v>CHATANMARANDICN5760</v>
          </cell>
        </row>
        <row r="1658">
          <cell r="A1658" t="str">
            <v>CN5761</v>
          </cell>
          <cell r="B1658" t="str">
            <v>RAMCHODECN5761</v>
          </cell>
        </row>
        <row r="1659">
          <cell r="A1659" t="str">
            <v>CN5762</v>
          </cell>
          <cell r="B1659" t="str">
            <v>KADANHEMBROMCN5762</v>
          </cell>
        </row>
        <row r="1660">
          <cell r="A1660" t="str">
            <v>CN5763</v>
          </cell>
          <cell r="B1660" t="str">
            <v>PARMISHWORTUDUCN5763</v>
          </cell>
        </row>
        <row r="1661">
          <cell r="A1661" t="str">
            <v>CN5764</v>
          </cell>
          <cell r="B1661" t="str">
            <v>BABULALTUDUCN5764</v>
          </cell>
        </row>
        <row r="1662">
          <cell r="A1662" t="str">
            <v>CN5765</v>
          </cell>
          <cell r="B1662" t="str">
            <v>PINTUMURMUCN5765</v>
          </cell>
        </row>
        <row r="1663">
          <cell r="A1663" t="str">
            <v>CN5766</v>
          </cell>
          <cell r="B1663" t="str">
            <v>HEMOSALMURMUCN5766</v>
          </cell>
        </row>
        <row r="1664">
          <cell r="A1664" t="str">
            <v>CN5767</v>
          </cell>
          <cell r="B1664" t="str">
            <v>BUDHANMURMUCN5767</v>
          </cell>
        </row>
        <row r="1665">
          <cell r="A1665" t="str">
            <v>CN5768</v>
          </cell>
          <cell r="B1665" t="str">
            <v>SANTOSHMURMUCN5768</v>
          </cell>
        </row>
        <row r="1666">
          <cell r="A1666" t="str">
            <v>CN5769</v>
          </cell>
          <cell r="B1666" t="str">
            <v>PHILIPMURMUCN5769</v>
          </cell>
        </row>
        <row r="1667">
          <cell r="A1667" t="str">
            <v>CN5770</v>
          </cell>
          <cell r="B1667" t="str">
            <v>JAYKISHORMURMUCN5770</v>
          </cell>
        </row>
        <row r="1668">
          <cell r="A1668" t="str">
            <v>CN5771</v>
          </cell>
          <cell r="B1668" t="str">
            <v>JUNASHMURMUCN5771</v>
          </cell>
        </row>
        <row r="1669">
          <cell r="A1669" t="str">
            <v>CN5772</v>
          </cell>
          <cell r="B1669" t="str">
            <v>YOGENDRAHEMBROMCN5772</v>
          </cell>
        </row>
        <row r="1670">
          <cell r="A1670" t="str">
            <v>CN5773</v>
          </cell>
          <cell r="B1670" t="str">
            <v>KALICHARANMARANDICN5773</v>
          </cell>
        </row>
        <row r="1671">
          <cell r="A1671" t="str">
            <v>CN5774</v>
          </cell>
          <cell r="B1671" t="str">
            <v>RUPLALSORENCN5774</v>
          </cell>
        </row>
        <row r="1672">
          <cell r="A1672" t="str">
            <v>CN5775</v>
          </cell>
          <cell r="B1672" t="str">
            <v>LEMBOSORENCN5775</v>
          </cell>
        </row>
        <row r="1673">
          <cell r="A1673" t="str">
            <v>CN5776</v>
          </cell>
          <cell r="B1673" t="str">
            <v>ALOKSORENCN5776</v>
          </cell>
        </row>
        <row r="1674">
          <cell r="A1674" t="str">
            <v>CN5777</v>
          </cell>
          <cell r="B1674" t="str">
            <v>SHIRULALSORENCN5777</v>
          </cell>
        </row>
        <row r="1675">
          <cell r="A1675" t="str">
            <v>CN5778</v>
          </cell>
          <cell r="B1675" t="str">
            <v>BINODLOHRACN5778</v>
          </cell>
        </row>
        <row r="1676">
          <cell r="A1676" t="str">
            <v>CN5779</v>
          </cell>
          <cell r="B1676" t="str">
            <v>DHANESHWORMARANDICN5779</v>
          </cell>
        </row>
        <row r="1677">
          <cell r="A1677" t="str">
            <v>CN5780</v>
          </cell>
          <cell r="B1677" t="str">
            <v>BABUSHALHANSDACN5780</v>
          </cell>
        </row>
        <row r="1678">
          <cell r="A1678" t="str">
            <v>CN5781</v>
          </cell>
          <cell r="B1678" t="str">
            <v>DEVANMOHALICN5781</v>
          </cell>
        </row>
        <row r="1679">
          <cell r="A1679" t="str">
            <v>CN5782</v>
          </cell>
          <cell r="B1679" t="str">
            <v>KUWARDHANMURMUCN5782</v>
          </cell>
        </row>
        <row r="1680">
          <cell r="A1680" t="str">
            <v>CN5783</v>
          </cell>
          <cell r="B1680" t="str">
            <v>BABUDHANMURMUCN5783</v>
          </cell>
        </row>
        <row r="1681">
          <cell r="A1681" t="str">
            <v>CN5784</v>
          </cell>
          <cell r="B1681" t="str">
            <v>BHAGWATMANJHICN5784</v>
          </cell>
        </row>
        <row r="1682">
          <cell r="A1682" t="str">
            <v>CN5785</v>
          </cell>
          <cell r="B1682" t="str">
            <v>BINAYTUDUCN5785</v>
          </cell>
        </row>
        <row r="1683">
          <cell r="A1683" t="str">
            <v>CN5786</v>
          </cell>
          <cell r="B1683" t="str">
            <v>BABURAMTUDUCN5786</v>
          </cell>
        </row>
        <row r="1684">
          <cell r="A1684" t="str">
            <v>CN5787</v>
          </cell>
          <cell r="B1684" t="str">
            <v>SHRINATHSORENCN5787</v>
          </cell>
        </row>
        <row r="1685">
          <cell r="A1685" t="str">
            <v>CN5788</v>
          </cell>
          <cell r="B1685" t="str">
            <v>RAMNATHMARANDICN5788</v>
          </cell>
        </row>
        <row r="1686">
          <cell r="A1686" t="str">
            <v>CN5789</v>
          </cell>
          <cell r="B1686" t="str">
            <v>DEVINKISKUCN5789</v>
          </cell>
        </row>
        <row r="1687">
          <cell r="A1687" t="str">
            <v>CN5790</v>
          </cell>
          <cell r="B1687" t="str">
            <v>MUSILALHEMBROMCN5790</v>
          </cell>
        </row>
        <row r="1688">
          <cell r="A1688" t="str">
            <v>CN5791</v>
          </cell>
          <cell r="B1688" t="str">
            <v>BONDUMURMUCN5791</v>
          </cell>
        </row>
        <row r="1689">
          <cell r="A1689" t="str">
            <v>CN5792</v>
          </cell>
          <cell r="B1689" t="str">
            <v>KUBRAJSORENCN5792</v>
          </cell>
        </row>
        <row r="1690">
          <cell r="A1690" t="str">
            <v>CN5793</v>
          </cell>
          <cell r="B1690" t="str">
            <v>SHIVADHANHANSDACN5793</v>
          </cell>
        </row>
        <row r="1691">
          <cell r="A1691" t="str">
            <v>CN5794</v>
          </cell>
          <cell r="B1691" t="str">
            <v>VINODMARANDICN5794</v>
          </cell>
        </row>
        <row r="1692">
          <cell r="A1692" t="str">
            <v>CN5795</v>
          </cell>
          <cell r="B1692" t="str">
            <v>MOHANSORENCN5795</v>
          </cell>
        </row>
        <row r="1693">
          <cell r="A1693" t="str">
            <v>CN5796</v>
          </cell>
          <cell r="B1693" t="str">
            <v>RAJENDRASORENCN5796</v>
          </cell>
        </row>
        <row r="1694">
          <cell r="A1694" t="str">
            <v>CN5797</v>
          </cell>
          <cell r="B1694" t="str">
            <v>CHHOTATUDUCN5797</v>
          </cell>
        </row>
        <row r="1695">
          <cell r="A1695" t="str">
            <v>CN5798</v>
          </cell>
          <cell r="B1695" t="str">
            <v>KHARKBDRRANACN5798</v>
          </cell>
        </row>
        <row r="1696">
          <cell r="A1696" t="str">
            <v>CN5799</v>
          </cell>
          <cell r="B1696" t="str">
            <v>DEPENDRATHAPACN5799</v>
          </cell>
        </row>
        <row r="1697">
          <cell r="A1697" t="str">
            <v>CN5800</v>
          </cell>
          <cell r="B1697" t="str">
            <v>KRISHNATHAPACN5800</v>
          </cell>
        </row>
        <row r="1698">
          <cell r="A1698" t="str">
            <v>CN5801</v>
          </cell>
          <cell r="B1698" t="str">
            <v>CHITRABDRTHAPACN5801</v>
          </cell>
        </row>
        <row r="1699">
          <cell r="A1699" t="str">
            <v>CN5802</v>
          </cell>
          <cell r="B1699" t="str">
            <v>RUDRABDRMALLACN5802</v>
          </cell>
        </row>
        <row r="1700">
          <cell r="A1700" t="str">
            <v>CN5803</v>
          </cell>
          <cell r="B1700" t="str">
            <v>YAMBDRTHAPACN5803</v>
          </cell>
        </row>
        <row r="1701">
          <cell r="A1701" t="str">
            <v>CN5804</v>
          </cell>
          <cell r="B1701" t="str">
            <v>JITBDRB.K.CN5804</v>
          </cell>
        </row>
        <row r="1702">
          <cell r="A1702" t="str">
            <v>CN5805</v>
          </cell>
          <cell r="B1702" t="str">
            <v>RAMLALREGMICN5805</v>
          </cell>
        </row>
        <row r="1703">
          <cell r="A1703" t="str">
            <v>CN5806</v>
          </cell>
          <cell r="B1703" t="str">
            <v>BHOMBDRTHADACN5806</v>
          </cell>
        </row>
        <row r="1704">
          <cell r="A1704" t="str">
            <v>CN5807</v>
          </cell>
          <cell r="B1704" t="str">
            <v>TEKBDRRAIMAGARCN5807</v>
          </cell>
        </row>
        <row r="1705">
          <cell r="A1705" t="str">
            <v>CN5808</v>
          </cell>
          <cell r="B1705" t="str">
            <v>TAKBDRSINGALICN5808</v>
          </cell>
        </row>
        <row r="1706">
          <cell r="A1706" t="str">
            <v>CN5809</v>
          </cell>
          <cell r="B1706" t="str">
            <v>ATILALSINGJALICN5809</v>
          </cell>
        </row>
        <row r="1707">
          <cell r="A1707" t="str">
            <v>CN5810</v>
          </cell>
          <cell r="B1707" t="str">
            <v>DANBDRSINGJALICN5810</v>
          </cell>
        </row>
        <row r="1708">
          <cell r="A1708" t="str">
            <v>CN5811</v>
          </cell>
          <cell r="B1708" t="str">
            <v>SHYAMBDRJHEDICN5811</v>
          </cell>
        </row>
        <row r="1709">
          <cell r="A1709" t="str">
            <v>CN5812</v>
          </cell>
          <cell r="B1709" t="str">
            <v>CHURAMUNIRAIMAGARCN5812</v>
          </cell>
        </row>
        <row r="1710">
          <cell r="A1710" t="str">
            <v>CN5813</v>
          </cell>
          <cell r="B1710" t="str">
            <v>GANJSINGHSUNARICN5813</v>
          </cell>
        </row>
        <row r="1711">
          <cell r="A1711" t="str">
            <v>CN5814</v>
          </cell>
          <cell r="B1711" t="str">
            <v>JASHBDRSARUCN5814</v>
          </cell>
        </row>
        <row r="1712">
          <cell r="A1712" t="str">
            <v>CN5815</v>
          </cell>
          <cell r="B1712" t="str">
            <v>MANBIRSOMAICN5815</v>
          </cell>
        </row>
        <row r="1713">
          <cell r="A1713" t="str">
            <v>CN5816</v>
          </cell>
          <cell r="B1713" t="str">
            <v>PARTAPSINGHSARUCN5816</v>
          </cell>
        </row>
        <row r="1714">
          <cell r="A1714" t="str">
            <v>CN5817</v>
          </cell>
          <cell r="B1714" t="str">
            <v>YAMBDRRAMJALICN5817</v>
          </cell>
        </row>
        <row r="1715">
          <cell r="A1715" t="str">
            <v>CN5818</v>
          </cell>
          <cell r="B1715" t="str">
            <v>MUSTAKINMIYACN5818</v>
          </cell>
        </row>
        <row r="1716">
          <cell r="A1716" t="str">
            <v>CN5819</v>
          </cell>
          <cell r="B1716" t="str">
            <v>TARABDRSHREESCN5819</v>
          </cell>
        </row>
        <row r="1717">
          <cell r="A1717" t="str">
            <v>CN5820</v>
          </cell>
          <cell r="B1717" t="str">
            <v>HARADHANTUDUCN5820</v>
          </cell>
        </row>
        <row r="1718">
          <cell r="A1718" t="str">
            <v>CN5821</v>
          </cell>
          <cell r="B1718" t="str">
            <v>SIKENDRABASKICN5821</v>
          </cell>
        </row>
        <row r="1719">
          <cell r="A1719" t="str">
            <v>CN5822</v>
          </cell>
          <cell r="B1719" t="str">
            <v>RAJENDRAMARANDICN5822</v>
          </cell>
        </row>
        <row r="1720">
          <cell r="A1720" t="str">
            <v>CN5823</v>
          </cell>
          <cell r="B1720" t="str">
            <v>GOMASTACHODECN5823</v>
          </cell>
        </row>
        <row r="1721">
          <cell r="A1721" t="str">
            <v>CN5824</v>
          </cell>
          <cell r="B1721" t="str">
            <v>BABUSHALMURMUCN5824</v>
          </cell>
        </row>
        <row r="1722">
          <cell r="A1722" t="str">
            <v>CN5825</v>
          </cell>
          <cell r="B1722" t="str">
            <v>SUNILTUDUCN5825</v>
          </cell>
        </row>
        <row r="1723">
          <cell r="A1723" t="str">
            <v>CN5826</v>
          </cell>
          <cell r="B1723" t="str">
            <v>KRISHNANANDYADEVCN5826</v>
          </cell>
        </row>
        <row r="1724">
          <cell r="A1724" t="str">
            <v>CN5827</v>
          </cell>
          <cell r="B1724" t="str">
            <v>NARAYANTUDUCN5827</v>
          </cell>
        </row>
        <row r="1725">
          <cell r="A1725" t="str">
            <v>CN5828</v>
          </cell>
          <cell r="B1725" t="str">
            <v>RASUDHANKISKUCN5828</v>
          </cell>
        </row>
        <row r="1726">
          <cell r="A1726" t="str">
            <v>CN5829</v>
          </cell>
          <cell r="B1726" t="str">
            <v>HARADHANMARANDICN5829</v>
          </cell>
        </row>
        <row r="1727">
          <cell r="A1727" t="str">
            <v>CN5830</v>
          </cell>
          <cell r="B1727" t="str">
            <v>DHANESHORHANSDACN5830</v>
          </cell>
        </row>
        <row r="1728">
          <cell r="A1728" t="str">
            <v>CN5831</v>
          </cell>
          <cell r="B1728" t="str">
            <v>AGASTANMARANDICN5831</v>
          </cell>
        </row>
        <row r="1729">
          <cell r="A1729" t="str">
            <v>CN5832</v>
          </cell>
          <cell r="B1729" t="str">
            <v>DILBDRTHAPACN5832</v>
          </cell>
        </row>
        <row r="1730">
          <cell r="A1730" t="str">
            <v>CN5833</v>
          </cell>
          <cell r="B1730" t="str">
            <v>INDRABDRRANACN5833</v>
          </cell>
        </row>
        <row r="1731">
          <cell r="A1731" t="str">
            <v>CN5834</v>
          </cell>
          <cell r="B1731" t="str">
            <v>AGNIDHARARYALCN5834</v>
          </cell>
        </row>
        <row r="1732">
          <cell r="A1732" t="str">
            <v>CN5835</v>
          </cell>
          <cell r="B1732" t="str">
            <v>JEHESKELKISKUCN5835</v>
          </cell>
        </row>
        <row r="1733">
          <cell r="A1733" t="str">
            <v>CN5836</v>
          </cell>
          <cell r="B1733" t="str">
            <v>TILBDRTHAPACN5836</v>
          </cell>
        </row>
        <row r="1734">
          <cell r="A1734" t="str">
            <v>CN5837</v>
          </cell>
          <cell r="B1734" t="str">
            <v>JIVANKUMARRANACN5837</v>
          </cell>
        </row>
        <row r="1735">
          <cell r="A1735" t="str">
            <v>CN5838</v>
          </cell>
          <cell r="B1735" t="str">
            <v>DALBDRRANACN5838</v>
          </cell>
        </row>
        <row r="1736">
          <cell r="A1736" t="str">
            <v>CN5839</v>
          </cell>
          <cell r="B1736" t="str">
            <v>SHYAMBDRRANACN5839</v>
          </cell>
        </row>
        <row r="1737">
          <cell r="A1737" t="str">
            <v>CN5840</v>
          </cell>
          <cell r="B1737" t="str">
            <v>MEKBDRRANACN5840</v>
          </cell>
        </row>
        <row r="1738">
          <cell r="A1738" t="str">
            <v>CN5841</v>
          </cell>
          <cell r="B1738" t="str">
            <v>TILBDRTHAPACN5841</v>
          </cell>
        </row>
        <row r="1739">
          <cell r="A1739" t="str">
            <v>CN5842</v>
          </cell>
          <cell r="B1739" t="str">
            <v>NARINDRARANACN5842</v>
          </cell>
        </row>
        <row r="1740">
          <cell r="A1740" t="str">
            <v>CN5843</v>
          </cell>
          <cell r="B1740" t="str">
            <v>BHIMKMRTHAPACN5843</v>
          </cell>
        </row>
        <row r="1741">
          <cell r="A1741" t="str">
            <v>CN5844</v>
          </cell>
          <cell r="B1741" t="str">
            <v>RAJENDRATHAPACN5844</v>
          </cell>
        </row>
        <row r="1742">
          <cell r="A1742" t="str">
            <v>CN5845</v>
          </cell>
          <cell r="B1742" t="str">
            <v>PURNACHANDRABHUSHALCN5845</v>
          </cell>
        </row>
        <row r="1743">
          <cell r="A1743" t="str">
            <v>CN5846</v>
          </cell>
          <cell r="B1743" t="str">
            <v>BHADRABIRTHAPACN5846</v>
          </cell>
        </row>
        <row r="1744">
          <cell r="A1744" t="str">
            <v>CN5847</v>
          </cell>
          <cell r="B1744" t="str">
            <v>REMBDRTHAPACN5847</v>
          </cell>
        </row>
        <row r="1745">
          <cell r="A1745" t="str">
            <v>CN5848</v>
          </cell>
          <cell r="B1745" t="str">
            <v>RANBDRRANACN5848</v>
          </cell>
        </row>
        <row r="1746">
          <cell r="A1746" t="str">
            <v>CN5849</v>
          </cell>
          <cell r="B1746" t="str">
            <v>NARBDRRANACN5849</v>
          </cell>
        </row>
        <row r="1747">
          <cell r="A1747" t="str">
            <v>CN5850</v>
          </cell>
          <cell r="B1747" t="str">
            <v>INDRABDRTHAPACN5850</v>
          </cell>
        </row>
        <row r="1748">
          <cell r="A1748" t="str">
            <v>CN5851</v>
          </cell>
          <cell r="B1748" t="str">
            <v>PREMBDRTHAPACN5851</v>
          </cell>
        </row>
        <row r="1749">
          <cell r="A1749" t="str">
            <v>CN5852</v>
          </cell>
          <cell r="B1749" t="str">
            <v>GUNBDRTHAPACN5852</v>
          </cell>
        </row>
        <row r="1750">
          <cell r="A1750" t="str">
            <v>CN5853</v>
          </cell>
          <cell r="B1750" t="str">
            <v>DEUBDRSARUCN5853</v>
          </cell>
        </row>
        <row r="1751">
          <cell r="A1751" t="str">
            <v>CN5854</v>
          </cell>
          <cell r="B1751" t="str">
            <v>BHIMBDRCHOHANCN5854</v>
          </cell>
        </row>
        <row r="1752">
          <cell r="A1752" t="str">
            <v>CN5855</v>
          </cell>
          <cell r="B1752" t="str">
            <v>BHOJBDRTHAPACN5855</v>
          </cell>
        </row>
        <row r="1753">
          <cell r="A1753" t="str">
            <v>CN5856</v>
          </cell>
          <cell r="B1753" t="str">
            <v>TEKBDRTHAPACN5856</v>
          </cell>
        </row>
        <row r="1754">
          <cell r="A1754" t="str">
            <v>CN5857</v>
          </cell>
          <cell r="B1754" t="str">
            <v>DHANBDRGAHACN5857</v>
          </cell>
        </row>
        <row r="1755">
          <cell r="A1755" t="str">
            <v>CN5858</v>
          </cell>
          <cell r="B1755" t="str">
            <v>CHAINABDRSARUCN5858</v>
          </cell>
        </row>
        <row r="1756">
          <cell r="A1756" t="str">
            <v>CN5859</v>
          </cell>
          <cell r="B1756" t="str">
            <v>MINBDRSUNARCN5859</v>
          </cell>
        </row>
        <row r="1757">
          <cell r="A1757" t="str">
            <v>CN5860</v>
          </cell>
          <cell r="B1757" t="str">
            <v>LALSINGHRANACN5860</v>
          </cell>
        </row>
        <row r="1758">
          <cell r="A1758" t="str">
            <v>CN5861</v>
          </cell>
          <cell r="B1758" t="str">
            <v>DANBDRTHAPACN5861</v>
          </cell>
        </row>
        <row r="1759">
          <cell r="A1759" t="str">
            <v>CN5862</v>
          </cell>
          <cell r="B1759" t="str">
            <v>TILBDRTHAPACN5862</v>
          </cell>
        </row>
        <row r="1760">
          <cell r="A1760" t="str">
            <v>CN5863</v>
          </cell>
          <cell r="B1760" t="str">
            <v>DURGABDRTHAPACN5863</v>
          </cell>
        </row>
        <row r="1761">
          <cell r="A1761" t="str">
            <v>CN5864</v>
          </cell>
          <cell r="B1761" t="str">
            <v>SHYAMDAMAICN5864</v>
          </cell>
        </row>
        <row r="1762">
          <cell r="A1762" t="str">
            <v>CN5865</v>
          </cell>
          <cell r="B1762" t="str">
            <v>BINODKRSHRESTHACN5865</v>
          </cell>
        </row>
        <row r="1763">
          <cell r="A1763" t="str">
            <v>CN5866</v>
          </cell>
          <cell r="B1763" t="str">
            <v>SURYABDRRANACN5866</v>
          </cell>
        </row>
        <row r="1764">
          <cell r="A1764" t="str">
            <v>CN5867</v>
          </cell>
          <cell r="B1764" t="str">
            <v>KHEMANANDARYALCN5867</v>
          </cell>
        </row>
        <row r="1765">
          <cell r="A1765" t="str">
            <v>CN5868</v>
          </cell>
          <cell r="B1765" t="str">
            <v>DILBDRTHAPACN5868</v>
          </cell>
        </row>
        <row r="1766">
          <cell r="A1766" t="str">
            <v>CN5869</v>
          </cell>
          <cell r="B1766" t="str">
            <v>BELBDRTHAPACN5869</v>
          </cell>
        </row>
        <row r="1767">
          <cell r="A1767" t="str">
            <v>CN5870</v>
          </cell>
          <cell r="B1767" t="str">
            <v>MAHESHTHARUCN5870</v>
          </cell>
        </row>
        <row r="1768">
          <cell r="A1768" t="str">
            <v>CN5871</v>
          </cell>
          <cell r="B1768" t="str">
            <v>MADANTHAPACN5871</v>
          </cell>
        </row>
        <row r="1769">
          <cell r="A1769" t="str">
            <v>CN5872</v>
          </cell>
          <cell r="B1769" t="str">
            <v>GOBINDABDRALECN5872</v>
          </cell>
        </row>
        <row r="1770">
          <cell r="A1770" t="str">
            <v>CN5873</v>
          </cell>
          <cell r="B1770" t="str">
            <v>KRISHNABDRSINGALICN5873</v>
          </cell>
        </row>
        <row r="1771">
          <cell r="A1771" t="str">
            <v>CN5874</v>
          </cell>
          <cell r="B1771" t="str">
            <v>RUKBDRGURUNGCN5874</v>
          </cell>
        </row>
        <row r="1772">
          <cell r="A1772" t="str">
            <v>CN5875</v>
          </cell>
          <cell r="B1772" t="str">
            <v>PADAMPSDPOUDELCN5875</v>
          </cell>
        </row>
        <row r="1773">
          <cell r="A1773" t="str">
            <v>CN5876</v>
          </cell>
          <cell r="B1773" t="str">
            <v>LALANSINGHCN5876</v>
          </cell>
        </row>
        <row r="1774">
          <cell r="A1774" t="str">
            <v>CN5877</v>
          </cell>
          <cell r="B1774" t="str">
            <v>GANESHYADAVCN5877</v>
          </cell>
        </row>
        <row r="1775">
          <cell r="A1775" t="str">
            <v>CN5878</v>
          </cell>
          <cell r="B1775" t="str">
            <v>CHAKRABDRRANACN5878</v>
          </cell>
        </row>
        <row r="1776">
          <cell r="A1776" t="str">
            <v>CN5879</v>
          </cell>
          <cell r="B1776" t="str">
            <v>KISHORIB.K.CN5879</v>
          </cell>
        </row>
        <row r="1777">
          <cell r="A1777" t="str">
            <v>CN5880</v>
          </cell>
          <cell r="B1777" t="str">
            <v>RAJUAGNIHOTRICN5880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cf"/>
      <sheetName val="pl"/>
      <sheetName val="Schedule"/>
      <sheetName val="VAT Register"/>
      <sheetName val="Purchase and sales Details"/>
      <sheetName val="Assets"/>
      <sheetName val="salary sheet"/>
      <sheetName val="stock details"/>
      <sheetName val="Tax Details"/>
      <sheetName val="Production"/>
      <sheetName val="Sales &amp; Purchase Details"/>
      <sheetName val="Debtors &amp; Creditors"/>
      <sheetName val="Sheet3"/>
    </sheetNames>
    <sheetDataSet>
      <sheetData sheetId="0"/>
      <sheetData sheetId="1" refreshError="1"/>
      <sheetData sheetId="2"/>
      <sheetData sheetId="3">
        <row r="84">
          <cell r="C84">
            <v>84464421.354000002</v>
          </cell>
        </row>
        <row r="92">
          <cell r="G92">
            <v>87597372.974000007</v>
          </cell>
        </row>
        <row r="113">
          <cell r="A113" t="str">
            <v xml:space="preserve">    Proprietor                                                                               Auditor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4">
          <cell r="A4" t="str">
            <v>As at 31st Ashad 2077</v>
          </cell>
        </row>
      </sheetData>
      <sheetData sheetId="9" refreshError="1"/>
      <sheetData sheetId="10">
        <row r="6">
          <cell r="E6">
            <v>3133883.25</v>
          </cell>
        </row>
      </sheetData>
      <sheetData sheetId="11">
        <row r="7">
          <cell r="D7">
            <v>11192.5</v>
          </cell>
          <cell r="E7">
            <v>413298.32999999996</v>
          </cell>
        </row>
        <row r="8">
          <cell r="D8">
            <v>2092462</v>
          </cell>
          <cell r="E8">
            <v>79184601.799999997</v>
          </cell>
          <cell r="F8">
            <v>37.842790836822843</v>
          </cell>
          <cell r="G8">
            <v>33.546415680747359</v>
          </cell>
        </row>
        <row r="9">
          <cell r="D9">
            <v>187886</v>
          </cell>
          <cell r="E9">
            <v>6094967</v>
          </cell>
        </row>
        <row r="10">
          <cell r="D10">
            <v>75650</v>
          </cell>
          <cell r="E10">
            <v>2584657.5</v>
          </cell>
        </row>
        <row r="11">
          <cell r="D11">
            <v>540000</v>
          </cell>
          <cell r="E11">
            <v>2857000</v>
          </cell>
        </row>
      </sheetData>
      <sheetData sheetId="12" refreshError="1"/>
      <sheetData sheetId="1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Sales Qty Wise"/>
      <sheetName val="sales (2)"/>
      <sheetName val="List of Debtors 2076-77"/>
      <sheetName val="Sheet1"/>
      <sheetName val="List of Creditors 2076-77"/>
    </sheetNames>
    <sheetDataSet>
      <sheetData sheetId="0" refreshError="1"/>
      <sheetData sheetId="1">
        <row r="6">
          <cell r="H6">
            <v>2000</v>
          </cell>
        </row>
        <row r="8">
          <cell r="H8">
            <v>9000</v>
          </cell>
        </row>
        <row r="10">
          <cell r="H10">
            <v>38750</v>
          </cell>
        </row>
        <row r="12">
          <cell r="H12">
            <v>36250</v>
          </cell>
        </row>
        <row r="15">
          <cell r="H15">
            <v>23190</v>
          </cell>
        </row>
        <row r="17">
          <cell r="H17">
            <v>36260</v>
          </cell>
        </row>
        <row r="19">
          <cell r="H19">
            <v>58000</v>
          </cell>
        </row>
        <row r="21">
          <cell r="H21">
            <v>67850</v>
          </cell>
        </row>
        <row r="23">
          <cell r="H23">
            <v>72210</v>
          </cell>
        </row>
        <row r="25">
          <cell r="H25">
            <v>81600</v>
          </cell>
        </row>
        <row r="27">
          <cell r="H27">
            <v>100297.5</v>
          </cell>
        </row>
        <row r="29">
          <cell r="H29">
            <v>114600</v>
          </cell>
        </row>
        <row r="32">
          <cell r="H32">
            <v>257355</v>
          </cell>
        </row>
        <row r="44">
          <cell r="H44">
            <v>535150</v>
          </cell>
        </row>
        <row r="47">
          <cell r="H47">
            <v>374900</v>
          </cell>
        </row>
        <row r="59">
          <cell r="H59">
            <v>605862.5</v>
          </cell>
        </row>
        <row r="72">
          <cell r="H72">
            <v>438630</v>
          </cell>
        </row>
        <row r="80">
          <cell r="H80">
            <v>76736</v>
          </cell>
        </row>
        <row r="91">
          <cell r="H91">
            <v>622125</v>
          </cell>
        </row>
        <row r="106">
          <cell r="H106">
            <v>789280</v>
          </cell>
        </row>
        <row r="123">
          <cell r="H123">
            <v>956504</v>
          </cell>
        </row>
        <row r="132">
          <cell r="H132">
            <v>1022860</v>
          </cell>
        </row>
        <row r="172">
          <cell r="H172">
            <v>1405980</v>
          </cell>
        </row>
        <row r="218">
          <cell r="H218">
            <v>1522947.5</v>
          </cell>
        </row>
        <row r="244">
          <cell r="H244">
            <v>1883870</v>
          </cell>
        </row>
        <row r="281">
          <cell r="H281">
            <v>2021577</v>
          </cell>
        </row>
        <row r="368">
          <cell r="H368">
            <v>2707856</v>
          </cell>
        </row>
        <row r="416">
          <cell r="H416">
            <v>7403315.5</v>
          </cell>
        </row>
        <row r="584">
          <cell r="H584">
            <v>19550701</v>
          </cell>
        </row>
        <row r="748">
          <cell r="H748">
            <v>22581404.399999999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"/>
      <sheetName val="cf"/>
      <sheetName val="Schedule"/>
      <sheetName val="VAT Register"/>
      <sheetName val="Purchase and sales Details"/>
      <sheetName val="Stock"/>
      <sheetName val="stock details"/>
      <sheetName val="Tax Details"/>
      <sheetName val="assets 2072-2073"/>
      <sheetName val="Sheet2"/>
      <sheetName val="Salary Expenses (2)"/>
      <sheetName val="Purchase party ledger"/>
      <sheetName val="Purchase totaling"/>
      <sheetName val="Sales Party ledger"/>
      <sheetName val="Sales totaling"/>
      <sheetName val="vat reconcilaition"/>
      <sheetName val="Sheet1"/>
      <sheetName val="Assets 2073-074"/>
      <sheetName val="Salary Expenses"/>
    </sheetNames>
    <sheetDataSet>
      <sheetData sheetId="0"/>
      <sheetData sheetId="1">
        <row r="4">
          <cell r="B4" t="str">
            <v>As at Ashad End 2074-75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8"/>
  <sheetViews>
    <sheetView showGridLines="0" view="pageBreakPreview" zoomScaleSheetLayoutView="100" workbookViewId="0">
      <selection activeCell="P1" sqref="P1"/>
    </sheetView>
  </sheetViews>
  <sheetFormatPr defaultColWidth="9.1796875" defaultRowHeight="12.5"/>
  <cols>
    <col min="1" max="4" width="9.1796875" style="184"/>
    <col min="5" max="5" width="11.26953125" style="184" customWidth="1"/>
    <col min="6" max="16384" width="9.1796875" style="184"/>
  </cols>
  <sheetData>
    <row r="1" spans="1:10" ht="15.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45">
      <c r="A2" s="1"/>
      <c r="B2" s="1"/>
      <c r="C2" s="1"/>
      <c r="D2" s="1"/>
      <c r="E2" s="1"/>
      <c r="F2" s="1"/>
      <c r="G2" s="1"/>
      <c r="H2" s="1"/>
      <c r="I2" s="2"/>
      <c r="J2" s="2"/>
    </row>
    <row r="3" spans="1:10" ht="32.5">
      <c r="A3" s="1"/>
      <c r="B3" s="1"/>
      <c r="C3" s="1"/>
      <c r="D3" s="1"/>
      <c r="E3" s="101"/>
      <c r="F3" s="1"/>
      <c r="G3" s="1"/>
      <c r="H3" s="1"/>
      <c r="I3" s="3"/>
      <c r="J3" s="3"/>
    </row>
    <row r="4" spans="1:10" ht="15.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s="8" customFormat="1" ht="26">
      <c r="A6" s="497" t="s">
        <v>713</v>
      </c>
      <c r="B6" s="498"/>
      <c r="C6" s="498"/>
      <c r="D6" s="498"/>
      <c r="E6" s="498"/>
      <c r="F6" s="498"/>
      <c r="G6" s="498"/>
      <c r="H6" s="498"/>
      <c r="I6" s="498"/>
      <c r="J6" s="498"/>
    </row>
    <row r="7" spans="1:10" ht="21.5">
      <c r="A7" s="499" t="s">
        <v>714</v>
      </c>
      <c r="B7" s="500"/>
      <c r="C7" s="500"/>
      <c r="D7" s="500"/>
      <c r="E7" s="500"/>
      <c r="F7" s="500"/>
      <c r="G7" s="500"/>
      <c r="H7" s="500"/>
      <c r="I7" s="500"/>
      <c r="J7" s="500"/>
    </row>
    <row r="8" spans="1:10" ht="21.75" customHeight="1">
      <c r="A8" s="501"/>
      <c r="B8" s="502"/>
      <c r="C8" s="502"/>
      <c r="D8" s="502"/>
      <c r="E8" s="502"/>
      <c r="F8" s="502"/>
      <c r="G8" s="502"/>
      <c r="H8" s="502"/>
      <c r="I8" s="502"/>
      <c r="J8" s="502"/>
    </row>
    <row r="9" spans="1:10" ht="32.5">
      <c r="A9" s="1"/>
      <c r="B9" s="1"/>
      <c r="C9" s="1"/>
      <c r="D9" s="1"/>
      <c r="E9" s="3"/>
      <c r="F9" s="3"/>
      <c r="G9" s="3"/>
      <c r="H9" s="3"/>
      <c r="I9" s="3"/>
      <c r="J9" s="3"/>
    </row>
    <row r="10" spans="1:10" ht="30">
      <c r="A10" s="1"/>
      <c r="B10" s="1"/>
      <c r="C10" s="1"/>
      <c r="D10" s="1"/>
      <c r="E10" s="1"/>
      <c r="F10" s="1"/>
      <c r="G10" s="1"/>
      <c r="H10" s="1"/>
      <c r="I10" s="4"/>
      <c r="J10" s="4"/>
    </row>
    <row r="11" spans="1:10" ht="15.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5.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30">
      <c r="A14" s="1"/>
      <c r="B14" s="1"/>
      <c r="C14" s="4"/>
      <c r="D14" s="4"/>
      <c r="E14" s="1"/>
      <c r="F14" s="4"/>
      <c r="G14" s="4"/>
      <c r="H14" s="4"/>
      <c r="I14" s="1"/>
      <c r="J14" s="1"/>
    </row>
    <row r="15" spans="1:10" ht="15.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26.5">
      <c r="A17" s="503" t="s">
        <v>87</v>
      </c>
      <c r="B17" s="503"/>
      <c r="C17" s="503"/>
      <c r="D17" s="503"/>
      <c r="E17" s="503"/>
      <c r="F17" s="503"/>
      <c r="G17" s="503"/>
      <c r="H17" s="503"/>
      <c r="I17" s="503"/>
      <c r="J17" s="503"/>
    </row>
    <row r="18" spans="1:10" ht="30.75" customHeight="1">
      <c r="A18" s="503" t="s">
        <v>58</v>
      </c>
      <c r="B18" s="503"/>
      <c r="C18" s="503"/>
      <c r="D18" s="503"/>
      <c r="E18" s="503"/>
      <c r="F18" s="503"/>
      <c r="G18" s="503"/>
      <c r="H18" s="503"/>
      <c r="I18" s="503"/>
      <c r="J18" s="503"/>
    </row>
    <row r="19" spans="1:10" ht="15.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30">
      <c r="A22" s="1"/>
      <c r="B22" s="1"/>
      <c r="C22" s="5"/>
      <c r="D22" s="1"/>
      <c r="E22" s="5"/>
      <c r="F22" s="5"/>
      <c r="G22" s="5"/>
      <c r="H22" s="1"/>
      <c r="I22" s="1"/>
      <c r="J22" s="1"/>
    </row>
    <row r="23" spans="1:10" ht="15.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5.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.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26.5">
      <c r="A26" s="496" t="s">
        <v>639</v>
      </c>
      <c r="B26" s="496"/>
      <c r="C26" s="496"/>
      <c r="D26" s="496"/>
      <c r="E26" s="496"/>
      <c r="F26" s="496"/>
      <c r="G26" s="496"/>
      <c r="H26" s="496"/>
      <c r="I26" s="496"/>
      <c r="J26" s="496"/>
    </row>
    <row r="27" spans="1:10" ht="26.5">
      <c r="A27" s="496"/>
      <c r="B27" s="496"/>
      <c r="C27" s="496"/>
      <c r="D27" s="496"/>
      <c r="E27" s="496"/>
      <c r="F27" s="496"/>
      <c r="G27" s="496"/>
      <c r="H27" s="496"/>
      <c r="I27" s="496"/>
      <c r="J27" s="496"/>
    </row>
    <row r="28" spans="1:10" ht="15.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.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5.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5.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5.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5.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6">
      <c r="A34" s="1"/>
      <c r="B34" s="1"/>
      <c r="C34" s="1"/>
      <c r="D34" s="1"/>
      <c r="F34" s="182"/>
      <c r="G34" s="183"/>
      <c r="I34" s="206" t="s">
        <v>151</v>
      </c>
      <c r="J34" s="182"/>
    </row>
    <row r="35" spans="1:10" ht="16">
      <c r="A35" s="1"/>
      <c r="B35" s="1"/>
      <c r="C35" s="1"/>
      <c r="D35" s="1"/>
      <c r="F35" s="185"/>
      <c r="G35" s="185"/>
      <c r="I35" s="207" t="s">
        <v>174</v>
      </c>
      <c r="J35" s="182"/>
    </row>
    <row r="36" spans="1:10" ht="16">
      <c r="A36" s="1"/>
      <c r="B36" s="1"/>
      <c r="C36" s="1"/>
      <c r="D36" s="1"/>
      <c r="F36" s="186"/>
      <c r="G36" s="186"/>
      <c r="I36" s="208" t="s">
        <v>16</v>
      </c>
      <c r="J36" s="182"/>
    </row>
    <row r="37" spans="1:10" ht="16">
      <c r="A37" s="1"/>
      <c r="B37" s="1"/>
      <c r="C37" s="1"/>
      <c r="D37" s="1"/>
      <c r="E37" s="1"/>
      <c r="F37" s="1"/>
      <c r="G37" s="1"/>
      <c r="H37" s="6"/>
      <c r="I37" s="1"/>
      <c r="J37" s="1"/>
    </row>
    <row r="38" spans="1:10" ht="16">
      <c r="A38" s="1"/>
      <c r="B38" s="1"/>
      <c r="C38" s="1"/>
      <c r="D38" s="1"/>
      <c r="E38" s="1"/>
      <c r="F38" s="1"/>
      <c r="G38" s="1"/>
      <c r="H38" s="7"/>
      <c r="I38" s="1"/>
      <c r="J38" s="1"/>
    </row>
  </sheetData>
  <mergeCells count="7">
    <mergeCell ref="A27:J27"/>
    <mergeCell ref="A6:J6"/>
    <mergeCell ref="A7:J7"/>
    <mergeCell ref="A8:J8"/>
    <mergeCell ref="A18:J18"/>
    <mergeCell ref="A26:J26"/>
    <mergeCell ref="A17:J17"/>
  </mergeCells>
  <pageMargins left="0.37" right="0.48" top="0.7" bottom="0.51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workbookViewId="0">
      <selection activeCell="M8" sqref="M8"/>
    </sheetView>
  </sheetViews>
  <sheetFormatPr defaultRowHeight="12.5"/>
  <cols>
    <col min="2" max="2" width="36" bestFit="1" customWidth="1"/>
    <col min="3" max="3" width="20" customWidth="1"/>
    <col min="4" max="4" width="20.54296875" customWidth="1"/>
  </cols>
  <sheetData>
    <row r="1" spans="1:4" ht="18.75" customHeight="1">
      <c r="A1" s="530" t="str">
        <f>BS!A1</f>
        <v>PUJA KHADH UDHYOG</v>
      </c>
      <c r="B1" s="531"/>
      <c r="C1" s="531"/>
      <c r="D1" s="531"/>
    </row>
    <row r="2" spans="1:4" ht="19.5" customHeight="1">
      <c r="A2" s="529" t="s">
        <v>645</v>
      </c>
      <c r="B2" s="529"/>
      <c r="C2" s="529"/>
      <c r="D2" s="529"/>
    </row>
    <row r="3" spans="1:4">
      <c r="A3" s="386" t="s">
        <v>257</v>
      </c>
      <c r="B3" s="380" t="s">
        <v>192</v>
      </c>
      <c r="C3" s="386" t="s">
        <v>249</v>
      </c>
      <c r="D3" s="380" t="s">
        <v>238</v>
      </c>
    </row>
    <row r="4" spans="1:4" ht="19.5" customHeight="1">
      <c r="A4" s="379">
        <v>1</v>
      </c>
      <c r="B4" s="379"/>
      <c r="C4" s="379"/>
      <c r="D4" s="399"/>
    </row>
    <row r="5" spans="1:4" ht="20.25" customHeight="1">
      <c r="A5" s="379">
        <v>2</v>
      </c>
      <c r="B5" s="379"/>
      <c r="C5" s="379"/>
      <c r="D5" s="399"/>
    </row>
    <row r="6" spans="1:4">
      <c r="A6" s="379">
        <v>3</v>
      </c>
      <c r="B6" s="379"/>
      <c r="C6" s="379"/>
      <c r="D6" s="399"/>
    </row>
    <row r="7" spans="1:4" ht="18" customHeight="1">
      <c r="A7" s="379">
        <v>4</v>
      </c>
      <c r="B7" s="379"/>
      <c r="C7" s="379"/>
      <c r="D7" s="399"/>
    </row>
    <row r="8" spans="1:4" ht="17.25" customHeight="1">
      <c r="A8" s="379">
        <v>5</v>
      </c>
      <c r="B8" s="379"/>
      <c r="C8" s="379"/>
      <c r="D8" s="399"/>
    </row>
    <row r="9" spans="1:4" ht="18" customHeight="1">
      <c r="A9" s="379">
        <v>6</v>
      </c>
      <c r="B9" s="379"/>
      <c r="C9" s="379"/>
      <c r="D9" s="399"/>
    </row>
    <row r="10" spans="1:4" ht="19.5" customHeight="1">
      <c r="A10" s="379">
        <v>7</v>
      </c>
      <c r="B10" s="379"/>
      <c r="C10" s="379"/>
      <c r="D10" s="399"/>
    </row>
    <row r="11" spans="1:4" hidden="1">
      <c r="A11" s="379">
        <v>8</v>
      </c>
      <c r="B11" s="387" t="s">
        <v>258</v>
      </c>
      <c r="C11" s="379"/>
      <c r="D11" s="388">
        <v>0</v>
      </c>
    </row>
    <row r="12" spans="1:4" ht="24" customHeight="1">
      <c r="A12" s="380"/>
      <c r="B12" s="397" t="s">
        <v>237</v>
      </c>
      <c r="C12" s="380"/>
      <c r="D12" s="398">
        <f>SUM(D4:D11)</f>
        <v>0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76"/>
  <sheetViews>
    <sheetView topLeftCell="A66" workbookViewId="0">
      <selection activeCell="E80" sqref="E80"/>
    </sheetView>
  </sheetViews>
  <sheetFormatPr defaultRowHeight="14.5"/>
  <cols>
    <col min="1" max="1" width="9.1796875" style="408"/>
    <col min="2" max="2" width="8.1796875" customWidth="1"/>
    <col min="3" max="3" width="39.81640625" customWidth="1"/>
    <col min="4" max="4" width="22" customWidth="1"/>
    <col min="5" max="5" width="21.453125" style="409" customWidth="1"/>
    <col min="6" max="6" width="14.81640625" bestFit="1" customWidth="1"/>
    <col min="7" max="8" width="14.81640625" style="411" bestFit="1" customWidth="1"/>
    <col min="9" max="9" width="15" style="411" bestFit="1" customWidth="1"/>
    <col min="10" max="11" width="14.26953125" bestFit="1" customWidth="1"/>
    <col min="12" max="12" width="13.26953125" bestFit="1" customWidth="1"/>
    <col min="258" max="258" width="8.1796875" customWidth="1"/>
    <col min="259" max="259" width="49.453125" bestFit="1" customWidth="1"/>
    <col min="260" max="260" width="22" customWidth="1"/>
    <col min="261" max="261" width="21.453125" customWidth="1"/>
    <col min="262" max="264" width="14.81640625" bestFit="1" customWidth="1"/>
    <col min="265" max="265" width="15" bestFit="1" customWidth="1"/>
    <col min="266" max="267" width="14.26953125" bestFit="1" customWidth="1"/>
    <col min="268" max="268" width="13.26953125" bestFit="1" customWidth="1"/>
    <col min="514" max="514" width="8.1796875" customWidth="1"/>
    <col min="515" max="515" width="49.453125" bestFit="1" customWidth="1"/>
    <col min="516" max="516" width="22" customWidth="1"/>
    <col min="517" max="517" width="21.453125" customWidth="1"/>
    <col min="518" max="520" width="14.81640625" bestFit="1" customWidth="1"/>
    <col min="521" max="521" width="15" bestFit="1" customWidth="1"/>
    <col min="522" max="523" width="14.26953125" bestFit="1" customWidth="1"/>
    <col min="524" max="524" width="13.26953125" bestFit="1" customWidth="1"/>
    <col min="770" max="770" width="8.1796875" customWidth="1"/>
    <col min="771" max="771" width="49.453125" bestFit="1" customWidth="1"/>
    <col min="772" max="772" width="22" customWidth="1"/>
    <col min="773" max="773" width="21.453125" customWidth="1"/>
    <col min="774" max="776" width="14.81640625" bestFit="1" customWidth="1"/>
    <col min="777" max="777" width="15" bestFit="1" customWidth="1"/>
    <col min="778" max="779" width="14.26953125" bestFit="1" customWidth="1"/>
    <col min="780" max="780" width="13.26953125" bestFit="1" customWidth="1"/>
    <col min="1026" max="1026" width="8.1796875" customWidth="1"/>
    <col min="1027" max="1027" width="49.453125" bestFit="1" customWidth="1"/>
    <col min="1028" max="1028" width="22" customWidth="1"/>
    <col min="1029" max="1029" width="21.453125" customWidth="1"/>
    <col min="1030" max="1032" width="14.81640625" bestFit="1" customWidth="1"/>
    <col min="1033" max="1033" width="15" bestFit="1" customWidth="1"/>
    <col min="1034" max="1035" width="14.26953125" bestFit="1" customWidth="1"/>
    <col min="1036" max="1036" width="13.26953125" bestFit="1" customWidth="1"/>
    <col min="1282" max="1282" width="8.1796875" customWidth="1"/>
    <col min="1283" max="1283" width="49.453125" bestFit="1" customWidth="1"/>
    <col min="1284" max="1284" width="22" customWidth="1"/>
    <col min="1285" max="1285" width="21.453125" customWidth="1"/>
    <col min="1286" max="1288" width="14.81640625" bestFit="1" customWidth="1"/>
    <col min="1289" max="1289" width="15" bestFit="1" customWidth="1"/>
    <col min="1290" max="1291" width="14.26953125" bestFit="1" customWidth="1"/>
    <col min="1292" max="1292" width="13.26953125" bestFit="1" customWidth="1"/>
    <col min="1538" max="1538" width="8.1796875" customWidth="1"/>
    <col min="1539" max="1539" width="49.453125" bestFit="1" customWidth="1"/>
    <col min="1540" max="1540" width="22" customWidth="1"/>
    <col min="1541" max="1541" width="21.453125" customWidth="1"/>
    <col min="1542" max="1544" width="14.81640625" bestFit="1" customWidth="1"/>
    <col min="1545" max="1545" width="15" bestFit="1" customWidth="1"/>
    <col min="1546" max="1547" width="14.26953125" bestFit="1" customWidth="1"/>
    <col min="1548" max="1548" width="13.26953125" bestFit="1" customWidth="1"/>
    <col min="1794" max="1794" width="8.1796875" customWidth="1"/>
    <col min="1795" max="1795" width="49.453125" bestFit="1" customWidth="1"/>
    <col min="1796" max="1796" width="22" customWidth="1"/>
    <col min="1797" max="1797" width="21.453125" customWidth="1"/>
    <col min="1798" max="1800" width="14.81640625" bestFit="1" customWidth="1"/>
    <col min="1801" max="1801" width="15" bestFit="1" customWidth="1"/>
    <col min="1802" max="1803" width="14.26953125" bestFit="1" customWidth="1"/>
    <col min="1804" max="1804" width="13.26953125" bestFit="1" customWidth="1"/>
    <col min="2050" max="2050" width="8.1796875" customWidth="1"/>
    <col min="2051" max="2051" width="49.453125" bestFit="1" customWidth="1"/>
    <col min="2052" max="2052" width="22" customWidth="1"/>
    <col min="2053" max="2053" width="21.453125" customWidth="1"/>
    <col min="2054" max="2056" width="14.81640625" bestFit="1" customWidth="1"/>
    <col min="2057" max="2057" width="15" bestFit="1" customWidth="1"/>
    <col min="2058" max="2059" width="14.26953125" bestFit="1" customWidth="1"/>
    <col min="2060" max="2060" width="13.26953125" bestFit="1" customWidth="1"/>
    <col min="2306" max="2306" width="8.1796875" customWidth="1"/>
    <col min="2307" max="2307" width="49.453125" bestFit="1" customWidth="1"/>
    <col min="2308" max="2308" width="22" customWidth="1"/>
    <col min="2309" max="2309" width="21.453125" customWidth="1"/>
    <col min="2310" max="2312" width="14.81640625" bestFit="1" customWidth="1"/>
    <col min="2313" max="2313" width="15" bestFit="1" customWidth="1"/>
    <col min="2314" max="2315" width="14.26953125" bestFit="1" customWidth="1"/>
    <col min="2316" max="2316" width="13.26953125" bestFit="1" customWidth="1"/>
    <col min="2562" max="2562" width="8.1796875" customWidth="1"/>
    <col min="2563" max="2563" width="49.453125" bestFit="1" customWidth="1"/>
    <col min="2564" max="2564" width="22" customWidth="1"/>
    <col min="2565" max="2565" width="21.453125" customWidth="1"/>
    <col min="2566" max="2568" width="14.81640625" bestFit="1" customWidth="1"/>
    <col min="2569" max="2569" width="15" bestFit="1" customWidth="1"/>
    <col min="2570" max="2571" width="14.26953125" bestFit="1" customWidth="1"/>
    <col min="2572" max="2572" width="13.26953125" bestFit="1" customWidth="1"/>
    <col min="2818" max="2818" width="8.1796875" customWidth="1"/>
    <col min="2819" max="2819" width="49.453125" bestFit="1" customWidth="1"/>
    <col min="2820" max="2820" width="22" customWidth="1"/>
    <col min="2821" max="2821" width="21.453125" customWidth="1"/>
    <col min="2822" max="2824" width="14.81640625" bestFit="1" customWidth="1"/>
    <col min="2825" max="2825" width="15" bestFit="1" customWidth="1"/>
    <col min="2826" max="2827" width="14.26953125" bestFit="1" customWidth="1"/>
    <col min="2828" max="2828" width="13.26953125" bestFit="1" customWidth="1"/>
    <col min="3074" max="3074" width="8.1796875" customWidth="1"/>
    <col min="3075" max="3075" width="49.453125" bestFit="1" customWidth="1"/>
    <col min="3076" max="3076" width="22" customWidth="1"/>
    <col min="3077" max="3077" width="21.453125" customWidth="1"/>
    <col min="3078" max="3080" width="14.81640625" bestFit="1" customWidth="1"/>
    <col min="3081" max="3081" width="15" bestFit="1" customWidth="1"/>
    <col min="3082" max="3083" width="14.26953125" bestFit="1" customWidth="1"/>
    <col min="3084" max="3084" width="13.26953125" bestFit="1" customWidth="1"/>
    <col min="3330" max="3330" width="8.1796875" customWidth="1"/>
    <col min="3331" max="3331" width="49.453125" bestFit="1" customWidth="1"/>
    <col min="3332" max="3332" width="22" customWidth="1"/>
    <col min="3333" max="3333" width="21.453125" customWidth="1"/>
    <col min="3334" max="3336" width="14.81640625" bestFit="1" customWidth="1"/>
    <col min="3337" max="3337" width="15" bestFit="1" customWidth="1"/>
    <col min="3338" max="3339" width="14.26953125" bestFit="1" customWidth="1"/>
    <col min="3340" max="3340" width="13.26953125" bestFit="1" customWidth="1"/>
    <col min="3586" max="3586" width="8.1796875" customWidth="1"/>
    <col min="3587" max="3587" width="49.453125" bestFit="1" customWidth="1"/>
    <col min="3588" max="3588" width="22" customWidth="1"/>
    <col min="3589" max="3589" width="21.453125" customWidth="1"/>
    <col min="3590" max="3592" width="14.81640625" bestFit="1" customWidth="1"/>
    <col min="3593" max="3593" width="15" bestFit="1" customWidth="1"/>
    <col min="3594" max="3595" width="14.26953125" bestFit="1" customWidth="1"/>
    <col min="3596" max="3596" width="13.26953125" bestFit="1" customWidth="1"/>
    <col min="3842" max="3842" width="8.1796875" customWidth="1"/>
    <col min="3843" max="3843" width="49.453125" bestFit="1" customWidth="1"/>
    <col min="3844" max="3844" width="22" customWidth="1"/>
    <col min="3845" max="3845" width="21.453125" customWidth="1"/>
    <col min="3846" max="3848" width="14.81640625" bestFit="1" customWidth="1"/>
    <col min="3849" max="3849" width="15" bestFit="1" customWidth="1"/>
    <col min="3850" max="3851" width="14.26953125" bestFit="1" customWidth="1"/>
    <col min="3852" max="3852" width="13.26953125" bestFit="1" customWidth="1"/>
    <col min="4098" max="4098" width="8.1796875" customWidth="1"/>
    <col min="4099" max="4099" width="49.453125" bestFit="1" customWidth="1"/>
    <col min="4100" max="4100" width="22" customWidth="1"/>
    <col min="4101" max="4101" width="21.453125" customWidth="1"/>
    <col min="4102" max="4104" width="14.81640625" bestFit="1" customWidth="1"/>
    <col min="4105" max="4105" width="15" bestFit="1" customWidth="1"/>
    <col min="4106" max="4107" width="14.26953125" bestFit="1" customWidth="1"/>
    <col min="4108" max="4108" width="13.26953125" bestFit="1" customWidth="1"/>
    <col min="4354" max="4354" width="8.1796875" customWidth="1"/>
    <col min="4355" max="4355" width="49.453125" bestFit="1" customWidth="1"/>
    <col min="4356" max="4356" width="22" customWidth="1"/>
    <col min="4357" max="4357" width="21.453125" customWidth="1"/>
    <col min="4358" max="4360" width="14.81640625" bestFit="1" customWidth="1"/>
    <col min="4361" max="4361" width="15" bestFit="1" customWidth="1"/>
    <col min="4362" max="4363" width="14.26953125" bestFit="1" customWidth="1"/>
    <col min="4364" max="4364" width="13.26953125" bestFit="1" customWidth="1"/>
    <col min="4610" max="4610" width="8.1796875" customWidth="1"/>
    <col min="4611" max="4611" width="49.453125" bestFit="1" customWidth="1"/>
    <col min="4612" max="4612" width="22" customWidth="1"/>
    <col min="4613" max="4613" width="21.453125" customWidth="1"/>
    <col min="4614" max="4616" width="14.81640625" bestFit="1" customWidth="1"/>
    <col min="4617" max="4617" width="15" bestFit="1" customWidth="1"/>
    <col min="4618" max="4619" width="14.26953125" bestFit="1" customWidth="1"/>
    <col min="4620" max="4620" width="13.26953125" bestFit="1" customWidth="1"/>
    <col min="4866" max="4866" width="8.1796875" customWidth="1"/>
    <col min="4867" max="4867" width="49.453125" bestFit="1" customWidth="1"/>
    <col min="4868" max="4868" width="22" customWidth="1"/>
    <col min="4869" max="4869" width="21.453125" customWidth="1"/>
    <col min="4870" max="4872" width="14.81640625" bestFit="1" customWidth="1"/>
    <col min="4873" max="4873" width="15" bestFit="1" customWidth="1"/>
    <col min="4874" max="4875" width="14.26953125" bestFit="1" customWidth="1"/>
    <col min="4876" max="4876" width="13.26953125" bestFit="1" customWidth="1"/>
    <col min="5122" max="5122" width="8.1796875" customWidth="1"/>
    <col min="5123" max="5123" width="49.453125" bestFit="1" customWidth="1"/>
    <col min="5124" max="5124" width="22" customWidth="1"/>
    <col min="5125" max="5125" width="21.453125" customWidth="1"/>
    <col min="5126" max="5128" width="14.81640625" bestFit="1" customWidth="1"/>
    <col min="5129" max="5129" width="15" bestFit="1" customWidth="1"/>
    <col min="5130" max="5131" width="14.26953125" bestFit="1" customWidth="1"/>
    <col min="5132" max="5132" width="13.26953125" bestFit="1" customWidth="1"/>
    <col min="5378" max="5378" width="8.1796875" customWidth="1"/>
    <col min="5379" max="5379" width="49.453125" bestFit="1" customWidth="1"/>
    <col min="5380" max="5380" width="22" customWidth="1"/>
    <col min="5381" max="5381" width="21.453125" customWidth="1"/>
    <col min="5382" max="5384" width="14.81640625" bestFit="1" customWidth="1"/>
    <col min="5385" max="5385" width="15" bestFit="1" customWidth="1"/>
    <col min="5386" max="5387" width="14.26953125" bestFit="1" customWidth="1"/>
    <col min="5388" max="5388" width="13.26953125" bestFit="1" customWidth="1"/>
    <col min="5634" max="5634" width="8.1796875" customWidth="1"/>
    <col min="5635" max="5635" width="49.453125" bestFit="1" customWidth="1"/>
    <col min="5636" max="5636" width="22" customWidth="1"/>
    <col min="5637" max="5637" width="21.453125" customWidth="1"/>
    <col min="5638" max="5640" width="14.81640625" bestFit="1" customWidth="1"/>
    <col min="5641" max="5641" width="15" bestFit="1" customWidth="1"/>
    <col min="5642" max="5643" width="14.26953125" bestFit="1" customWidth="1"/>
    <col min="5644" max="5644" width="13.26953125" bestFit="1" customWidth="1"/>
    <col min="5890" max="5890" width="8.1796875" customWidth="1"/>
    <col min="5891" max="5891" width="49.453125" bestFit="1" customWidth="1"/>
    <col min="5892" max="5892" width="22" customWidth="1"/>
    <col min="5893" max="5893" width="21.453125" customWidth="1"/>
    <col min="5894" max="5896" width="14.81640625" bestFit="1" customWidth="1"/>
    <col min="5897" max="5897" width="15" bestFit="1" customWidth="1"/>
    <col min="5898" max="5899" width="14.26953125" bestFit="1" customWidth="1"/>
    <col min="5900" max="5900" width="13.26953125" bestFit="1" customWidth="1"/>
    <col min="6146" max="6146" width="8.1796875" customWidth="1"/>
    <col min="6147" max="6147" width="49.453125" bestFit="1" customWidth="1"/>
    <col min="6148" max="6148" width="22" customWidth="1"/>
    <col min="6149" max="6149" width="21.453125" customWidth="1"/>
    <col min="6150" max="6152" width="14.81640625" bestFit="1" customWidth="1"/>
    <col min="6153" max="6153" width="15" bestFit="1" customWidth="1"/>
    <col min="6154" max="6155" width="14.26953125" bestFit="1" customWidth="1"/>
    <col min="6156" max="6156" width="13.26953125" bestFit="1" customWidth="1"/>
    <col min="6402" max="6402" width="8.1796875" customWidth="1"/>
    <col min="6403" max="6403" width="49.453125" bestFit="1" customWidth="1"/>
    <col min="6404" max="6404" width="22" customWidth="1"/>
    <col min="6405" max="6405" width="21.453125" customWidth="1"/>
    <col min="6406" max="6408" width="14.81640625" bestFit="1" customWidth="1"/>
    <col min="6409" max="6409" width="15" bestFit="1" customWidth="1"/>
    <col min="6410" max="6411" width="14.26953125" bestFit="1" customWidth="1"/>
    <col min="6412" max="6412" width="13.26953125" bestFit="1" customWidth="1"/>
    <col min="6658" max="6658" width="8.1796875" customWidth="1"/>
    <col min="6659" max="6659" width="49.453125" bestFit="1" customWidth="1"/>
    <col min="6660" max="6660" width="22" customWidth="1"/>
    <col min="6661" max="6661" width="21.453125" customWidth="1"/>
    <col min="6662" max="6664" width="14.81640625" bestFit="1" customWidth="1"/>
    <col min="6665" max="6665" width="15" bestFit="1" customWidth="1"/>
    <col min="6666" max="6667" width="14.26953125" bestFit="1" customWidth="1"/>
    <col min="6668" max="6668" width="13.26953125" bestFit="1" customWidth="1"/>
    <col min="6914" max="6914" width="8.1796875" customWidth="1"/>
    <col min="6915" max="6915" width="49.453125" bestFit="1" customWidth="1"/>
    <col min="6916" max="6916" width="22" customWidth="1"/>
    <col min="6917" max="6917" width="21.453125" customWidth="1"/>
    <col min="6918" max="6920" width="14.81640625" bestFit="1" customWidth="1"/>
    <col min="6921" max="6921" width="15" bestFit="1" customWidth="1"/>
    <col min="6922" max="6923" width="14.26953125" bestFit="1" customWidth="1"/>
    <col min="6924" max="6924" width="13.26953125" bestFit="1" customWidth="1"/>
    <col min="7170" max="7170" width="8.1796875" customWidth="1"/>
    <col min="7171" max="7171" width="49.453125" bestFit="1" customWidth="1"/>
    <col min="7172" max="7172" width="22" customWidth="1"/>
    <col min="7173" max="7173" width="21.453125" customWidth="1"/>
    <col min="7174" max="7176" width="14.81640625" bestFit="1" customWidth="1"/>
    <col min="7177" max="7177" width="15" bestFit="1" customWidth="1"/>
    <col min="7178" max="7179" width="14.26953125" bestFit="1" customWidth="1"/>
    <col min="7180" max="7180" width="13.26953125" bestFit="1" customWidth="1"/>
    <col min="7426" max="7426" width="8.1796875" customWidth="1"/>
    <col min="7427" max="7427" width="49.453125" bestFit="1" customWidth="1"/>
    <col min="7428" max="7428" width="22" customWidth="1"/>
    <col min="7429" max="7429" width="21.453125" customWidth="1"/>
    <col min="7430" max="7432" width="14.81640625" bestFit="1" customWidth="1"/>
    <col min="7433" max="7433" width="15" bestFit="1" customWidth="1"/>
    <col min="7434" max="7435" width="14.26953125" bestFit="1" customWidth="1"/>
    <col min="7436" max="7436" width="13.26953125" bestFit="1" customWidth="1"/>
    <col min="7682" max="7682" width="8.1796875" customWidth="1"/>
    <col min="7683" max="7683" width="49.453125" bestFit="1" customWidth="1"/>
    <col min="7684" max="7684" width="22" customWidth="1"/>
    <col min="7685" max="7685" width="21.453125" customWidth="1"/>
    <col min="7686" max="7688" width="14.81640625" bestFit="1" customWidth="1"/>
    <col min="7689" max="7689" width="15" bestFit="1" customWidth="1"/>
    <col min="7690" max="7691" width="14.26953125" bestFit="1" customWidth="1"/>
    <col min="7692" max="7692" width="13.26953125" bestFit="1" customWidth="1"/>
    <col min="7938" max="7938" width="8.1796875" customWidth="1"/>
    <col min="7939" max="7939" width="49.453125" bestFit="1" customWidth="1"/>
    <col min="7940" max="7940" width="22" customWidth="1"/>
    <col min="7941" max="7941" width="21.453125" customWidth="1"/>
    <col min="7942" max="7944" width="14.81640625" bestFit="1" customWidth="1"/>
    <col min="7945" max="7945" width="15" bestFit="1" customWidth="1"/>
    <col min="7946" max="7947" width="14.26953125" bestFit="1" customWidth="1"/>
    <col min="7948" max="7948" width="13.26953125" bestFit="1" customWidth="1"/>
    <col min="8194" max="8194" width="8.1796875" customWidth="1"/>
    <col min="8195" max="8195" width="49.453125" bestFit="1" customWidth="1"/>
    <col min="8196" max="8196" width="22" customWidth="1"/>
    <col min="8197" max="8197" width="21.453125" customWidth="1"/>
    <col min="8198" max="8200" width="14.81640625" bestFit="1" customWidth="1"/>
    <col min="8201" max="8201" width="15" bestFit="1" customWidth="1"/>
    <col min="8202" max="8203" width="14.26953125" bestFit="1" customWidth="1"/>
    <col min="8204" max="8204" width="13.26953125" bestFit="1" customWidth="1"/>
    <col min="8450" max="8450" width="8.1796875" customWidth="1"/>
    <col min="8451" max="8451" width="49.453125" bestFit="1" customWidth="1"/>
    <col min="8452" max="8452" width="22" customWidth="1"/>
    <col min="8453" max="8453" width="21.453125" customWidth="1"/>
    <col min="8454" max="8456" width="14.81640625" bestFit="1" customWidth="1"/>
    <col min="8457" max="8457" width="15" bestFit="1" customWidth="1"/>
    <col min="8458" max="8459" width="14.26953125" bestFit="1" customWidth="1"/>
    <col min="8460" max="8460" width="13.26953125" bestFit="1" customWidth="1"/>
    <col min="8706" max="8706" width="8.1796875" customWidth="1"/>
    <col min="8707" max="8707" width="49.453125" bestFit="1" customWidth="1"/>
    <col min="8708" max="8708" width="22" customWidth="1"/>
    <col min="8709" max="8709" width="21.453125" customWidth="1"/>
    <col min="8710" max="8712" width="14.81640625" bestFit="1" customWidth="1"/>
    <col min="8713" max="8713" width="15" bestFit="1" customWidth="1"/>
    <col min="8714" max="8715" width="14.26953125" bestFit="1" customWidth="1"/>
    <col min="8716" max="8716" width="13.26953125" bestFit="1" customWidth="1"/>
    <col min="8962" max="8962" width="8.1796875" customWidth="1"/>
    <col min="8963" max="8963" width="49.453125" bestFit="1" customWidth="1"/>
    <col min="8964" max="8964" width="22" customWidth="1"/>
    <col min="8965" max="8965" width="21.453125" customWidth="1"/>
    <col min="8966" max="8968" width="14.81640625" bestFit="1" customWidth="1"/>
    <col min="8969" max="8969" width="15" bestFit="1" customWidth="1"/>
    <col min="8970" max="8971" width="14.26953125" bestFit="1" customWidth="1"/>
    <col min="8972" max="8972" width="13.26953125" bestFit="1" customWidth="1"/>
    <col min="9218" max="9218" width="8.1796875" customWidth="1"/>
    <col min="9219" max="9219" width="49.453125" bestFit="1" customWidth="1"/>
    <col min="9220" max="9220" width="22" customWidth="1"/>
    <col min="9221" max="9221" width="21.453125" customWidth="1"/>
    <col min="9222" max="9224" width="14.81640625" bestFit="1" customWidth="1"/>
    <col min="9225" max="9225" width="15" bestFit="1" customWidth="1"/>
    <col min="9226" max="9227" width="14.26953125" bestFit="1" customWidth="1"/>
    <col min="9228" max="9228" width="13.26953125" bestFit="1" customWidth="1"/>
    <col min="9474" max="9474" width="8.1796875" customWidth="1"/>
    <col min="9475" max="9475" width="49.453125" bestFit="1" customWidth="1"/>
    <col min="9476" max="9476" width="22" customWidth="1"/>
    <col min="9477" max="9477" width="21.453125" customWidth="1"/>
    <col min="9478" max="9480" width="14.81640625" bestFit="1" customWidth="1"/>
    <col min="9481" max="9481" width="15" bestFit="1" customWidth="1"/>
    <col min="9482" max="9483" width="14.26953125" bestFit="1" customWidth="1"/>
    <col min="9484" max="9484" width="13.26953125" bestFit="1" customWidth="1"/>
    <col min="9730" max="9730" width="8.1796875" customWidth="1"/>
    <col min="9731" max="9731" width="49.453125" bestFit="1" customWidth="1"/>
    <col min="9732" max="9732" width="22" customWidth="1"/>
    <col min="9733" max="9733" width="21.453125" customWidth="1"/>
    <col min="9734" max="9736" width="14.81640625" bestFit="1" customWidth="1"/>
    <col min="9737" max="9737" width="15" bestFit="1" customWidth="1"/>
    <col min="9738" max="9739" width="14.26953125" bestFit="1" customWidth="1"/>
    <col min="9740" max="9740" width="13.26953125" bestFit="1" customWidth="1"/>
    <col min="9986" max="9986" width="8.1796875" customWidth="1"/>
    <col min="9987" max="9987" width="49.453125" bestFit="1" customWidth="1"/>
    <col min="9988" max="9988" width="22" customWidth="1"/>
    <col min="9989" max="9989" width="21.453125" customWidth="1"/>
    <col min="9990" max="9992" width="14.81640625" bestFit="1" customWidth="1"/>
    <col min="9993" max="9993" width="15" bestFit="1" customWidth="1"/>
    <col min="9994" max="9995" width="14.26953125" bestFit="1" customWidth="1"/>
    <col min="9996" max="9996" width="13.26953125" bestFit="1" customWidth="1"/>
    <col min="10242" max="10242" width="8.1796875" customWidth="1"/>
    <col min="10243" max="10243" width="49.453125" bestFit="1" customWidth="1"/>
    <col min="10244" max="10244" width="22" customWidth="1"/>
    <col min="10245" max="10245" width="21.453125" customWidth="1"/>
    <col min="10246" max="10248" width="14.81640625" bestFit="1" customWidth="1"/>
    <col min="10249" max="10249" width="15" bestFit="1" customWidth="1"/>
    <col min="10250" max="10251" width="14.26953125" bestFit="1" customWidth="1"/>
    <col min="10252" max="10252" width="13.26953125" bestFit="1" customWidth="1"/>
    <col min="10498" max="10498" width="8.1796875" customWidth="1"/>
    <col min="10499" max="10499" width="49.453125" bestFit="1" customWidth="1"/>
    <col min="10500" max="10500" width="22" customWidth="1"/>
    <col min="10501" max="10501" width="21.453125" customWidth="1"/>
    <col min="10502" max="10504" width="14.81640625" bestFit="1" customWidth="1"/>
    <col min="10505" max="10505" width="15" bestFit="1" customWidth="1"/>
    <col min="10506" max="10507" width="14.26953125" bestFit="1" customWidth="1"/>
    <col min="10508" max="10508" width="13.26953125" bestFit="1" customWidth="1"/>
    <col min="10754" max="10754" width="8.1796875" customWidth="1"/>
    <col min="10755" max="10755" width="49.453125" bestFit="1" customWidth="1"/>
    <col min="10756" max="10756" width="22" customWidth="1"/>
    <col min="10757" max="10757" width="21.453125" customWidth="1"/>
    <col min="10758" max="10760" width="14.81640625" bestFit="1" customWidth="1"/>
    <col min="10761" max="10761" width="15" bestFit="1" customWidth="1"/>
    <col min="10762" max="10763" width="14.26953125" bestFit="1" customWidth="1"/>
    <col min="10764" max="10764" width="13.26953125" bestFit="1" customWidth="1"/>
    <col min="11010" max="11010" width="8.1796875" customWidth="1"/>
    <col min="11011" max="11011" width="49.453125" bestFit="1" customWidth="1"/>
    <col min="11012" max="11012" width="22" customWidth="1"/>
    <col min="11013" max="11013" width="21.453125" customWidth="1"/>
    <col min="11014" max="11016" width="14.81640625" bestFit="1" customWidth="1"/>
    <col min="11017" max="11017" width="15" bestFit="1" customWidth="1"/>
    <col min="11018" max="11019" width="14.26953125" bestFit="1" customWidth="1"/>
    <col min="11020" max="11020" width="13.26953125" bestFit="1" customWidth="1"/>
    <col min="11266" max="11266" width="8.1796875" customWidth="1"/>
    <col min="11267" max="11267" width="49.453125" bestFit="1" customWidth="1"/>
    <col min="11268" max="11268" width="22" customWidth="1"/>
    <col min="11269" max="11269" width="21.453125" customWidth="1"/>
    <col min="11270" max="11272" width="14.81640625" bestFit="1" customWidth="1"/>
    <col min="11273" max="11273" width="15" bestFit="1" customWidth="1"/>
    <col min="11274" max="11275" width="14.26953125" bestFit="1" customWidth="1"/>
    <col min="11276" max="11276" width="13.26953125" bestFit="1" customWidth="1"/>
    <col min="11522" max="11522" width="8.1796875" customWidth="1"/>
    <col min="11523" max="11523" width="49.453125" bestFit="1" customWidth="1"/>
    <col min="11524" max="11524" width="22" customWidth="1"/>
    <col min="11525" max="11525" width="21.453125" customWidth="1"/>
    <col min="11526" max="11528" width="14.81640625" bestFit="1" customWidth="1"/>
    <col min="11529" max="11529" width="15" bestFit="1" customWidth="1"/>
    <col min="11530" max="11531" width="14.26953125" bestFit="1" customWidth="1"/>
    <col min="11532" max="11532" width="13.26953125" bestFit="1" customWidth="1"/>
    <col min="11778" max="11778" width="8.1796875" customWidth="1"/>
    <col min="11779" max="11779" width="49.453125" bestFit="1" customWidth="1"/>
    <col min="11780" max="11780" width="22" customWidth="1"/>
    <col min="11781" max="11781" width="21.453125" customWidth="1"/>
    <col min="11782" max="11784" width="14.81640625" bestFit="1" customWidth="1"/>
    <col min="11785" max="11785" width="15" bestFit="1" customWidth="1"/>
    <col min="11786" max="11787" width="14.26953125" bestFit="1" customWidth="1"/>
    <col min="11788" max="11788" width="13.26953125" bestFit="1" customWidth="1"/>
    <col min="12034" max="12034" width="8.1796875" customWidth="1"/>
    <col min="12035" max="12035" width="49.453125" bestFit="1" customWidth="1"/>
    <col min="12036" max="12036" width="22" customWidth="1"/>
    <col min="12037" max="12037" width="21.453125" customWidth="1"/>
    <col min="12038" max="12040" width="14.81640625" bestFit="1" customWidth="1"/>
    <col min="12041" max="12041" width="15" bestFit="1" customWidth="1"/>
    <col min="12042" max="12043" width="14.26953125" bestFit="1" customWidth="1"/>
    <col min="12044" max="12044" width="13.26953125" bestFit="1" customWidth="1"/>
    <col min="12290" max="12290" width="8.1796875" customWidth="1"/>
    <col min="12291" max="12291" width="49.453125" bestFit="1" customWidth="1"/>
    <col min="12292" max="12292" width="22" customWidth="1"/>
    <col min="12293" max="12293" width="21.453125" customWidth="1"/>
    <col min="12294" max="12296" width="14.81640625" bestFit="1" customWidth="1"/>
    <col min="12297" max="12297" width="15" bestFit="1" customWidth="1"/>
    <col min="12298" max="12299" width="14.26953125" bestFit="1" customWidth="1"/>
    <col min="12300" max="12300" width="13.26953125" bestFit="1" customWidth="1"/>
    <col min="12546" max="12546" width="8.1796875" customWidth="1"/>
    <col min="12547" max="12547" width="49.453125" bestFit="1" customWidth="1"/>
    <col min="12548" max="12548" width="22" customWidth="1"/>
    <col min="12549" max="12549" width="21.453125" customWidth="1"/>
    <col min="12550" max="12552" width="14.81640625" bestFit="1" customWidth="1"/>
    <col min="12553" max="12553" width="15" bestFit="1" customWidth="1"/>
    <col min="12554" max="12555" width="14.26953125" bestFit="1" customWidth="1"/>
    <col min="12556" max="12556" width="13.26953125" bestFit="1" customWidth="1"/>
    <col min="12802" max="12802" width="8.1796875" customWidth="1"/>
    <col min="12803" max="12803" width="49.453125" bestFit="1" customWidth="1"/>
    <col min="12804" max="12804" width="22" customWidth="1"/>
    <col min="12805" max="12805" width="21.453125" customWidth="1"/>
    <col min="12806" max="12808" width="14.81640625" bestFit="1" customWidth="1"/>
    <col min="12809" max="12809" width="15" bestFit="1" customWidth="1"/>
    <col min="12810" max="12811" width="14.26953125" bestFit="1" customWidth="1"/>
    <col min="12812" max="12812" width="13.26953125" bestFit="1" customWidth="1"/>
    <col min="13058" max="13058" width="8.1796875" customWidth="1"/>
    <col min="13059" max="13059" width="49.453125" bestFit="1" customWidth="1"/>
    <col min="13060" max="13060" width="22" customWidth="1"/>
    <col min="13061" max="13061" width="21.453125" customWidth="1"/>
    <col min="13062" max="13064" width="14.81640625" bestFit="1" customWidth="1"/>
    <col min="13065" max="13065" width="15" bestFit="1" customWidth="1"/>
    <col min="13066" max="13067" width="14.26953125" bestFit="1" customWidth="1"/>
    <col min="13068" max="13068" width="13.26953125" bestFit="1" customWidth="1"/>
    <col min="13314" max="13314" width="8.1796875" customWidth="1"/>
    <col min="13315" max="13315" width="49.453125" bestFit="1" customWidth="1"/>
    <col min="13316" max="13316" width="22" customWidth="1"/>
    <col min="13317" max="13317" width="21.453125" customWidth="1"/>
    <col min="13318" max="13320" width="14.81640625" bestFit="1" customWidth="1"/>
    <col min="13321" max="13321" width="15" bestFit="1" customWidth="1"/>
    <col min="13322" max="13323" width="14.26953125" bestFit="1" customWidth="1"/>
    <col min="13324" max="13324" width="13.26953125" bestFit="1" customWidth="1"/>
    <col min="13570" max="13570" width="8.1796875" customWidth="1"/>
    <col min="13571" max="13571" width="49.453125" bestFit="1" customWidth="1"/>
    <col min="13572" max="13572" width="22" customWidth="1"/>
    <col min="13573" max="13573" width="21.453125" customWidth="1"/>
    <col min="13574" max="13576" width="14.81640625" bestFit="1" customWidth="1"/>
    <col min="13577" max="13577" width="15" bestFit="1" customWidth="1"/>
    <col min="13578" max="13579" width="14.26953125" bestFit="1" customWidth="1"/>
    <col min="13580" max="13580" width="13.26953125" bestFit="1" customWidth="1"/>
    <col min="13826" max="13826" width="8.1796875" customWidth="1"/>
    <col min="13827" max="13827" width="49.453125" bestFit="1" customWidth="1"/>
    <col min="13828" max="13828" width="22" customWidth="1"/>
    <col min="13829" max="13829" width="21.453125" customWidth="1"/>
    <col min="13830" max="13832" width="14.81640625" bestFit="1" customWidth="1"/>
    <col min="13833" max="13833" width="15" bestFit="1" customWidth="1"/>
    <col min="13834" max="13835" width="14.26953125" bestFit="1" customWidth="1"/>
    <col min="13836" max="13836" width="13.26953125" bestFit="1" customWidth="1"/>
    <col min="14082" max="14082" width="8.1796875" customWidth="1"/>
    <col min="14083" max="14083" width="49.453125" bestFit="1" customWidth="1"/>
    <col min="14084" max="14084" width="22" customWidth="1"/>
    <col min="14085" max="14085" width="21.453125" customWidth="1"/>
    <col min="14086" max="14088" width="14.81640625" bestFit="1" customWidth="1"/>
    <col min="14089" max="14089" width="15" bestFit="1" customWidth="1"/>
    <col min="14090" max="14091" width="14.26953125" bestFit="1" customWidth="1"/>
    <col min="14092" max="14092" width="13.26953125" bestFit="1" customWidth="1"/>
    <col min="14338" max="14338" width="8.1796875" customWidth="1"/>
    <col min="14339" max="14339" width="49.453125" bestFit="1" customWidth="1"/>
    <col min="14340" max="14340" width="22" customWidth="1"/>
    <col min="14341" max="14341" width="21.453125" customWidth="1"/>
    <col min="14342" max="14344" width="14.81640625" bestFit="1" customWidth="1"/>
    <col min="14345" max="14345" width="15" bestFit="1" customWidth="1"/>
    <col min="14346" max="14347" width="14.26953125" bestFit="1" customWidth="1"/>
    <col min="14348" max="14348" width="13.26953125" bestFit="1" customWidth="1"/>
    <col min="14594" max="14594" width="8.1796875" customWidth="1"/>
    <col min="14595" max="14595" width="49.453125" bestFit="1" customWidth="1"/>
    <col min="14596" max="14596" width="22" customWidth="1"/>
    <col min="14597" max="14597" width="21.453125" customWidth="1"/>
    <col min="14598" max="14600" width="14.81640625" bestFit="1" customWidth="1"/>
    <col min="14601" max="14601" width="15" bestFit="1" customWidth="1"/>
    <col min="14602" max="14603" width="14.26953125" bestFit="1" customWidth="1"/>
    <col min="14604" max="14604" width="13.26953125" bestFit="1" customWidth="1"/>
    <col min="14850" max="14850" width="8.1796875" customWidth="1"/>
    <col min="14851" max="14851" width="49.453125" bestFit="1" customWidth="1"/>
    <col min="14852" max="14852" width="22" customWidth="1"/>
    <col min="14853" max="14853" width="21.453125" customWidth="1"/>
    <col min="14854" max="14856" width="14.81640625" bestFit="1" customWidth="1"/>
    <col min="14857" max="14857" width="15" bestFit="1" customWidth="1"/>
    <col min="14858" max="14859" width="14.26953125" bestFit="1" customWidth="1"/>
    <col min="14860" max="14860" width="13.26953125" bestFit="1" customWidth="1"/>
    <col min="15106" max="15106" width="8.1796875" customWidth="1"/>
    <col min="15107" max="15107" width="49.453125" bestFit="1" customWidth="1"/>
    <col min="15108" max="15108" width="22" customWidth="1"/>
    <col min="15109" max="15109" width="21.453125" customWidth="1"/>
    <col min="15110" max="15112" width="14.81640625" bestFit="1" customWidth="1"/>
    <col min="15113" max="15113" width="15" bestFit="1" customWidth="1"/>
    <col min="15114" max="15115" width="14.26953125" bestFit="1" customWidth="1"/>
    <col min="15116" max="15116" width="13.26953125" bestFit="1" customWidth="1"/>
    <col min="15362" max="15362" width="8.1796875" customWidth="1"/>
    <col min="15363" max="15363" width="49.453125" bestFit="1" customWidth="1"/>
    <col min="15364" max="15364" width="22" customWidth="1"/>
    <col min="15365" max="15365" width="21.453125" customWidth="1"/>
    <col min="15366" max="15368" width="14.81640625" bestFit="1" customWidth="1"/>
    <col min="15369" max="15369" width="15" bestFit="1" customWidth="1"/>
    <col min="15370" max="15371" width="14.26953125" bestFit="1" customWidth="1"/>
    <col min="15372" max="15372" width="13.26953125" bestFit="1" customWidth="1"/>
    <col min="15618" max="15618" width="8.1796875" customWidth="1"/>
    <col min="15619" max="15619" width="49.453125" bestFit="1" customWidth="1"/>
    <col min="15620" max="15620" width="22" customWidth="1"/>
    <col min="15621" max="15621" width="21.453125" customWidth="1"/>
    <col min="15622" max="15624" width="14.81640625" bestFit="1" customWidth="1"/>
    <col min="15625" max="15625" width="15" bestFit="1" customWidth="1"/>
    <col min="15626" max="15627" width="14.26953125" bestFit="1" customWidth="1"/>
    <col min="15628" max="15628" width="13.26953125" bestFit="1" customWidth="1"/>
    <col min="15874" max="15874" width="8.1796875" customWidth="1"/>
    <col min="15875" max="15875" width="49.453125" bestFit="1" customWidth="1"/>
    <col min="15876" max="15876" width="22" customWidth="1"/>
    <col min="15877" max="15877" width="21.453125" customWidth="1"/>
    <col min="15878" max="15880" width="14.81640625" bestFit="1" customWidth="1"/>
    <col min="15881" max="15881" width="15" bestFit="1" customWidth="1"/>
    <col min="15882" max="15883" width="14.26953125" bestFit="1" customWidth="1"/>
    <col min="15884" max="15884" width="13.26953125" bestFit="1" customWidth="1"/>
    <col min="16130" max="16130" width="8.1796875" customWidth="1"/>
    <col min="16131" max="16131" width="49.453125" bestFit="1" customWidth="1"/>
    <col min="16132" max="16132" width="22" customWidth="1"/>
    <col min="16133" max="16133" width="21.453125" customWidth="1"/>
    <col min="16134" max="16136" width="14.81640625" bestFit="1" customWidth="1"/>
    <col min="16137" max="16137" width="15" bestFit="1" customWidth="1"/>
    <col min="16138" max="16139" width="14.26953125" bestFit="1" customWidth="1"/>
    <col min="16140" max="16140" width="13.26953125" bestFit="1" customWidth="1"/>
  </cols>
  <sheetData>
    <row r="1" spans="2:12" ht="18">
      <c r="F1" s="410"/>
      <c r="J1" s="412"/>
      <c r="K1" s="412"/>
      <c r="L1" s="412"/>
    </row>
    <row r="2" spans="2:12">
      <c r="B2" s="409"/>
      <c r="C2" s="409"/>
      <c r="D2" s="409"/>
      <c r="F2" s="409"/>
      <c r="J2" s="411"/>
      <c r="K2" s="411"/>
      <c r="L2" s="411"/>
    </row>
    <row r="3" spans="2:12" ht="18.5">
      <c r="B3" s="532" t="str">
        <f>CP!A6</f>
        <v>PUJA KHADH UDHYOG</v>
      </c>
      <c r="C3" s="533"/>
      <c r="D3" s="533"/>
      <c r="E3" s="533"/>
      <c r="F3" s="409"/>
      <c r="J3" s="411"/>
      <c r="K3" s="411"/>
      <c r="L3" s="411"/>
    </row>
    <row r="4" spans="2:12" ht="18.5">
      <c r="B4" s="532" t="str">
        <f>CP!A7</f>
        <v>Jeetpur ,Bara</v>
      </c>
      <c r="C4" s="533"/>
      <c r="D4" s="533"/>
      <c r="E4" s="533"/>
      <c r="F4" s="409"/>
      <c r="J4" s="411"/>
      <c r="K4" s="411"/>
      <c r="L4" s="411"/>
    </row>
    <row r="5" spans="2:12" ht="21">
      <c r="B5" s="534" t="s">
        <v>190</v>
      </c>
      <c r="C5" s="534"/>
      <c r="D5" s="534"/>
      <c r="E5" s="534"/>
      <c r="F5" s="409"/>
      <c r="J5" s="411"/>
      <c r="K5" s="411"/>
      <c r="L5" s="411"/>
    </row>
    <row r="6" spans="2:12" ht="21">
      <c r="B6" s="534" t="s">
        <v>679</v>
      </c>
      <c r="C6" s="534"/>
      <c r="D6" s="534"/>
      <c r="E6" s="534"/>
      <c r="F6" s="409"/>
      <c r="J6" s="411"/>
      <c r="K6" s="411"/>
      <c r="L6" s="411"/>
    </row>
    <row r="7" spans="2:12" ht="16.5">
      <c r="B7" s="413" t="s">
        <v>144</v>
      </c>
      <c r="C7" s="409"/>
      <c r="D7" s="409"/>
      <c r="F7" s="409"/>
      <c r="J7" s="411"/>
      <c r="K7" s="411"/>
      <c r="L7" s="411"/>
    </row>
    <row r="8" spans="2:12" ht="16.5">
      <c r="B8" s="414" t="s">
        <v>675</v>
      </c>
      <c r="C8" s="414" t="s">
        <v>192</v>
      </c>
      <c r="D8" s="414" t="s">
        <v>193</v>
      </c>
      <c r="E8" s="414" t="s">
        <v>676</v>
      </c>
      <c r="F8" s="409"/>
      <c r="J8" s="411"/>
      <c r="K8" s="411"/>
      <c r="L8" s="411"/>
    </row>
    <row r="9" spans="2:12" ht="16.5" customHeight="1">
      <c r="B9" s="415">
        <v>1</v>
      </c>
      <c r="C9" s="416" t="s">
        <v>716</v>
      </c>
      <c r="D9" s="417">
        <v>608153456</v>
      </c>
      <c r="E9" s="418">
        <v>103600</v>
      </c>
      <c r="F9" s="419"/>
      <c r="G9" s="411" t="s">
        <v>677</v>
      </c>
      <c r="J9" s="411"/>
      <c r="K9" s="411"/>
      <c r="L9" s="411"/>
    </row>
    <row r="10" spans="2:12" ht="16.5" customHeight="1">
      <c r="B10" s="415">
        <v>2</v>
      </c>
      <c r="C10" s="416" t="s">
        <v>717</v>
      </c>
      <c r="D10" s="417">
        <v>607491995</v>
      </c>
      <c r="E10" s="418">
        <v>105000</v>
      </c>
      <c r="F10" s="419"/>
      <c r="J10" s="411"/>
      <c r="K10" s="411"/>
      <c r="L10" s="411"/>
    </row>
    <row r="11" spans="2:12" ht="16.5" customHeight="1">
      <c r="B11" s="415">
        <v>3</v>
      </c>
      <c r="C11" s="416" t="s">
        <v>718</v>
      </c>
      <c r="D11" s="420">
        <v>605824508</v>
      </c>
      <c r="E11" s="418">
        <v>121055</v>
      </c>
      <c r="F11" s="419"/>
      <c r="J11" s="411"/>
      <c r="K11" s="411"/>
      <c r="L11" s="411"/>
    </row>
    <row r="12" spans="2:12" ht="16.5" customHeight="1">
      <c r="B12" s="415">
        <v>4</v>
      </c>
      <c r="C12" s="416" t="s">
        <v>719</v>
      </c>
      <c r="D12" s="420">
        <v>606275767</v>
      </c>
      <c r="E12" s="418">
        <v>126640</v>
      </c>
      <c r="F12" s="419"/>
      <c r="J12" s="411"/>
      <c r="K12" s="411"/>
      <c r="L12" s="411"/>
    </row>
    <row r="13" spans="2:12" ht="16.5" customHeight="1">
      <c r="B13" s="415">
        <v>5</v>
      </c>
      <c r="C13" s="416" t="s">
        <v>720</v>
      </c>
      <c r="D13" s="420">
        <v>609347959</v>
      </c>
      <c r="E13" s="418">
        <v>127093.5</v>
      </c>
      <c r="F13" s="419"/>
      <c r="J13" s="411"/>
      <c r="K13" s="411"/>
      <c r="L13" s="411"/>
    </row>
    <row r="14" spans="2:12" ht="16.5" customHeight="1">
      <c r="B14" s="415">
        <v>6</v>
      </c>
      <c r="C14" s="416" t="s">
        <v>721</v>
      </c>
      <c r="D14" s="420">
        <v>304605811</v>
      </c>
      <c r="E14" s="418">
        <v>135750</v>
      </c>
      <c r="F14" s="419"/>
      <c r="J14" s="411"/>
      <c r="K14" s="411"/>
      <c r="L14" s="411"/>
    </row>
    <row r="15" spans="2:12" ht="16.5" customHeight="1">
      <c r="B15" s="415">
        <v>7</v>
      </c>
      <c r="C15" s="416" t="s">
        <v>722</v>
      </c>
      <c r="D15" s="420">
        <v>301481506</v>
      </c>
      <c r="E15" s="418">
        <v>144400</v>
      </c>
      <c r="F15" s="419"/>
      <c r="J15" s="411"/>
      <c r="K15" s="411"/>
      <c r="L15" s="411"/>
    </row>
    <row r="16" spans="2:12" ht="16.5" customHeight="1">
      <c r="B16" s="415">
        <v>8</v>
      </c>
      <c r="C16" s="416" t="s">
        <v>723</v>
      </c>
      <c r="D16" s="420">
        <v>300880898</v>
      </c>
      <c r="E16" s="418">
        <v>166500</v>
      </c>
      <c r="F16" s="419"/>
      <c r="J16" s="411"/>
      <c r="K16" s="411"/>
      <c r="L16" s="411"/>
    </row>
    <row r="17" spans="2:12" ht="16.5" customHeight="1">
      <c r="B17" s="415">
        <v>9</v>
      </c>
      <c r="C17" s="416" t="s">
        <v>724</v>
      </c>
      <c r="D17" s="420">
        <v>305314323</v>
      </c>
      <c r="E17" s="418">
        <v>187657.5</v>
      </c>
      <c r="F17" s="419"/>
      <c r="J17" s="411"/>
      <c r="K17" s="411"/>
      <c r="L17" s="411"/>
    </row>
    <row r="18" spans="2:12" ht="16.5" customHeight="1">
      <c r="B18" s="415">
        <v>10</v>
      </c>
      <c r="C18" s="416" t="s">
        <v>725</v>
      </c>
      <c r="D18" s="420">
        <v>301078933</v>
      </c>
      <c r="E18" s="418">
        <v>197520</v>
      </c>
      <c r="F18" s="419"/>
      <c r="J18" s="411"/>
      <c r="K18" s="411"/>
      <c r="L18" s="411"/>
    </row>
    <row r="19" spans="2:12" ht="16.5" customHeight="1">
      <c r="B19" s="415">
        <v>11</v>
      </c>
      <c r="C19" s="416" t="s">
        <v>726</v>
      </c>
      <c r="D19" s="420">
        <v>300882151</v>
      </c>
      <c r="E19" s="418">
        <v>198720</v>
      </c>
      <c r="F19" s="419"/>
      <c r="J19" s="411"/>
      <c r="K19" s="411"/>
      <c r="L19" s="411"/>
    </row>
    <row r="20" spans="2:12" ht="16.5" customHeight="1">
      <c r="B20" s="415">
        <v>12</v>
      </c>
      <c r="C20" s="416" t="s">
        <v>727</v>
      </c>
      <c r="D20" s="420">
        <v>300931873</v>
      </c>
      <c r="E20" s="418">
        <v>207200</v>
      </c>
      <c r="F20" s="419"/>
      <c r="J20" s="411"/>
      <c r="K20" s="411"/>
      <c r="L20" s="411"/>
    </row>
    <row r="21" spans="2:12" ht="16.5" customHeight="1">
      <c r="B21" s="415">
        <v>13</v>
      </c>
      <c r="C21" s="416" t="s">
        <v>728</v>
      </c>
      <c r="D21" s="420">
        <v>300514038</v>
      </c>
      <c r="E21" s="418">
        <v>224280</v>
      </c>
      <c r="F21" s="419"/>
      <c r="J21" s="411"/>
      <c r="K21" s="411"/>
      <c r="L21" s="411"/>
    </row>
    <row r="22" spans="2:12" ht="16.5" customHeight="1">
      <c r="B22" s="415">
        <v>14</v>
      </c>
      <c r="C22" s="416" t="s">
        <v>785</v>
      </c>
      <c r="D22" s="420">
        <v>603099474</v>
      </c>
      <c r="E22" s="418">
        <v>230500</v>
      </c>
      <c r="F22" s="419"/>
      <c r="J22" s="411"/>
      <c r="K22" s="411"/>
      <c r="L22" s="411"/>
    </row>
    <row r="23" spans="2:12" ht="16.5" customHeight="1">
      <c r="B23" s="415">
        <v>15</v>
      </c>
      <c r="C23" s="416" t="s">
        <v>729</v>
      </c>
      <c r="D23" s="420">
        <v>600613349</v>
      </c>
      <c r="E23" s="418">
        <v>240800</v>
      </c>
      <c r="F23" s="419"/>
      <c r="J23" s="411"/>
      <c r="K23" s="411"/>
      <c r="L23" s="411"/>
    </row>
    <row r="24" spans="2:12" ht="16.5" customHeight="1">
      <c r="B24" s="415">
        <v>16</v>
      </c>
      <c r="C24" s="416" t="s">
        <v>730</v>
      </c>
      <c r="D24" s="420">
        <v>300102905</v>
      </c>
      <c r="E24" s="418">
        <v>256509</v>
      </c>
      <c r="F24" s="419"/>
      <c r="J24" s="411"/>
      <c r="K24" s="411"/>
      <c r="L24" s="411"/>
    </row>
    <row r="25" spans="2:12" ht="16.5" customHeight="1">
      <c r="B25" s="415">
        <v>17</v>
      </c>
      <c r="C25" s="416" t="s">
        <v>731</v>
      </c>
      <c r="D25" s="420">
        <v>604192585</v>
      </c>
      <c r="E25" s="418">
        <v>277440</v>
      </c>
      <c r="F25" s="419"/>
      <c r="J25" s="411"/>
      <c r="K25" s="411"/>
      <c r="L25" s="411"/>
    </row>
    <row r="26" spans="2:12" ht="16.5" customHeight="1">
      <c r="B26" s="415">
        <v>18</v>
      </c>
      <c r="C26" s="416" t="s">
        <v>732</v>
      </c>
      <c r="D26" s="420">
        <v>304602050</v>
      </c>
      <c r="E26" s="418">
        <v>284400</v>
      </c>
      <c r="F26" s="419"/>
      <c r="J26" s="411"/>
      <c r="K26" s="411"/>
      <c r="L26" s="411"/>
    </row>
    <row r="27" spans="2:12" ht="16.5" customHeight="1">
      <c r="B27" s="415">
        <v>19</v>
      </c>
      <c r="C27" s="416" t="s">
        <v>733</v>
      </c>
      <c r="D27" s="420">
        <v>603901393</v>
      </c>
      <c r="E27" s="418">
        <v>315400</v>
      </c>
      <c r="F27" s="419"/>
      <c r="J27" s="411"/>
      <c r="K27" s="411"/>
      <c r="L27" s="411"/>
    </row>
    <row r="28" spans="2:12" ht="16.5" customHeight="1">
      <c r="B28" s="415">
        <v>20</v>
      </c>
      <c r="C28" s="416" t="s">
        <v>734</v>
      </c>
      <c r="D28" s="420">
        <v>300239252</v>
      </c>
      <c r="E28" s="418">
        <v>327539.25</v>
      </c>
      <c r="F28" s="419"/>
      <c r="J28" s="411"/>
      <c r="K28" s="411"/>
      <c r="L28" s="411"/>
    </row>
    <row r="29" spans="2:12" ht="16.5" customHeight="1">
      <c r="B29" s="415">
        <v>21</v>
      </c>
      <c r="C29" s="416" t="s">
        <v>735</v>
      </c>
      <c r="D29" s="420">
        <v>602362290</v>
      </c>
      <c r="E29" s="418">
        <v>343817.5</v>
      </c>
      <c r="F29" s="419"/>
      <c r="J29" s="411"/>
      <c r="K29" s="411"/>
      <c r="L29" s="411"/>
    </row>
    <row r="30" spans="2:12" ht="16.5" customHeight="1">
      <c r="B30" s="415">
        <v>22</v>
      </c>
      <c r="C30" s="416" t="s">
        <v>736</v>
      </c>
      <c r="D30" s="420">
        <v>606561121</v>
      </c>
      <c r="E30" s="418">
        <v>351000</v>
      </c>
      <c r="F30" s="419"/>
      <c r="J30" s="411"/>
      <c r="K30" s="411"/>
      <c r="L30" s="411"/>
    </row>
    <row r="31" spans="2:12" ht="16.5" customHeight="1">
      <c r="B31" s="415">
        <v>23</v>
      </c>
      <c r="C31" s="416" t="s">
        <v>737</v>
      </c>
      <c r="D31" s="420">
        <v>301488507</v>
      </c>
      <c r="E31" s="418">
        <v>357728</v>
      </c>
      <c r="F31" s="419"/>
      <c r="J31" s="411"/>
      <c r="K31" s="411"/>
      <c r="L31" s="411"/>
    </row>
    <row r="32" spans="2:12" ht="16.5" customHeight="1">
      <c r="B32" s="415">
        <v>24</v>
      </c>
      <c r="C32" s="416" t="s">
        <v>738</v>
      </c>
      <c r="D32" s="420">
        <v>301488790</v>
      </c>
      <c r="E32" s="418">
        <v>366900</v>
      </c>
      <c r="F32" s="419"/>
      <c r="J32" s="411"/>
      <c r="K32" s="411"/>
      <c r="L32" s="411"/>
    </row>
    <row r="33" spans="2:12" ht="16.5" customHeight="1">
      <c r="B33" s="415">
        <v>25</v>
      </c>
      <c r="C33" s="416" t="s">
        <v>739</v>
      </c>
      <c r="D33" s="420">
        <v>303765864</v>
      </c>
      <c r="E33" s="418">
        <v>453412.5</v>
      </c>
      <c r="F33" s="419"/>
      <c r="J33" s="411"/>
      <c r="K33" s="411"/>
      <c r="L33" s="411"/>
    </row>
    <row r="34" spans="2:12" ht="16.5" customHeight="1">
      <c r="B34" s="415">
        <v>26</v>
      </c>
      <c r="C34" s="416" t="s">
        <v>740</v>
      </c>
      <c r="D34" s="420">
        <v>301491853</v>
      </c>
      <c r="E34" s="418">
        <v>460650</v>
      </c>
      <c r="F34" s="419"/>
      <c r="J34" s="411"/>
      <c r="K34" s="411"/>
      <c r="L34" s="411"/>
    </row>
    <row r="35" spans="2:12" ht="16.5" customHeight="1">
      <c r="B35" s="415">
        <v>27</v>
      </c>
      <c r="C35" s="416" t="s">
        <v>741</v>
      </c>
      <c r="D35" s="420">
        <v>612108239</v>
      </c>
      <c r="E35" s="418">
        <v>476660</v>
      </c>
      <c r="F35" s="419"/>
      <c r="J35" s="411"/>
      <c r="K35" s="411"/>
      <c r="L35" s="411"/>
    </row>
    <row r="36" spans="2:12" ht="16.5" customHeight="1">
      <c r="B36" s="415">
        <v>28</v>
      </c>
      <c r="C36" s="416" t="s">
        <v>742</v>
      </c>
      <c r="D36" s="420">
        <v>305058032</v>
      </c>
      <c r="E36" s="418">
        <v>477333</v>
      </c>
      <c r="F36" s="419"/>
      <c r="J36" s="411"/>
      <c r="K36" s="411"/>
      <c r="L36" s="411"/>
    </row>
    <row r="37" spans="2:12" ht="16.5" customHeight="1">
      <c r="B37" s="415">
        <v>29</v>
      </c>
      <c r="C37" s="416" t="s">
        <v>743</v>
      </c>
      <c r="D37" s="420">
        <v>601169948</v>
      </c>
      <c r="E37" s="418">
        <v>483211.5</v>
      </c>
      <c r="F37" s="419"/>
      <c r="J37" s="411"/>
      <c r="K37" s="411"/>
      <c r="L37" s="411"/>
    </row>
    <row r="38" spans="2:12" ht="16.5" customHeight="1">
      <c r="B38" s="415">
        <v>30</v>
      </c>
      <c r="C38" s="416" t="s">
        <v>744</v>
      </c>
      <c r="D38" s="420">
        <v>601031283</v>
      </c>
      <c r="E38" s="418">
        <v>566080</v>
      </c>
      <c r="F38" s="419"/>
      <c r="J38" s="411"/>
      <c r="K38" s="411"/>
      <c r="L38" s="411"/>
    </row>
    <row r="39" spans="2:12" ht="16.5" customHeight="1">
      <c r="B39" s="415">
        <v>31</v>
      </c>
      <c r="C39" s="416" t="s">
        <v>745</v>
      </c>
      <c r="D39" s="420">
        <v>611072300</v>
      </c>
      <c r="E39" s="418">
        <v>586440</v>
      </c>
      <c r="F39" s="419"/>
      <c r="J39" s="411"/>
      <c r="K39" s="411"/>
      <c r="L39" s="411"/>
    </row>
    <row r="40" spans="2:12" ht="16.5" customHeight="1">
      <c r="B40" s="415">
        <v>32</v>
      </c>
      <c r="C40" s="416" t="s">
        <v>746</v>
      </c>
      <c r="D40" s="420">
        <v>602599511</v>
      </c>
      <c r="E40" s="418">
        <v>590986</v>
      </c>
      <c r="F40" s="419"/>
      <c r="J40" s="411"/>
      <c r="K40" s="411"/>
      <c r="L40" s="411"/>
    </row>
    <row r="41" spans="2:12" ht="16.5" customHeight="1">
      <c r="B41" s="415">
        <v>33</v>
      </c>
      <c r="C41" s="416" t="s">
        <v>747</v>
      </c>
      <c r="D41" s="420">
        <v>301491657</v>
      </c>
      <c r="E41" s="418">
        <v>638308</v>
      </c>
      <c r="F41" s="419"/>
      <c r="J41" s="411"/>
      <c r="K41" s="411"/>
      <c r="L41" s="411"/>
    </row>
    <row r="42" spans="2:12" ht="16.5" customHeight="1">
      <c r="B42" s="415">
        <v>34</v>
      </c>
      <c r="C42" s="416" t="s">
        <v>748</v>
      </c>
      <c r="D42" s="420">
        <v>600614355</v>
      </c>
      <c r="E42" s="418">
        <v>641110</v>
      </c>
      <c r="F42" s="419"/>
      <c r="J42" s="411"/>
      <c r="K42" s="411"/>
      <c r="L42" s="411"/>
    </row>
    <row r="43" spans="2:12" ht="16.5" customHeight="1">
      <c r="B43" s="415">
        <v>35</v>
      </c>
      <c r="C43" s="416" t="s">
        <v>749</v>
      </c>
      <c r="D43" s="420">
        <v>301490863</v>
      </c>
      <c r="E43" s="418">
        <v>649640</v>
      </c>
      <c r="F43" s="419"/>
      <c r="J43" s="411"/>
      <c r="K43" s="411"/>
      <c r="L43" s="411"/>
    </row>
    <row r="44" spans="2:12" ht="16.5" customHeight="1">
      <c r="B44" s="415">
        <v>36</v>
      </c>
      <c r="C44" s="416" t="s">
        <v>750</v>
      </c>
      <c r="D44" s="420">
        <v>301056111</v>
      </c>
      <c r="E44" s="418">
        <v>670880</v>
      </c>
      <c r="F44" s="419"/>
      <c r="J44" s="411"/>
      <c r="K44" s="411"/>
      <c r="L44" s="411"/>
    </row>
    <row r="45" spans="2:12" ht="16.5" customHeight="1">
      <c r="B45" s="415">
        <v>37</v>
      </c>
      <c r="C45" s="416" t="s">
        <v>751</v>
      </c>
      <c r="D45" s="420">
        <v>301476582</v>
      </c>
      <c r="E45" s="418">
        <v>672090</v>
      </c>
      <c r="F45" s="419"/>
      <c r="J45" s="411"/>
      <c r="K45" s="411"/>
      <c r="L45" s="411"/>
    </row>
    <row r="46" spans="2:12" ht="16.5" customHeight="1">
      <c r="B46" s="415">
        <v>38</v>
      </c>
      <c r="C46" s="416" t="s">
        <v>752</v>
      </c>
      <c r="D46" s="420">
        <v>603748718</v>
      </c>
      <c r="E46" s="418">
        <v>677600</v>
      </c>
      <c r="F46" s="419"/>
      <c r="J46" s="411"/>
      <c r="K46" s="411"/>
      <c r="L46" s="411"/>
    </row>
    <row r="47" spans="2:12" ht="16.5" customHeight="1">
      <c r="B47" s="415">
        <v>39</v>
      </c>
      <c r="C47" s="416" t="s">
        <v>753</v>
      </c>
      <c r="D47" s="420">
        <v>605428973</v>
      </c>
      <c r="E47" s="418">
        <v>694253.5</v>
      </c>
      <c r="F47" s="419"/>
      <c r="J47" s="411"/>
      <c r="K47" s="411"/>
      <c r="L47" s="411"/>
    </row>
    <row r="48" spans="2:12" ht="16.5" customHeight="1">
      <c r="B48" s="415">
        <v>40</v>
      </c>
      <c r="C48" s="416" t="s">
        <v>754</v>
      </c>
      <c r="D48" s="420">
        <v>603527340</v>
      </c>
      <c r="E48" s="418">
        <v>716565</v>
      </c>
      <c r="F48" s="419"/>
      <c r="J48" s="411"/>
      <c r="K48" s="411"/>
      <c r="L48" s="411"/>
    </row>
    <row r="49" spans="2:12" ht="16.5" customHeight="1">
      <c r="B49" s="415">
        <v>41</v>
      </c>
      <c r="C49" s="416" t="s">
        <v>755</v>
      </c>
      <c r="D49" s="420">
        <v>609491113</v>
      </c>
      <c r="E49" s="418">
        <v>719732.2</v>
      </c>
      <c r="F49" s="419"/>
      <c r="J49" s="411"/>
      <c r="K49" s="411"/>
      <c r="L49" s="411"/>
    </row>
    <row r="50" spans="2:12" ht="16.5" customHeight="1">
      <c r="B50" s="415">
        <v>42</v>
      </c>
      <c r="C50" s="416" t="s">
        <v>756</v>
      </c>
      <c r="D50" s="420">
        <v>600615879</v>
      </c>
      <c r="E50" s="418">
        <v>721300</v>
      </c>
      <c r="F50" s="419"/>
      <c r="J50" s="411"/>
      <c r="K50" s="411"/>
      <c r="L50" s="411"/>
    </row>
    <row r="51" spans="2:12" ht="16.5" customHeight="1">
      <c r="B51" s="415">
        <v>43</v>
      </c>
      <c r="C51" s="416" t="s">
        <v>757</v>
      </c>
      <c r="D51" s="420">
        <v>600761460</v>
      </c>
      <c r="E51" s="418">
        <v>750480.5</v>
      </c>
      <c r="F51" s="419"/>
      <c r="J51" s="411"/>
      <c r="K51" s="411"/>
      <c r="L51" s="411"/>
    </row>
    <row r="52" spans="2:12" ht="16.5" customHeight="1">
      <c r="B52" s="415">
        <v>44</v>
      </c>
      <c r="C52" s="416" t="s">
        <v>758</v>
      </c>
      <c r="D52" s="420">
        <v>613108052</v>
      </c>
      <c r="E52" s="418">
        <v>758605</v>
      </c>
      <c r="F52" s="419"/>
      <c r="J52" s="411"/>
      <c r="K52" s="411"/>
      <c r="L52" s="411"/>
    </row>
    <row r="53" spans="2:12" ht="16.5" customHeight="1">
      <c r="B53" s="415">
        <v>45</v>
      </c>
      <c r="C53" s="416" t="s">
        <v>759</v>
      </c>
      <c r="D53" s="420">
        <v>600967017</v>
      </c>
      <c r="E53" s="418">
        <v>792410</v>
      </c>
      <c r="F53" s="419"/>
      <c r="J53" s="411"/>
      <c r="K53" s="411"/>
      <c r="L53" s="411"/>
    </row>
    <row r="54" spans="2:12" ht="16.5" customHeight="1">
      <c r="B54" s="415">
        <v>46</v>
      </c>
      <c r="C54" s="416" t="s">
        <v>760</v>
      </c>
      <c r="D54" s="420">
        <v>606855499</v>
      </c>
      <c r="E54" s="418">
        <v>793360</v>
      </c>
      <c r="F54" s="419"/>
      <c r="J54" s="411"/>
      <c r="K54" s="411"/>
      <c r="L54" s="411"/>
    </row>
    <row r="55" spans="2:12" ht="16.5" customHeight="1">
      <c r="B55" s="415">
        <v>47</v>
      </c>
      <c r="C55" s="416" t="s">
        <v>761</v>
      </c>
      <c r="D55" s="420">
        <v>300884250</v>
      </c>
      <c r="E55" s="418">
        <v>856916</v>
      </c>
      <c r="F55" s="419"/>
      <c r="J55" s="411"/>
      <c r="K55" s="411"/>
      <c r="L55" s="411"/>
    </row>
    <row r="56" spans="2:12" ht="16.5" customHeight="1">
      <c r="B56" s="415">
        <v>48</v>
      </c>
      <c r="C56" s="416" t="s">
        <v>762</v>
      </c>
      <c r="D56" s="420">
        <v>608295013</v>
      </c>
      <c r="E56" s="418">
        <v>938150</v>
      </c>
      <c r="F56" s="419"/>
      <c r="J56" s="411"/>
      <c r="K56" s="411"/>
      <c r="L56" s="411"/>
    </row>
    <row r="57" spans="2:12" ht="16.5" customHeight="1">
      <c r="B57" s="415">
        <v>49</v>
      </c>
      <c r="C57" s="416" t="s">
        <v>763</v>
      </c>
      <c r="D57" s="421">
        <v>602400051</v>
      </c>
      <c r="E57" s="418">
        <v>1117367</v>
      </c>
      <c r="F57" s="419"/>
      <c r="J57" s="411"/>
      <c r="K57" s="411"/>
      <c r="L57" s="411"/>
    </row>
    <row r="58" spans="2:12" ht="16.5" customHeight="1">
      <c r="B58" s="415">
        <v>50</v>
      </c>
      <c r="C58" s="416" t="s">
        <v>764</v>
      </c>
      <c r="D58" s="420">
        <v>604895022</v>
      </c>
      <c r="E58" s="418">
        <v>1236530</v>
      </c>
      <c r="F58" s="419"/>
      <c r="J58" s="411"/>
      <c r="K58" s="411"/>
      <c r="L58" s="411"/>
    </row>
    <row r="59" spans="2:12" ht="16.5" customHeight="1">
      <c r="B59" s="415">
        <v>51</v>
      </c>
      <c r="C59" s="416" t="s">
        <v>765</v>
      </c>
      <c r="D59" s="421">
        <v>302882977</v>
      </c>
      <c r="E59" s="418">
        <v>1300630</v>
      </c>
      <c r="F59" s="419"/>
      <c r="J59" s="411"/>
      <c r="K59" s="411"/>
      <c r="L59" s="411"/>
    </row>
    <row r="60" spans="2:12" ht="16.5" customHeight="1">
      <c r="B60" s="415">
        <v>52</v>
      </c>
      <c r="C60" s="416" t="s">
        <v>766</v>
      </c>
      <c r="D60" s="420">
        <v>3001488790</v>
      </c>
      <c r="E60" s="418">
        <v>1332703</v>
      </c>
      <c r="F60" s="419"/>
      <c r="J60" s="411"/>
      <c r="K60" s="411"/>
      <c r="L60" s="411"/>
    </row>
    <row r="61" spans="2:12" ht="16.5" customHeight="1">
      <c r="B61" s="415">
        <v>53</v>
      </c>
      <c r="C61" s="416" t="s">
        <v>767</v>
      </c>
      <c r="D61" s="420">
        <v>301380269</v>
      </c>
      <c r="E61" s="418">
        <v>1358212.5</v>
      </c>
      <c r="F61" s="419"/>
      <c r="J61" s="411"/>
      <c r="K61" s="411"/>
      <c r="L61" s="411"/>
    </row>
    <row r="62" spans="2:12" ht="16.5" customHeight="1">
      <c r="B62" s="415">
        <v>54</v>
      </c>
      <c r="C62" s="416" t="s">
        <v>768</v>
      </c>
      <c r="D62" s="420">
        <v>300171350</v>
      </c>
      <c r="E62" s="418">
        <v>1358657</v>
      </c>
      <c r="F62" s="419"/>
      <c r="J62" s="411"/>
      <c r="K62" s="411"/>
      <c r="L62" s="411"/>
    </row>
    <row r="63" spans="2:12" ht="16.5" customHeight="1">
      <c r="B63" s="415">
        <v>55</v>
      </c>
      <c r="C63" s="416" t="s">
        <v>769</v>
      </c>
      <c r="D63" s="420">
        <v>606780564</v>
      </c>
      <c r="E63" s="418">
        <v>1415455</v>
      </c>
      <c r="F63" s="419"/>
      <c r="J63" s="411"/>
      <c r="K63" s="411"/>
      <c r="L63" s="411"/>
    </row>
    <row r="64" spans="2:12" ht="16.5" customHeight="1">
      <c r="B64" s="415">
        <v>56</v>
      </c>
      <c r="C64" s="416" t="s">
        <v>770</v>
      </c>
      <c r="D64" s="420">
        <v>600258807</v>
      </c>
      <c r="E64" s="418">
        <v>1445175</v>
      </c>
      <c r="F64" s="419"/>
      <c r="J64" s="411"/>
      <c r="K64" s="411"/>
      <c r="L64" s="411"/>
    </row>
    <row r="65" spans="2:12" ht="16.5" customHeight="1">
      <c r="B65" s="415">
        <v>57</v>
      </c>
      <c r="C65" s="416" t="s">
        <v>771</v>
      </c>
      <c r="D65" s="420">
        <v>611687962</v>
      </c>
      <c r="E65" s="418">
        <v>1464910</v>
      </c>
      <c r="F65" s="419"/>
      <c r="J65" s="411"/>
      <c r="K65" s="411"/>
      <c r="L65" s="411"/>
    </row>
    <row r="66" spans="2:12" ht="16.5" customHeight="1">
      <c r="B66" s="415">
        <v>58</v>
      </c>
      <c r="C66" s="416" t="s">
        <v>772</v>
      </c>
      <c r="D66" s="420">
        <v>301485878</v>
      </c>
      <c r="E66" s="418">
        <v>1502897.5</v>
      </c>
      <c r="F66" s="419"/>
      <c r="J66" s="411"/>
      <c r="K66" s="411"/>
      <c r="L66" s="411"/>
    </row>
    <row r="67" spans="2:12" ht="16.5" customHeight="1">
      <c r="B67" s="415">
        <v>59</v>
      </c>
      <c r="C67" s="416" t="s">
        <v>773</v>
      </c>
      <c r="D67" s="420">
        <v>301484341</v>
      </c>
      <c r="E67" s="418">
        <v>1528822</v>
      </c>
      <c r="F67" s="419"/>
      <c r="J67" s="411"/>
      <c r="K67" s="411"/>
      <c r="L67" s="411"/>
    </row>
    <row r="68" spans="2:12" ht="16.5" customHeight="1">
      <c r="B68" s="415">
        <v>60</v>
      </c>
      <c r="C68" s="416" t="s">
        <v>774</v>
      </c>
      <c r="D68" s="420">
        <v>302388510</v>
      </c>
      <c r="E68" s="418">
        <v>1554275</v>
      </c>
      <c r="F68" s="419"/>
      <c r="J68" s="411"/>
      <c r="K68" s="411"/>
      <c r="L68" s="411"/>
    </row>
    <row r="69" spans="2:12" ht="16.5" customHeight="1">
      <c r="B69" s="415">
        <v>61</v>
      </c>
      <c r="C69" s="416" t="s">
        <v>775</v>
      </c>
      <c r="D69" s="420">
        <v>300060740</v>
      </c>
      <c r="E69" s="418">
        <v>1785418</v>
      </c>
      <c r="F69" s="419"/>
      <c r="J69" s="411"/>
      <c r="K69" s="411"/>
      <c r="L69" s="411"/>
    </row>
    <row r="70" spans="2:12" ht="16.5" customHeight="1">
      <c r="B70" s="415">
        <v>62</v>
      </c>
      <c r="C70" s="416" t="s">
        <v>776</v>
      </c>
      <c r="D70" s="420">
        <v>608134093</v>
      </c>
      <c r="E70" s="418">
        <v>2105200</v>
      </c>
      <c r="F70" s="419"/>
      <c r="J70" s="411"/>
      <c r="K70" s="411"/>
      <c r="L70" s="411"/>
    </row>
    <row r="71" spans="2:12" ht="16.5" customHeight="1">
      <c r="B71" s="415">
        <v>63</v>
      </c>
      <c r="C71" s="416" t="s">
        <v>777</v>
      </c>
      <c r="D71" s="420">
        <v>500150913</v>
      </c>
      <c r="E71" s="418">
        <v>2217945</v>
      </c>
      <c r="F71" s="419"/>
      <c r="J71" s="411"/>
      <c r="K71" s="411"/>
      <c r="L71" s="411"/>
    </row>
    <row r="72" spans="2:12" ht="16.5" customHeight="1">
      <c r="B72" s="415">
        <v>64</v>
      </c>
      <c r="C72" s="416" t="s">
        <v>778</v>
      </c>
      <c r="D72" s="420">
        <v>608120876</v>
      </c>
      <c r="E72" s="418">
        <v>2222150</v>
      </c>
      <c r="F72" s="419"/>
      <c r="J72" s="411"/>
      <c r="K72" s="411"/>
      <c r="L72" s="411"/>
    </row>
    <row r="73" spans="2:12" ht="16.5" customHeight="1">
      <c r="B73" s="415">
        <v>65</v>
      </c>
      <c r="C73" s="416" t="s">
        <v>779</v>
      </c>
      <c r="D73" s="420">
        <v>601785371</v>
      </c>
      <c r="E73" s="418">
        <v>2585560</v>
      </c>
      <c r="F73" s="419"/>
      <c r="J73" s="411"/>
      <c r="K73" s="411"/>
      <c r="L73" s="411"/>
    </row>
    <row r="74" spans="2:12" ht="16.5" customHeight="1">
      <c r="B74" s="415">
        <v>66</v>
      </c>
      <c r="C74" s="416" t="s">
        <v>780</v>
      </c>
      <c r="D74" s="420">
        <v>606958938</v>
      </c>
      <c r="E74" s="418">
        <v>2738194.5</v>
      </c>
      <c r="F74" s="419"/>
      <c r="J74" s="411"/>
      <c r="K74" s="411"/>
      <c r="L74" s="411"/>
    </row>
    <row r="75" spans="2:12" ht="16.5" customHeight="1">
      <c r="B75" s="415">
        <v>67</v>
      </c>
      <c r="C75" s="416" t="s">
        <v>781</v>
      </c>
      <c r="D75" s="420">
        <v>600551099</v>
      </c>
      <c r="E75" s="418">
        <v>2739930</v>
      </c>
      <c r="F75" s="419"/>
      <c r="J75" s="411"/>
      <c r="K75" s="411"/>
      <c r="L75" s="411"/>
    </row>
    <row r="76" spans="2:12" ht="16.5" customHeight="1">
      <c r="B76" s="415">
        <v>68</v>
      </c>
      <c r="C76" s="416" t="s">
        <v>782</v>
      </c>
      <c r="D76" s="420">
        <v>300341450</v>
      </c>
      <c r="E76" s="418">
        <v>2778040</v>
      </c>
      <c r="F76" s="419"/>
      <c r="J76" s="411"/>
      <c r="K76" s="411"/>
      <c r="L76" s="411"/>
    </row>
    <row r="77" spans="2:12" ht="16.5" customHeight="1">
      <c r="B77" s="415">
        <v>69</v>
      </c>
      <c r="C77" s="416" t="s">
        <v>783</v>
      </c>
      <c r="D77" s="420">
        <v>609606120</v>
      </c>
      <c r="E77" s="418">
        <v>3138523.75</v>
      </c>
      <c r="F77" s="419"/>
      <c r="J77" s="411"/>
      <c r="K77" s="411"/>
      <c r="L77" s="411"/>
    </row>
    <row r="78" spans="2:12" ht="16.5" customHeight="1">
      <c r="B78" s="415">
        <v>70</v>
      </c>
      <c r="C78" s="416" t="s">
        <v>784</v>
      </c>
      <c r="D78" s="420">
        <v>600614355</v>
      </c>
      <c r="E78" s="418">
        <v>3772700.2</v>
      </c>
      <c r="F78" s="419"/>
      <c r="J78" s="411"/>
      <c r="K78" s="411"/>
      <c r="L78" s="411"/>
    </row>
    <row r="79" spans="2:12" ht="16.5" customHeight="1">
      <c r="B79" s="415">
        <v>71</v>
      </c>
      <c r="C79" s="416" t="s">
        <v>786</v>
      </c>
      <c r="D79" s="420"/>
      <c r="E79" s="418">
        <f>1339503+174640</f>
        <v>1514143</v>
      </c>
      <c r="F79" s="419"/>
      <c r="J79" s="411"/>
      <c r="K79" s="411"/>
      <c r="L79" s="411"/>
    </row>
    <row r="80" spans="2:12" ht="16.5">
      <c r="B80" s="424"/>
      <c r="C80" s="425" t="s">
        <v>23</v>
      </c>
      <c r="D80" s="426"/>
      <c r="E80" s="427">
        <f>SUM(E9:E79)</f>
        <v>65397061.400000006</v>
      </c>
      <c r="F80" s="419"/>
      <c r="J80" s="411"/>
      <c r="K80" s="411"/>
      <c r="L80" s="411"/>
    </row>
    <row r="81" spans="2:12" ht="16.5">
      <c r="B81" s="428"/>
      <c r="C81" s="429"/>
      <c r="D81" s="430"/>
      <c r="E81" s="431"/>
      <c r="F81" s="419"/>
      <c r="J81" s="411"/>
      <c r="K81" s="411"/>
      <c r="L81" s="411"/>
    </row>
    <row r="82" spans="2:12" ht="16.5">
      <c r="B82" s="428"/>
      <c r="C82" s="429"/>
      <c r="D82" s="430"/>
      <c r="E82" s="431"/>
      <c r="F82" s="419"/>
      <c r="J82" s="411"/>
      <c r="K82" s="411"/>
      <c r="L82" s="411"/>
    </row>
    <row r="83" spans="2:12">
      <c r="B83" s="409"/>
      <c r="C83" s="409"/>
      <c r="D83" s="409"/>
      <c r="F83" s="419"/>
      <c r="J83" s="411"/>
      <c r="K83" s="411"/>
      <c r="L83" s="411"/>
    </row>
    <row r="84" spans="2:12" ht="16.5">
      <c r="B84" s="432" t="s">
        <v>153</v>
      </c>
      <c r="C84" s="433"/>
      <c r="D84" s="433"/>
      <c r="E84" s="433"/>
      <c r="F84" s="434"/>
      <c r="J84" s="411"/>
      <c r="K84" s="411"/>
      <c r="L84" s="411"/>
    </row>
    <row r="85" spans="2:12" ht="16.5">
      <c r="B85" s="435" t="s">
        <v>675</v>
      </c>
      <c r="C85" s="435" t="s">
        <v>192</v>
      </c>
      <c r="D85" s="435" t="s">
        <v>193</v>
      </c>
      <c r="E85" s="435" t="s">
        <v>676</v>
      </c>
      <c r="F85" s="434"/>
      <c r="J85" s="411"/>
      <c r="K85" s="411"/>
      <c r="L85" s="411"/>
    </row>
    <row r="86" spans="2:12" ht="16.5">
      <c r="B86" s="415">
        <v>1</v>
      </c>
      <c r="C86" s="422"/>
      <c r="D86" s="423"/>
      <c r="E86" s="418"/>
      <c r="F86" s="436"/>
      <c r="G86" s="437"/>
      <c r="H86" s="437"/>
      <c r="I86" s="437"/>
      <c r="J86" s="370"/>
      <c r="K86" s="411"/>
      <c r="L86" s="411"/>
    </row>
    <row r="87" spans="2:12" ht="16.5">
      <c r="B87" s="415">
        <v>2</v>
      </c>
      <c r="E87" s="418"/>
      <c r="F87" s="436"/>
      <c r="G87" s="437"/>
      <c r="H87" s="437"/>
      <c r="I87" s="437"/>
      <c r="J87" s="370"/>
      <c r="K87" s="411"/>
      <c r="L87" s="411"/>
    </row>
    <row r="88" spans="2:12" ht="16.5">
      <c r="B88" s="415">
        <v>3</v>
      </c>
      <c r="C88" s="422"/>
      <c r="D88" s="423"/>
      <c r="E88" s="418"/>
      <c r="F88" s="436"/>
      <c r="G88" s="437"/>
      <c r="H88" s="437"/>
      <c r="I88" s="437"/>
      <c r="J88" s="370"/>
      <c r="K88" s="411"/>
      <c r="L88" s="411"/>
    </row>
    <row r="89" spans="2:12" ht="16.5">
      <c r="B89" s="415">
        <v>4</v>
      </c>
      <c r="C89" s="422"/>
      <c r="D89" s="423"/>
      <c r="E89" s="418"/>
      <c r="F89" s="436"/>
      <c r="G89" s="437"/>
      <c r="H89" s="437"/>
      <c r="I89" s="437"/>
      <c r="J89" s="370"/>
      <c r="K89" s="411"/>
      <c r="L89" s="411"/>
    </row>
    <row r="90" spans="2:12" ht="16.5">
      <c r="B90" s="415">
        <v>5</v>
      </c>
      <c r="C90" s="422"/>
      <c r="D90" s="423"/>
      <c r="E90" s="418"/>
      <c r="F90" s="436"/>
      <c r="G90" s="437"/>
      <c r="H90" s="437"/>
      <c r="I90" s="437"/>
      <c r="J90" s="370"/>
      <c r="K90" s="411"/>
      <c r="L90" s="411"/>
    </row>
    <row r="91" spans="2:12" ht="16.5">
      <c r="B91" s="415">
        <v>6</v>
      </c>
      <c r="C91" s="422"/>
      <c r="D91" s="423"/>
      <c r="E91" s="418"/>
      <c r="F91" s="436"/>
      <c r="G91" s="437"/>
      <c r="H91" s="437"/>
      <c r="I91" s="437"/>
      <c r="J91" s="370"/>
      <c r="K91" s="411"/>
      <c r="L91" s="411"/>
    </row>
    <row r="92" spans="2:12" ht="16.5">
      <c r="B92" s="415">
        <v>7</v>
      </c>
      <c r="C92" s="422"/>
      <c r="D92" s="423"/>
      <c r="E92" s="418"/>
      <c r="F92" s="436"/>
      <c r="G92" s="437"/>
      <c r="H92" s="437"/>
      <c r="I92" s="437"/>
      <c r="J92" s="370"/>
      <c r="K92" s="411"/>
      <c r="L92" s="411"/>
    </row>
    <row r="93" spans="2:12" ht="16.5">
      <c r="B93" s="415">
        <v>8</v>
      </c>
      <c r="C93" s="422"/>
      <c r="D93" s="423"/>
      <c r="E93" s="418"/>
      <c r="F93" s="436"/>
      <c r="G93" s="437"/>
      <c r="H93" s="437"/>
      <c r="I93" s="437"/>
      <c r="J93" s="370"/>
      <c r="K93" s="411"/>
      <c r="L93" s="411"/>
    </row>
    <row r="94" spans="2:12" ht="16.5">
      <c r="B94" s="415">
        <v>9</v>
      </c>
      <c r="C94" s="422"/>
      <c r="D94" s="423"/>
      <c r="E94" s="418"/>
      <c r="F94" s="436"/>
      <c r="G94" s="437"/>
      <c r="H94" s="437"/>
      <c r="I94" s="437"/>
      <c r="J94" s="370"/>
      <c r="K94" s="411"/>
      <c r="L94" s="411"/>
    </row>
    <row r="95" spans="2:12" ht="16.5">
      <c r="B95" s="415">
        <v>10</v>
      </c>
      <c r="C95" s="422"/>
      <c r="D95" s="423"/>
      <c r="E95" s="418"/>
      <c r="F95" s="436"/>
      <c r="G95" s="437"/>
      <c r="H95" s="437"/>
      <c r="I95" s="437"/>
      <c r="J95" s="370"/>
      <c r="K95" s="411"/>
      <c r="L95" s="411"/>
    </row>
    <row r="96" spans="2:12" ht="16.5">
      <c r="B96" s="415">
        <v>11</v>
      </c>
      <c r="C96" s="422"/>
      <c r="D96" s="423"/>
      <c r="E96" s="418"/>
      <c r="F96" s="436"/>
      <c r="G96" s="437"/>
      <c r="H96" s="437"/>
      <c r="I96" s="437"/>
      <c r="J96" s="370"/>
      <c r="K96" s="411"/>
      <c r="L96" s="411"/>
    </row>
    <row r="97" spans="2:12" ht="16.5">
      <c r="B97" s="415">
        <v>12</v>
      </c>
      <c r="C97" s="422"/>
      <c r="D97" s="423"/>
      <c r="E97" s="418"/>
      <c r="F97" s="436"/>
      <c r="G97" s="437"/>
      <c r="H97" s="437"/>
      <c r="I97" s="437"/>
      <c r="J97" s="370"/>
      <c r="K97" s="411"/>
      <c r="L97" s="411"/>
    </row>
    <row r="98" spans="2:12" ht="16.5">
      <c r="B98" s="415">
        <v>13</v>
      </c>
      <c r="C98" s="422"/>
      <c r="D98" s="423"/>
      <c r="E98" s="418"/>
      <c r="F98" s="436"/>
      <c r="G98" s="437"/>
      <c r="H98" s="437"/>
      <c r="I98" s="437"/>
      <c r="J98" s="370"/>
      <c r="K98" s="411"/>
      <c r="L98" s="411"/>
    </row>
    <row r="99" spans="2:12" ht="16.5">
      <c r="B99" s="415">
        <v>14</v>
      </c>
      <c r="C99" s="422"/>
      <c r="D99" s="423"/>
      <c r="E99" s="418"/>
      <c r="F99" s="436"/>
      <c r="G99" s="437"/>
      <c r="H99" s="437"/>
      <c r="I99" s="437"/>
      <c r="J99" s="370"/>
      <c r="K99" s="411"/>
      <c r="L99" s="411"/>
    </row>
    <row r="100" spans="2:12" ht="16.5">
      <c r="B100" s="415">
        <v>15</v>
      </c>
      <c r="C100" s="422"/>
      <c r="D100" s="423"/>
      <c r="E100" s="418"/>
      <c r="F100" s="436"/>
      <c r="G100" s="437"/>
      <c r="H100" s="437"/>
      <c r="I100" s="437"/>
      <c r="J100" s="370"/>
      <c r="K100" s="411"/>
      <c r="L100" s="411"/>
    </row>
    <row r="101" spans="2:12" ht="16.5">
      <c r="B101" s="424"/>
      <c r="C101" s="438" t="s">
        <v>23</v>
      </c>
      <c r="D101" s="439"/>
      <c r="E101" s="440">
        <f>SUM(E86:E100)</f>
        <v>0</v>
      </c>
      <c r="F101" s="419"/>
      <c r="J101" s="370"/>
      <c r="K101" s="411"/>
      <c r="L101" s="411"/>
    </row>
    <row r="102" spans="2:12" s="409" customFormat="1">
      <c r="F102" s="436"/>
      <c r="G102" s="441"/>
      <c r="H102" s="441"/>
      <c r="I102" s="441"/>
      <c r="J102" s="419"/>
      <c r="K102" s="441"/>
      <c r="L102" s="441"/>
    </row>
    <row r="103" spans="2:12" ht="18.5">
      <c r="B103" s="535" t="s">
        <v>678</v>
      </c>
      <c r="C103" s="535"/>
      <c r="D103" s="535"/>
      <c r="E103" s="535"/>
      <c r="F103" s="442"/>
      <c r="G103" s="443"/>
      <c r="J103" s="419"/>
      <c r="K103" s="441"/>
      <c r="L103" s="441"/>
    </row>
    <row r="104" spans="2:12">
      <c r="B104" s="409"/>
      <c r="C104" s="409"/>
      <c r="D104" s="409"/>
      <c r="F104" s="370"/>
      <c r="G104" s="444"/>
      <c r="J104" s="419"/>
      <c r="K104" s="441"/>
      <c r="L104" s="441"/>
    </row>
    <row r="105" spans="2:12">
      <c r="F105" s="370"/>
      <c r="J105" s="419"/>
      <c r="K105" s="441"/>
      <c r="L105" s="441"/>
    </row>
    <row r="106" spans="2:12">
      <c r="F106" s="370"/>
      <c r="J106" s="419"/>
      <c r="K106" s="441"/>
      <c r="L106" s="441"/>
    </row>
    <row r="107" spans="2:12" ht="18.5">
      <c r="C107" s="445"/>
      <c r="D107" s="445"/>
      <c r="E107" s="446"/>
      <c r="F107" s="370"/>
      <c r="J107" s="419"/>
      <c r="K107" s="441"/>
      <c r="L107" s="441"/>
    </row>
    <row r="108" spans="2:12">
      <c r="F108" s="370"/>
      <c r="J108" s="419"/>
      <c r="K108" s="441"/>
      <c r="L108" s="441"/>
    </row>
    <row r="109" spans="2:12">
      <c r="J109" s="419"/>
      <c r="K109" s="441"/>
      <c r="L109" s="441"/>
    </row>
    <row r="110" spans="2:12">
      <c r="J110" s="419"/>
      <c r="K110" s="441"/>
      <c r="L110" s="441"/>
    </row>
    <row r="111" spans="2:12">
      <c r="J111" s="419"/>
      <c r="K111" s="441"/>
      <c r="L111" s="441"/>
    </row>
    <row r="112" spans="2:12">
      <c r="J112" s="419"/>
      <c r="K112" s="441"/>
      <c r="L112" s="441"/>
    </row>
    <row r="113" spans="10:12">
      <c r="J113" s="419"/>
      <c r="K113" s="441"/>
      <c r="L113" s="441"/>
    </row>
    <row r="114" spans="10:12">
      <c r="J114" s="419"/>
      <c r="K114" s="441"/>
      <c r="L114" s="447"/>
    </row>
    <row r="115" spans="10:12">
      <c r="J115" s="419"/>
      <c r="K115" s="441"/>
    </row>
    <row r="116" spans="10:12">
      <c r="J116" s="419"/>
      <c r="K116" s="441"/>
    </row>
    <row r="117" spans="10:12">
      <c r="J117" s="419"/>
      <c r="K117" s="441"/>
    </row>
    <row r="118" spans="10:12">
      <c r="J118" s="419"/>
      <c r="K118" s="441"/>
    </row>
    <row r="119" spans="10:12">
      <c r="J119" s="419"/>
      <c r="K119" s="441"/>
    </row>
    <row r="120" spans="10:12">
      <c r="J120" s="419"/>
      <c r="K120" s="441"/>
    </row>
    <row r="121" spans="10:12">
      <c r="J121" s="419"/>
      <c r="K121" s="441"/>
    </row>
    <row r="122" spans="10:12">
      <c r="J122" s="419"/>
      <c r="K122" s="441"/>
    </row>
    <row r="123" spans="10:12">
      <c r="J123" s="419"/>
      <c r="K123" s="441"/>
    </row>
    <row r="124" spans="10:12">
      <c r="J124" s="419"/>
      <c r="K124" s="441"/>
    </row>
    <row r="125" spans="10:12">
      <c r="J125" s="419"/>
      <c r="K125" s="441"/>
    </row>
    <row r="126" spans="10:12">
      <c r="J126" s="419"/>
      <c r="K126" s="441"/>
    </row>
    <row r="127" spans="10:12">
      <c r="J127" s="419"/>
      <c r="K127" s="441"/>
    </row>
    <row r="128" spans="10:12">
      <c r="J128" s="419"/>
      <c r="K128" s="441"/>
    </row>
    <row r="129" spans="10:11">
      <c r="J129" s="419"/>
      <c r="K129" s="441"/>
    </row>
    <row r="130" spans="10:11">
      <c r="J130" s="419"/>
      <c r="K130" s="441"/>
    </row>
    <row r="131" spans="10:11">
      <c r="J131" s="419"/>
      <c r="K131" s="441"/>
    </row>
    <row r="132" spans="10:11">
      <c r="J132" s="419"/>
      <c r="K132" s="441"/>
    </row>
    <row r="133" spans="10:11">
      <c r="J133" s="419"/>
      <c r="K133" s="441"/>
    </row>
    <row r="134" spans="10:11">
      <c r="J134" s="419"/>
      <c r="K134" s="441"/>
    </row>
    <row r="135" spans="10:11">
      <c r="J135" s="419"/>
      <c r="K135" s="441"/>
    </row>
    <row r="136" spans="10:11">
      <c r="J136" s="419"/>
      <c r="K136" s="441"/>
    </row>
    <row r="137" spans="10:11">
      <c r="J137" s="419"/>
      <c r="K137" s="441"/>
    </row>
    <row r="138" spans="10:11">
      <c r="J138" s="419"/>
      <c r="K138" s="441"/>
    </row>
    <row r="139" spans="10:11">
      <c r="J139" s="419"/>
      <c r="K139" s="441"/>
    </row>
    <row r="140" spans="10:11">
      <c r="J140" s="419"/>
      <c r="K140" s="441"/>
    </row>
    <row r="141" spans="10:11">
      <c r="J141" s="419"/>
      <c r="K141" s="441"/>
    </row>
    <row r="142" spans="10:11">
      <c r="J142" s="419"/>
      <c r="K142" s="441"/>
    </row>
    <row r="143" spans="10:11">
      <c r="J143" s="419"/>
      <c r="K143" s="441"/>
    </row>
    <row r="144" spans="10:11">
      <c r="J144" s="419"/>
      <c r="K144" s="441"/>
    </row>
    <row r="145" spans="10:11">
      <c r="J145" s="419"/>
      <c r="K145" s="441"/>
    </row>
    <row r="146" spans="10:11">
      <c r="J146" s="419"/>
      <c r="K146" s="441"/>
    </row>
    <row r="147" spans="10:11">
      <c r="J147" s="419"/>
      <c r="K147" s="441"/>
    </row>
    <row r="148" spans="10:11">
      <c r="J148" s="419"/>
      <c r="K148" s="441"/>
    </row>
    <row r="149" spans="10:11">
      <c r="J149" s="419"/>
      <c r="K149" s="441"/>
    </row>
    <row r="150" spans="10:11">
      <c r="J150" s="419"/>
      <c r="K150" s="441"/>
    </row>
    <row r="151" spans="10:11">
      <c r="J151" s="419"/>
      <c r="K151" s="441"/>
    </row>
    <row r="152" spans="10:11">
      <c r="J152" s="419"/>
      <c r="K152" s="441"/>
    </row>
    <row r="153" spans="10:11">
      <c r="J153" s="419"/>
      <c r="K153" s="441"/>
    </row>
    <row r="154" spans="10:11">
      <c r="J154" s="419"/>
      <c r="K154" s="441"/>
    </row>
    <row r="155" spans="10:11">
      <c r="J155" s="419"/>
      <c r="K155" s="441"/>
    </row>
    <row r="156" spans="10:11">
      <c r="J156" s="419"/>
      <c r="K156" s="441"/>
    </row>
    <row r="157" spans="10:11">
      <c r="J157" s="419"/>
      <c r="K157" s="441"/>
    </row>
    <row r="158" spans="10:11">
      <c r="J158" s="419"/>
      <c r="K158" s="441"/>
    </row>
    <row r="159" spans="10:11">
      <c r="J159" s="419"/>
      <c r="K159" s="441"/>
    </row>
    <row r="160" spans="10:11">
      <c r="J160" s="419"/>
      <c r="K160" s="441"/>
    </row>
    <row r="161" spans="6:12">
      <c r="J161" s="419"/>
      <c r="K161" s="441"/>
    </row>
    <row r="162" spans="6:12">
      <c r="J162" s="419"/>
      <c r="K162" s="441"/>
    </row>
    <row r="163" spans="6:12">
      <c r="J163" s="419"/>
      <c r="K163" s="441"/>
    </row>
    <row r="164" spans="6:12">
      <c r="J164" s="419"/>
      <c r="K164" s="441"/>
    </row>
    <row r="165" spans="6:12">
      <c r="J165" s="419"/>
      <c r="K165" s="441"/>
    </row>
    <row r="166" spans="6:12" ht="12.5">
      <c r="G166" s="370"/>
      <c r="H166" s="370"/>
      <c r="I166" s="370"/>
      <c r="J166" s="370"/>
      <c r="K166" s="370"/>
      <c r="L166" s="370"/>
    </row>
    <row r="176" spans="6:12">
      <c r="F176" s="370"/>
    </row>
  </sheetData>
  <mergeCells count="5">
    <mergeCell ref="B3:E3"/>
    <mergeCell ref="B4:E4"/>
    <mergeCell ref="B5:E5"/>
    <mergeCell ref="B6:E6"/>
    <mergeCell ref="B103:E103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3"/>
  <sheetViews>
    <sheetView workbookViewId="0">
      <selection activeCell="G18" sqref="G18"/>
    </sheetView>
  </sheetViews>
  <sheetFormatPr defaultRowHeight="14.5"/>
  <cols>
    <col min="1" max="1" width="6" customWidth="1"/>
    <col min="2" max="2" width="31.7265625" customWidth="1"/>
    <col min="3" max="3" width="8.7265625" customWidth="1"/>
    <col min="4" max="4" width="13.81640625" style="411" customWidth="1"/>
    <col min="5" max="5" width="14.81640625" style="411" bestFit="1" customWidth="1"/>
    <col min="6" max="6" width="14.81640625" style="411" customWidth="1"/>
    <col min="8" max="8" width="12.54296875" bestFit="1" customWidth="1"/>
    <col min="9" max="9" width="14" bestFit="1" customWidth="1"/>
    <col min="10" max="10" width="12.81640625" bestFit="1" customWidth="1"/>
    <col min="257" max="257" width="6" customWidth="1"/>
    <col min="258" max="258" width="31.7265625" customWidth="1"/>
    <col min="259" max="259" width="8.7265625" customWidth="1"/>
    <col min="260" max="260" width="13.81640625" customWidth="1"/>
    <col min="261" max="261" width="14.81640625" bestFit="1" customWidth="1"/>
    <col min="262" max="262" width="14.81640625" customWidth="1"/>
    <col min="264" max="264" width="12.54296875" bestFit="1" customWidth="1"/>
    <col min="265" max="265" width="14" bestFit="1" customWidth="1"/>
    <col min="266" max="266" width="12.81640625" bestFit="1" customWidth="1"/>
    <col min="513" max="513" width="6" customWidth="1"/>
    <col min="514" max="514" width="31.7265625" customWidth="1"/>
    <col min="515" max="515" width="8.7265625" customWidth="1"/>
    <col min="516" max="516" width="13.81640625" customWidth="1"/>
    <col min="517" max="517" width="14.81640625" bestFit="1" customWidth="1"/>
    <col min="518" max="518" width="14.81640625" customWidth="1"/>
    <col min="520" max="520" width="12.54296875" bestFit="1" customWidth="1"/>
    <col min="521" max="521" width="14" bestFit="1" customWidth="1"/>
    <col min="522" max="522" width="12.81640625" bestFit="1" customWidth="1"/>
    <col min="769" max="769" width="6" customWidth="1"/>
    <col min="770" max="770" width="31.7265625" customWidth="1"/>
    <col min="771" max="771" width="8.7265625" customWidth="1"/>
    <col min="772" max="772" width="13.81640625" customWidth="1"/>
    <col min="773" max="773" width="14.81640625" bestFit="1" customWidth="1"/>
    <col min="774" max="774" width="14.81640625" customWidth="1"/>
    <col min="776" max="776" width="12.54296875" bestFit="1" customWidth="1"/>
    <col min="777" max="777" width="14" bestFit="1" customWidth="1"/>
    <col min="778" max="778" width="12.81640625" bestFit="1" customWidth="1"/>
    <col min="1025" max="1025" width="6" customWidth="1"/>
    <col min="1026" max="1026" width="31.7265625" customWidth="1"/>
    <col min="1027" max="1027" width="8.7265625" customWidth="1"/>
    <col min="1028" max="1028" width="13.81640625" customWidth="1"/>
    <col min="1029" max="1029" width="14.81640625" bestFit="1" customWidth="1"/>
    <col min="1030" max="1030" width="14.81640625" customWidth="1"/>
    <col min="1032" max="1032" width="12.54296875" bestFit="1" customWidth="1"/>
    <col min="1033" max="1033" width="14" bestFit="1" customWidth="1"/>
    <col min="1034" max="1034" width="12.81640625" bestFit="1" customWidth="1"/>
    <col min="1281" max="1281" width="6" customWidth="1"/>
    <col min="1282" max="1282" width="31.7265625" customWidth="1"/>
    <col min="1283" max="1283" width="8.7265625" customWidth="1"/>
    <col min="1284" max="1284" width="13.81640625" customWidth="1"/>
    <col min="1285" max="1285" width="14.81640625" bestFit="1" customWidth="1"/>
    <col min="1286" max="1286" width="14.81640625" customWidth="1"/>
    <col min="1288" max="1288" width="12.54296875" bestFit="1" customWidth="1"/>
    <col min="1289" max="1289" width="14" bestFit="1" customWidth="1"/>
    <col min="1290" max="1290" width="12.81640625" bestFit="1" customWidth="1"/>
    <col min="1537" max="1537" width="6" customWidth="1"/>
    <col min="1538" max="1538" width="31.7265625" customWidth="1"/>
    <col min="1539" max="1539" width="8.7265625" customWidth="1"/>
    <col min="1540" max="1540" width="13.81640625" customWidth="1"/>
    <col min="1541" max="1541" width="14.81640625" bestFit="1" customWidth="1"/>
    <col min="1542" max="1542" width="14.81640625" customWidth="1"/>
    <col min="1544" max="1544" width="12.54296875" bestFit="1" customWidth="1"/>
    <col min="1545" max="1545" width="14" bestFit="1" customWidth="1"/>
    <col min="1546" max="1546" width="12.81640625" bestFit="1" customWidth="1"/>
    <col min="1793" max="1793" width="6" customWidth="1"/>
    <col min="1794" max="1794" width="31.7265625" customWidth="1"/>
    <col min="1795" max="1795" width="8.7265625" customWidth="1"/>
    <col min="1796" max="1796" width="13.81640625" customWidth="1"/>
    <col min="1797" max="1797" width="14.81640625" bestFit="1" customWidth="1"/>
    <col min="1798" max="1798" width="14.81640625" customWidth="1"/>
    <col min="1800" max="1800" width="12.54296875" bestFit="1" customWidth="1"/>
    <col min="1801" max="1801" width="14" bestFit="1" customWidth="1"/>
    <col min="1802" max="1802" width="12.81640625" bestFit="1" customWidth="1"/>
    <col min="2049" max="2049" width="6" customWidth="1"/>
    <col min="2050" max="2050" width="31.7265625" customWidth="1"/>
    <col min="2051" max="2051" width="8.7265625" customWidth="1"/>
    <col min="2052" max="2052" width="13.81640625" customWidth="1"/>
    <col min="2053" max="2053" width="14.81640625" bestFit="1" customWidth="1"/>
    <col min="2054" max="2054" width="14.81640625" customWidth="1"/>
    <col min="2056" max="2056" width="12.54296875" bestFit="1" customWidth="1"/>
    <col min="2057" max="2057" width="14" bestFit="1" customWidth="1"/>
    <col min="2058" max="2058" width="12.81640625" bestFit="1" customWidth="1"/>
    <col min="2305" max="2305" width="6" customWidth="1"/>
    <col min="2306" max="2306" width="31.7265625" customWidth="1"/>
    <col min="2307" max="2307" width="8.7265625" customWidth="1"/>
    <col min="2308" max="2308" width="13.81640625" customWidth="1"/>
    <col min="2309" max="2309" width="14.81640625" bestFit="1" customWidth="1"/>
    <col min="2310" max="2310" width="14.81640625" customWidth="1"/>
    <col min="2312" max="2312" width="12.54296875" bestFit="1" customWidth="1"/>
    <col min="2313" max="2313" width="14" bestFit="1" customWidth="1"/>
    <col min="2314" max="2314" width="12.81640625" bestFit="1" customWidth="1"/>
    <col min="2561" max="2561" width="6" customWidth="1"/>
    <col min="2562" max="2562" width="31.7265625" customWidth="1"/>
    <col min="2563" max="2563" width="8.7265625" customWidth="1"/>
    <col min="2564" max="2564" width="13.81640625" customWidth="1"/>
    <col min="2565" max="2565" width="14.81640625" bestFit="1" customWidth="1"/>
    <col min="2566" max="2566" width="14.81640625" customWidth="1"/>
    <col min="2568" max="2568" width="12.54296875" bestFit="1" customWidth="1"/>
    <col min="2569" max="2569" width="14" bestFit="1" customWidth="1"/>
    <col min="2570" max="2570" width="12.81640625" bestFit="1" customWidth="1"/>
    <col min="2817" max="2817" width="6" customWidth="1"/>
    <col min="2818" max="2818" width="31.7265625" customWidth="1"/>
    <col min="2819" max="2819" width="8.7265625" customWidth="1"/>
    <col min="2820" max="2820" width="13.81640625" customWidth="1"/>
    <col min="2821" max="2821" width="14.81640625" bestFit="1" customWidth="1"/>
    <col min="2822" max="2822" width="14.81640625" customWidth="1"/>
    <col min="2824" max="2824" width="12.54296875" bestFit="1" customWidth="1"/>
    <col min="2825" max="2825" width="14" bestFit="1" customWidth="1"/>
    <col min="2826" max="2826" width="12.81640625" bestFit="1" customWidth="1"/>
    <col min="3073" max="3073" width="6" customWidth="1"/>
    <col min="3074" max="3074" width="31.7265625" customWidth="1"/>
    <col min="3075" max="3075" width="8.7265625" customWidth="1"/>
    <col min="3076" max="3076" width="13.81640625" customWidth="1"/>
    <col min="3077" max="3077" width="14.81640625" bestFit="1" customWidth="1"/>
    <col min="3078" max="3078" width="14.81640625" customWidth="1"/>
    <col min="3080" max="3080" width="12.54296875" bestFit="1" customWidth="1"/>
    <col min="3081" max="3081" width="14" bestFit="1" customWidth="1"/>
    <col min="3082" max="3082" width="12.81640625" bestFit="1" customWidth="1"/>
    <col min="3329" max="3329" width="6" customWidth="1"/>
    <col min="3330" max="3330" width="31.7265625" customWidth="1"/>
    <col min="3331" max="3331" width="8.7265625" customWidth="1"/>
    <col min="3332" max="3332" width="13.81640625" customWidth="1"/>
    <col min="3333" max="3333" width="14.81640625" bestFit="1" customWidth="1"/>
    <col min="3334" max="3334" width="14.81640625" customWidth="1"/>
    <col min="3336" max="3336" width="12.54296875" bestFit="1" customWidth="1"/>
    <col min="3337" max="3337" width="14" bestFit="1" customWidth="1"/>
    <col min="3338" max="3338" width="12.81640625" bestFit="1" customWidth="1"/>
    <col min="3585" max="3585" width="6" customWidth="1"/>
    <col min="3586" max="3586" width="31.7265625" customWidth="1"/>
    <col min="3587" max="3587" width="8.7265625" customWidth="1"/>
    <col min="3588" max="3588" width="13.81640625" customWidth="1"/>
    <col min="3589" max="3589" width="14.81640625" bestFit="1" customWidth="1"/>
    <col min="3590" max="3590" width="14.81640625" customWidth="1"/>
    <col min="3592" max="3592" width="12.54296875" bestFit="1" customWidth="1"/>
    <col min="3593" max="3593" width="14" bestFit="1" customWidth="1"/>
    <col min="3594" max="3594" width="12.81640625" bestFit="1" customWidth="1"/>
    <col min="3841" max="3841" width="6" customWidth="1"/>
    <col min="3842" max="3842" width="31.7265625" customWidth="1"/>
    <col min="3843" max="3843" width="8.7265625" customWidth="1"/>
    <col min="3844" max="3844" width="13.81640625" customWidth="1"/>
    <col min="3845" max="3845" width="14.81640625" bestFit="1" customWidth="1"/>
    <col min="3846" max="3846" width="14.81640625" customWidth="1"/>
    <col min="3848" max="3848" width="12.54296875" bestFit="1" customWidth="1"/>
    <col min="3849" max="3849" width="14" bestFit="1" customWidth="1"/>
    <col min="3850" max="3850" width="12.81640625" bestFit="1" customWidth="1"/>
    <col min="4097" max="4097" width="6" customWidth="1"/>
    <col min="4098" max="4098" width="31.7265625" customWidth="1"/>
    <col min="4099" max="4099" width="8.7265625" customWidth="1"/>
    <col min="4100" max="4100" width="13.81640625" customWidth="1"/>
    <col min="4101" max="4101" width="14.81640625" bestFit="1" customWidth="1"/>
    <col min="4102" max="4102" width="14.81640625" customWidth="1"/>
    <col min="4104" max="4104" width="12.54296875" bestFit="1" customWidth="1"/>
    <col min="4105" max="4105" width="14" bestFit="1" customWidth="1"/>
    <col min="4106" max="4106" width="12.81640625" bestFit="1" customWidth="1"/>
    <col min="4353" max="4353" width="6" customWidth="1"/>
    <col min="4354" max="4354" width="31.7265625" customWidth="1"/>
    <col min="4355" max="4355" width="8.7265625" customWidth="1"/>
    <col min="4356" max="4356" width="13.81640625" customWidth="1"/>
    <col min="4357" max="4357" width="14.81640625" bestFit="1" customWidth="1"/>
    <col min="4358" max="4358" width="14.81640625" customWidth="1"/>
    <col min="4360" max="4360" width="12.54296875" bestFit="1" customWidth="1"/>
    <col min="4361" max="4361" width="14" bestFit="1" customWidth="1"/>
    <col min="4362" max="4362" width="12.81640625" bestFit="1" customWidth="1"/>
    <col min="4609" max="4609" width="6" customWidth="1"/>
    <col min="4610" max="4610" width="31.7265625" customWidth="1"/>
    <col min="4611" max="4611" width="8.7265625" customWidth="1"/>
    <col min="4612" max="4612" width="13.81640625" customWidth="1"/>
    <col min="4613" max="4613" width="14.81640625" bestFit="1" customWidth="1"/>
    <col min="4614" max="4614" width="14.81640625" customWidth="1"/>
    <col min="4616" max="4616" width="12.54296875" bestFit="1" customWidth="1"/>
    <col min="4617" max="4617" width="14" bestFit="1" customWidth="1"/>
    <col min="4618" max="4618" width="12.81640625" bestFit="1" customWidth="1"/>
    <col min="4865" max="4865" width="6" customWidth="1"/>
    <col min="4866" max="4866" width="31.7265625" customWidth="1"/>
    <col min="4867" max="4867" width="8.7265625" customWidth="1"/>
    <col min="4868" max="4868" width="13.81640625" customWidth="1"/>
    <col min="4869" max="4869" width="14.81640625" bestFit="1" customWidth="1"/>
    <col min="4870" max="4870" width="14.81640625" customWidth="1"/>
    <col min="4872" max="4872" width="12.54296875" bestFit="1" customWidth="1"/>
    <col min="4873" max="4873" width="14" bestFit="1" customWidth="1"/>
    <col min="4874" max="4874" width="12.81640625" bestFit="1" customWidth="1"/>
    <col min="5121" max="5121" width="6" customWidth="1"/>
    <col min="5122" max="5122" width="31.7265625" customWidth="1"/>
    <col min="5123" max="5123" width="8.7265625" customWidth="1"/>
    <col min="5124" max="5124" width="13.81640625" customWidth="1"/>
    <col min="5125" max="5125" width="14.81640625" bestFit="1" customWidth="1"/>
    <col min="5126" max="5126" width="14.81640625" customWidth="1"/>
    <col min="5128" max="5128" width="12.54296875" bestFit="1" customWidth="1"/>
    <col min="5129" max="5129" width="14" bestFit="1" customWidth="1"/>
    <col min="5130" max="5130" width="12.81640625" bestFit="1" customWidth="1"/>
    <col min="5377" max="5377" width="6" customWidth="1"/>
    <col min="5378" max="5378" width="31.7265625" customWidth="1"/>
    <col min="5379" max="5379" width="8.7265625" customWidth="1"/>
    <col min="5380" max="5380" width="13.81640625" customWidth="1"/>
    <col min="5381" max="5381" width="14.81640625" bestFit="1" customWidth="1"/>
    <col min="5382" max="5382" width="14.81640625" customWidth="1"/>
    <col min="5384" max="5384" width="12.54296875" bestFit="1" customWidth="1"/>
    <col min="5385" max="5385" width="14" bestFit="1" customWidth="1"/>
    <col min="5386" max="5386" width="12.81640625" bestFit="1" customWidth="1"/>
    <col min="5633" max="5633" width="6" customWidth="1"/>
    <col min="5634" max="5634" width="31.7265625" customWidth="1"/>
    <col min="5635" max="5635" width="8.7265625" customWidth="1"/>
    <col min="5636" max="5636" width="13.81640625" customWidth="1"/>
    <col min="5637" max="5637" width="14.81640625" bestFit="1" customWidth="1"/>
    <col min="5638" max="5638" width="14.81640625" customWidth="1"/>
    <col min="5640" max="5640" width="12.54296875" bestFit="1" customWidth="1"/>
    <col min="5641" max="5641" width="14" bestFit="1" customWidth="1"/>
    <col min="5642" max="5642" width="12.81640625" bestFit="1" customWidth="1"/>
    <col min="5889" max="5889" width="6" customWidth="1"/>
    <col min="5890" max="5890" width="31.7265625" customWidth="1"/>
    <col min="5891" max="5891" width="8.7265625" customWidth="1"/>
    <col min="5892" max="5892" width="13.81640625" customWidth="1"/>
    <col min="5893" max="5893" width="14.81640625" bestFit="1" customWidth="1"/>
    <col min="5894" max="5894" width="14.81640625" customWidth="1"/>
    <col min="5896" max="5896" width="12.54296875" bestFit="1" customWidth="1"/>
    <col min="5897" max="5897" width="14" bestFit="1" customWidth="1"/>
    <col min="5898" max="5898" width="12.81640625" bestFit="1" customWidth="1"/>
    <col min="6145" max="6145" width="6" customWidth="1"/>
    <col min="6146" max="6146" width="31.7265625" customWidth="1"/>
    <col min="6147" max="6147" width="8.7265625" customWidth="1"/>
    <col min="6148" max="6148" width="13.81640625" customWidth="1"/>
    <col min="6149" max="6149" width="14.81640625" bestFit="1" customWidth="1"/>
    <col min="6150" max="6150" width="14.81640625" customWidth="1"/>
    <col min="6152" max="6152" width="12.54296875" bestFit="1" customWidth="1"/>
    <col min="6153" max="6153" width="14" bestFit="1" customWidth="1"/>
    <col min="6154" max="6154" width="12.81640625" bestFit="1" customWidth="1"/>
    <col min="6401" max="6401" width="6" customWidth="1"/>
    <col min="6402" max="6402" width="31.7265625" customWidth="1"/>
    <col min="6403" max="6403" width="8.7265625" customWidth="1"/>
    <col min="6404" max="6404" width="13.81640625" customWidth="1"/>
    <col min="6405" max="6405" width="14.81640625" bestFit="1" customWidth="1"/>
    <col min="6406" max="6406" width="14.81640625" customWidth="1"/>
    <col min="6408" max="6408" width="12.54296875" bestFit="1" customWidth="1"/>
    <col min="6409" max="6409" width="14" bestFit="1" customWidth="1"/>
    <col min="6410" max="6410" width="12.81640625" bestFit="1" customWidth="1"/>
    <col min="6657" max="6657" width="6" customWidth="1"/>
    <col min="6658" max="6658" width="31.7265625" customWidth="1"/>
    <col min="6659" max="6659" width="8.7265625" customWidth="1"/>
    <col min="6660" max="6660" width="13.81640625" customWidth="1"/>
    <col min="6661" max="6661" width="14.81640625" bestFit="1" customWidth="1"/>
    <col min="6662" max="6662" width="14.81640625" customWidth="1"/>
    <col min="6664" max="6664" width="12.54296875" bestFit="1" customWidth="1"/>
    <col min="6665" max="6665" width="14" bestFit="1" customWidth="1"/>
    <col min="6666" max="6666" width="12.81640625" bestFit="1" customWidth="1"/>
    <col min="6913" max="6913" width="6" customWidth="1"/>
    <col min="6914" max="6914" width="31.7265625" customWidth="1"/>
    <col min="6915" max="6915" width="8.7265625" customWidth="1"/>
    <col min="6916" max="6916" width="13.81640625" customWidth="1"/>
    <col min="6917" max="6917" width="14.81640625" bestFit="1" customWidth="1"/>
    <col min="6918" max="6918" width="14.81640625" customWidth="1"/>
    <col min="6920" max="6920" width="12.54296875" bestFit="1" customWidth="1"/>
    <col min="6921" max="6921" width="14" bestFit="1" customWidth="1"/>
    <col min="6922" max="6922" width="12.81640625" bestFit="1" customWidth="1"/>
    <col min="7169" max="7169" width="6" customWidth="1"/>
    <col min="7170" max="7170" width="31.7265625" customWidth="1"/>
    <col min="7171" max="7171" width="8.7265625" customWidth="1"/>
    <col min="7172" max="7172" width="13.81640625" customWidth="1"/>
    <col min="7173" max="7173" width="14.81640625" bestFit="1" customWidth="1"/>
    <col min="7174" max="7174" width="14.81640625" customWidth="1"/>
    <col min="7176" max="7176" width="12.54296875" bestFit="1" customWidth="1"/>
    <col min="7177" max="7177" width="14" bestFit="1" customWidth="1"/>
    <col min="7178" max="7178" width="12.81640625" bestFit="1" customWidth="1"/>
    <col min="7425" max="7425" width="6" customWidth="1"/>
    <col min="7426" max="7426" width="31.7265625" customWidth="1"/>
    <col min="7427" max="7427" width="8.7265625" customWidth="1"/>
    <col min="7428" max="7428" width="13.81640625" customWidth="1"/>
    <col min="7429" max="7429" width="14.81640625" bestFit="1" customWidth="1"/>
    <col min="7430" max="7430" width="14.81640625" customWidth="1"/>
    <col min="7432" max="7432" width="12.54296875" bestFit="1" customWidth="1"/>
    <col min="7433" max="7433" width="14" bestFit="1" customWidth="1"/>
    <col min="7434" max="7434" width="12.81640625" bestFit="1" customWidth="1"/>
    <col min="7681" max="7681" width="6" customWidth="1"/>
    <col min="7682" max="7682" width="31.7265625" customWidth="1"/>
    <col min="7683" max="7683" width="8.7265625" customWidth="1"/>
    <col min="7684" max="7684" width="13.81640625" customWidth="1"/>
    <col min="7685" max="7685" width="14.81640625" bestFit="1" customWidth="1"/>
    <col min="7686" max="7686" width="14.81640625" customWidth="1"/>
    <col min="7688" max="7688" width="12.54296875" bestFit="1" customWidth="1"/>
    <col min="7689" max="7689" width="14" bestFit="1" customWidth="1"/>
    <col min="7690" max="7690" width="12.81640625" bestFit="1" customWidth="1"/>
    <col min="7937" max="7937" width="6" customWidth="1"/>
    <col min="7938" max="7938" width="31.7265625" customWidth="1"/>
    <col min="7939" max="7939" width="8.7265625" customWidth="1"/>
    <col min="7940" max="7940" width="13.81640625" customWidth="1"/>
    <col min="7941" max="7941" width="14.81640625" bestFit="1" customWidth="1"/>
    <col min="7942" max="7942" width="14.81640625" customWidth="1"/>
    <col min="7944" max="7944" width="12.54296875" bestFit="1" customWidth="1"/>
    <col min="7945" max="7945" width="14" bestFit="1" customWidth="1"/>
    <col min="7946" max="7946" width="12.81640625" bestFit="1" customWidth="1"/>
    <col min="8193" max="8193" width="6" customWidth="1"/>
    <col min="8194" max="8194" width="31.7265625" customWidth="1"/>
    <col min="8195" max="8195" width="8.7265625" customWidth="1"/>
    <col min="8196" max="8196" width="13.81640625" customWidth="1"/>
    <col min="8197" max="8197" width="14.81640625" bestFit="1" customWidth="1"/>
    <col min="8198" max="8198" width="14.81640625" customWidth="1"/>
    <col min="8200" max="8200" width="12.54296875" bestFit="1" customWidth="1"/>
    <col min="8201" max="8201" width="14" bestFit="1" customWidth="1"/>
    <col min="8202" max="8202" width="12.81640625" bestFit="1" customWidth="1"/>
    <col min="8449" max="8449" width="6" customWidth="1"/>
    <col min="8450" max="8450" width="31.7265625" customWidth="1"/>
    <col min="8451" max="8451" width="8.7265625" customWidth="1"/>
    <col min="8452" max="8452" width="13.81640625" customWidth="1"/>
    <col min="8453" max="8453" width="14.81640625" bestFit="1" customWidth="1"/>
    <col min="8454" max="8454" width="14.81640625" customWidth="1"/>
    <col min="8456" max="8456" width="12.54296875" bestFit="1" customWidth="1"/>
    <col min="8457" max="8457" width="14" bestFit="1" customWidth="1"/>
    <col min="8458" max="8458" width="12.81640625" bestFit="1" customWidth="1"/>
    <col min="8705" max="8705" width="6" customWidth="1"/>
    <col min="8706" max="8706" width="31.7265625" customWidth="1"/>
    <col min="8707" max="8707" width="8.7265625" customWidth="1"/>
    <col min="8708" max="8708" width="13.81640625" customWidth="1"/>
    <col min="8709" max="8709" width="14.81640625" bestFit="1" customWidth="1"/>
    <col min="8710" max="8710" width="14.81640625" customWidth="1"/>
    <col min="8712" max="8712" width="12.54296875" bestFit="1" customWidth="1"/>
    <col min="8713" max="8713" width="14" bestFit="1" customWidth="1"/>
    <col min="8714" max="8714" width="12.81640625" bestFit="1" customWidth="1"/>
    <col min="8961" max="8961" width="6" customWidth="1"/>
    <col min="8962" max="8962" width="31.7265625" customWidth="1"/>
    <col min="8963" max="8963" width="8.7265625" customWidth="1"/>
    <col min="8964" max="8964" width="13.81640625" customWidth="1"/>
    <col min="8965" max="8965" width="14.81640625" bestFit="1" customWidth="1"/>
    <col min="8966" max="8966" width="14.81640625" customWidth="1"/>
    <col min="8968" max="8968" width="12.54296875" bestFit="1" customWidth="1"/>
    <col min="8969" max="8969" width="14" bestFit="1" customWidth="1"/>
    <col min="8970" max="8970" width="12.81640625" bestFit="1" customWidth="1"/>
    <col min="9217" max="9217" width="6" customWidth="1"/>
    <col min="9218" max="9218" width="31.7265625" customWidth="1"/>
    <col min="9219" max="9219" width="8.7265625" customWidth="1"/>
    <col min="9220" max="9220" width="13.81640625" customWidth="1"/>
    <col min="9221" max="9221" width="14.81640625" bestFit="1" customWidth="1"/>
    <col min="9222" max="9222" width="14.81640625" customWidth="1"/>
    <col min="9224" max="9224" width="12.54296875" bestFit="1" customWidth="1"/>
    <col min="9225" max="9225" width="14" bestFit="1" customWidth="1"/>
    <col min="9226" max="9226" width="12.81640625" bestFit="1" customWidth="1"/>
    <col min="9473" max="9473" width="6" customWidth="1"/>
    <col min="9474" max="9474" width="31.7265625" customWidth="1"/>
    <col min="9475" max="9475" width="8.7265625" customWidth="1"/>
    <col min="9476" max="9476" width="13.81640625" customWidth="1"/>
    <col min="9477" max="9477" width="14.81640625" bestFit="1" customWidth="1"/>
    <col min="9478" max="9478" width="14.81640625" customWidth="1"/>
    <col min="9480" max="9480" width="12.54296875" bestFit="1" customWidth="1"/>
    <col min="9481" max="9481" width="14" bestFit="1" customWidth="1"/>
    <col min="9482" max="9482" width="12.81640625" bestFit="1" customWidth="1"/>
    <col min="9729" max="9729" width="6" customWidth="1"/>
    <col min="9730" max="9730" width="31.7265625" customWidth="1"/>
    <col min="9731" max="9731" width="8.7265625" customWidth="1"/>
    <col min="9732" max="9732" width="13.81640625" customWidth="1"/>
    <col min="9733" max="9733" width="14.81640625" bestFit="1" customWidth="1"/>
    <col min="9734" max="9734" width="14.81640625" customWidth="1"/>
    <col min="9736" max="9736" width="12.54296875" bestFit="1" customWidth="1"/>
    <col min="9737" max="9737" width="14" bestFit="1" customWidth="1"/>
    <col min="9738" max="9738" width="12.81640625" bestFit="1" customWidth="1"/>
    <col min="9985" max="9985" width="6" customWidth="1"/>
    <col min="9986" max="9986" width="31.7265625" customWidth="1"/>
    <col min="9987" max="9987" width="8.7265625" customWidth="1"/>
    <col min="9988" max="9988" width="13.81640625" customWidth="1"/>
    <col min="9989" max="9989" width="14.81640625" bestFit="1" customWidth="1"/>
    <col min="9990" max="9990" width="14.81640625" customWidth="1"/>
    <col min="9992" max="9992" width="12.54296875" bestFit="1" customWidth="1"/>
    <col min="9993" max="9993" width="14" bestFit="1" customWidth="1"/>
    <col min="9994" max="9994" width="12.81640625" bestFit="1" customWidth="1"/>
    <col min="10241" max="10241" width="6" customWidth="1"/>
    <col min="10242" max="10242" width="31.7265625" customWidth="1"/>
    <col min="10243" max="10243" width="8.7265625" customWidth="1"/>
    <col min="10244" max="10244" width="13.81640625" customWidth="1"/>
    <col min="10245" max="10245" width="14.81640625" bestFit="1" customWidth="1"/>
    <col min="10246" max="10246" width="14.81640625" customWidth="1"/>
    <col min="10248" max="10248" width="12.54296875" bestFit="1" customWidth="1"/>
    <col min="10249" max="10249" width="14" bestFit="1" customWidth="1"/>
    <col min="10250" max="10250" width="12.81640625" bestFit="1" customWidth="1"/>
    <col min="10497" max="10497" width="6" customWidth="1"/>
    <col min="10498" max="10498" width="31.7265625" customWidth="1"/>
    <col min="10499" max="10499" width="8.7265625" customWidth="1"/>
    <col min="10500" max="10500" width="13.81640625" customWidth="1"/>
    <col min="10501" max="10501" width="14.81640625" bestFit="1" customWidth="1"/>
    <col min="10502" max="10502" width="14.81640625" customWidth="1"/>
    <col min="10504" max="10504" width="12.54296875" bestFit="1" customWidth="1"/>
    <col min="10505" max="10505" width="14" bestFit="1" customWidth="1"/>
    <col min="10506" max="10506" width="12.81640625" bestFit="1" customWidth="1"/>
    <col min="10753" max="10753" width="6" customWidth="1"/>
    <col min="10754" max="10754" width="31.7265625" customWidth="1"/>
    <col min="10755" max="10755" width="8.7265625" customWidth="1"/>
    <col min="10756" max="10756" width="13.81640625" customWidth="1"/>
    <col min="10757" max="10757" width="14.81640625" bestFit="1" customWidth="1"/>
    <col min="10758" max="10758" width="14.81640625" customWidth="1"/>
    <col min="10760" max="10760" width="12.54296875" bestFit="1" customWidth="1"/>
    <col min="10761" max="10761" width="14" bestFit="1" customWidth="1"/>
    <col min="10762" max="10762" width="12.81640625" bestFit="1" customWidth="1"/>
    <col min="11009" max="11009" width="6" customWidth="1"/>
    <col min="11010" max="11010" width="31.7265625" customWidth="1"/>
    <col min="11011" max="11011" width="8.7265625" customWidth="1"/>
    <col min="11012" max="11012" width="13.81640625" customWidth="1"/>
    <col min="11013" max="11013" width="14.81640625" bestFit="1" customWidth="1"/>
    <col min="11014" max="11014" width="14.81640625" customWidth="1"/>
    <col min="11016" max="11016" width="12.54296875" bestFit="1" customWidth="1"/>
    <col min="11017" max="11017" width="14" bestFit="1" customWidth="1"/>
    <col min="11018" max="11018" width="12.81640625" bestFit="1" customWidth="1"/>
    <col min="11265" max="11265" width="6" customWidth="1"/>
    <col min="11266" max="11266" width="31.7265625" customWidth="1"/>
    <col min="11267" max="11267" width="8.7265625" customWidth="1"/>
    <col min="11268" max="11268" width="13.81640625" customWidth="1"/>
    <col min="11269" max="11269" width="14.81640625" bestFit="1" customWidth="1"/>
    <col min="11270" max="11270" width="14.81640625" customWidth="1"/>
    <col min="11272" max="11272" width="12.54296875" bestFit="1" customWidth="1"/>
    <col min="11273" max="11273" width="14" bestFit="1" customWidth="1"/>
    <col min="11274" max="11274" width="12.81640625" bestFit="1" customWidth="1"/>
    <col min="11521" max="11521" width="6" customWidth="1"/>
    <col min="11522" max="11522" width="31.7265625" customWidth="1"/>
    <col min="11523" max="11523" width="8.7265625" customWidth="1"/>
    <col min="11524" max="11524" width="13.81640625" customWidth="1"/>
    <col min="11525" max="11525" width="14.81640625" bestFit="1" customWidth="1"/>
    <col min="11526" max="11526" width="14.81640625" customWidth="1"/>
    <col min="11528" max="11528" width="12.54296875" bestFit="1" customWidth="1"/>
    <col min="11529" max="11529" width="14" bestFit="1" customWidth="1"/>
    <col min="11530" max="11530" width="12.81640625" bestFit="1" customWidth="1"/>
    <col min="11777" max="11777" width="6" customWidth="1"/>
    <col min="11778" max="11778" width="31.7265625" customWidth="1"/>
    <col min="11779" max="11779" width="8.7265625" customWidth="1"/>
    <col min="11780" max="11780" width="13.81640625" customWidth="1"/>
    <col min="11781" max="11781" width="14.81640625" bestFit="1" customWidth="1"/>
    <col min="11782" max="11782" width="14.81640625" customWidth="1"/>
    <col min="11784" max="11784" width="12.54296875" bestFit="1" customWidth="1"/>
    <col min="11785" max="11785" width="14" bestFit="1" customWidth="1"/>
    <col min="11786" max="11786" width="12.81640625" bestFit="1" customWidth="1"/>
    <col min="12033" max="12033" width="6" customWidth="1"/>
    <col min="12034" max="12034" width="31.7265625" customWidth="1"/>
    <col min="12035" max="12035" width="8.7265625" customWidth="1"/>
    <col min="12036" max="12036" width="13.81640625" customWidth="1"/>
    <col min="12037" max="12037" width="14.81640625" bestFit="1" customWidth="1"/>
    <col min="12038" max="12038" width="14.81640625" customWidth="1"/>
    <col min="12040" max="12040" width="12.54296875" bestFit="1" customWidth="1"/>
    <col min="12041" max="12041" width="14" bestFit="1" customWidth="1"/>
    <col min="12042" max="12042" width="12.81640625" bestFit="1" customWidth="1"/>
    <col min="12289" max="12289" width="6" customWidth="1"/>
    <col min="12290" max="12290" width="31.7265625" customWidth="1"/>
    <col min="12291" max="12291" width="8.7265625" customWidth="1"/>
    <col min="12292" max="12292" width="13.81640625" customWidth="1"/>
    <col min="12293" max="12293" width="14.81640625" bestFit="1" customWidth="1"/>
    <col min="12294" max="12294" width="14.81640625" customWidth="1"/>
    <col min="12296" max="12296" width="12.54296875" bestFit="1" customWidth="1"/>
    <col min="12297" max="12297" width="14" bestFit="1" customWidth="1"/>
    <col min="12298" max="12298" width="12.81640625" bestFit="1" customWidth="1"/>
    <col min="12545" max="12545" width="6" customWidth="1"/>
    <col min="12546" max="12546" width="31.7265625" customWidth="1"/>
    <col min="12547" max="12547" width="8.7265625" customWidth="1"/>
    <col min="12548" max="12548" width="13.81640625" customWidth="1"/>
    <col min="12549" max="12549" width="14.81640625" bestFit="1" customWidth="1"/>
    <col min="12550" max="12550" width="14.81640625" customWidth="1"/>
    <col min="12552" max="12552" width="12.54296875" bestFit="1" customWidth="1"/>
    <col min="12553" max="12553" width="14" bestFit="1" customWidth="1"/>
    <col min="12554" max="12554" width="12.81640625" bestFit="1" customWidth="1"/>
    <col min="12801" max="12801" width="6" customWidth="1"/>
    <col min="12802" max="12802" width="31.7265625" customWidth="1"/>
    <col min="12803" max="12803" width="8.7265625" customWidth="1"/>
    <col min="12804" max="12804" width="13.81640625" customWidth="1"/>
    <col min="12805" max="12805" width="14.81640625" bestFit="1" customWidth="1"/>
    <col min="12806" max="12806" width="14.81640625" customWidth="1"/>
    <col min="12808" max="12808" width="12.54296875" bestFit="1" customWidth="1"/>
    <col min="12809" max="12809" width="14" bestFit="1" customWidth="1"/>
    <col min="12810" max="12810" width="12.81640625" bestFit="1" customWidth="1"/>
    <col min="13057" max="13057" width="6" customWidth="1"/>
    <col min="13058" max="13058" width="31.7265625" customWidth="1"/>
    <col min="13059" max="13059" width="8.7265625" customWidth="1"/>
    <col min="13060" max="13060" width="13.81640625" customWidth="1"/>
    <col min="13061" max="13061" width="14.81640625" bestFit="1" customWidth="1"/>
    <col min="13062" max="13062" width="14.81640625" customWidth="1"/>
    <col min="13064" max="13064" width="12.54296875" bestFit="1" customWidth="1"/>
    <col min="13065" max="13065" width="14" bestFit="1" customWidth="1"/>
    <col min="13066" max="13066" width="12.81640625" bestFit="1" customWidth="1"/>
    <col min="13313" max="13313" width="6" customWidth="1"/>
    <col min="13314" max="13314" width="31.7265625" customWidth="1"/>
    <col min="13315" max="13315" width="8.7265625" customWidth="1"/>
    <col min="13316" max="13316" width="13.81640625" customWidth="1"/>
    <col min="13317" max="13317" width="14.81640625" bestFit="1" customWidth="1"/>
    <col min="13318" max="13318" width="14.81640625" customWidth="1"/>
    <col min="13320" max="13320" width="12.54296875" bestFit="1" customWidth="1"/>
    <col min="13321" max="13321" width="14" bestFit="1" customWidth="1"/>
    <col min="13322" max="13322" width="12.81640625" bestFit="1" customWidth="1"/>
    <col min="13569" max="13569" width="6" customWidth="1"/>
    <col min="13570" max="13570" width="31.7265625" customWidth="1"/>
    <col min="13571" max="13571" width="8.7265625" customWidth="1"/>
    <col min="13572" max="13572" width="13.81640625" customWidth="1"/>
    <col min="13573" max="13573" width="14.81640625" bestFit="1" customWidth="1"/>
    <col min="13574" max="13574" width="14.81640625" customWidth="1"/>
    <col min="13576" max="13576" width="12.54296875" bestFit="1" customWidth="1"/>
    <col min="13577" max="13577" width="14" bestFit="1" customWidth="1"/>
    <col min="13578" max="13578" width="12.81640625" bestFit="1" customWidth="1"/>
    <col min="13825" max="13825" width="6" customWidth="1"/>
    <col min="13826" max="13826" width="31.7265625" customWidth="1"/>
    <col min="13827" max="13827" width="8.7265625" customWidth="1"/>
    <col min="13828" max="13828" width="13.81640625" customWidth="1"/>
    <col min="13829" max="13829" width="14.81640625" bestFit="1" customWidth="1"/>
    <col min="13830" max="13830" width="14.81640625" customWidth="1"/>
    <col min="13832" max="13832" width="12.54296875" bestFit="1" customWidth="1"/>
    <col min="13833" max="13833" width="14" bestFit="1" customWidth="1"/>
    <col min="13834" max="13834" width="12.81640625" bestFit="1" customWidth="1"/>
    <col min="14081" max="14081" width="6" customWidth="1"/>
    <col min="14082" max="14082" width="31.7265625" customWidth="1"/>
    <col min="14083" max="14083" width="8.7265625" customWidth="1"/>
    <col min="14084" max="14084" width="13.81640625" customWidth="1"/>
    <col min="14085" max="14085" width="14.81640625" bestFit="1" customWidth="1"/>
    <col min="14086" max="14086" width="14.81640625" customWidth="1"/>
    <col min="14088" max="14088" width="12.54296875" bestFit="1" customWidth="1"/>
    <col min="14089" max="14089" width="14" bestFit="1" customWidth="1"/>
    <col min="14090" max="14090" width="12.81640625" bestFit="1" customWidth="1"/>
    <col min="14337" max="14337" width="6" customWidth="1"/>
    <col min="14338" max="14338" width="31.7265625" customWidth="1"/>
    <col min="14339" max="14339" width="8.7265625" customWidth="1"/>
    <col min="14340" max="14340" width="13.81640625" customWidth="1"/>
    <col min="14341" max="14341" width="14.81640625" bestFit="1" customWidth="1"/>
    <col min="14342" max="14342" width="14.81640625" customWidth="1"/>
    <col min="14344" max="14344" width="12.54296875" bestFit="1" customWidth="1"/>
    <col min="14345" max="14345" width="14" bestFit="1" customWidth="1"/>
    <col min="14346" max="14346" width="12.81640625" bestFit="1" customWidth="1"/>
    <col min="14593" max="14593" width="6" customWidth="1"/>
    <col min="14594" max="14594" width="31.7265625" customWidth="1"/>
    <col min="14595" max="14595" width="8.7265625" customWidth="1"/>
    <col min="14596" max="14596" width="13.81640625" customWidth="1"/>
    <col min="14597" max="14597" width="14.81640625" bestFit="1" customWidth="1"/>
    <col min="14598" max="14598" width="14.81640625" customWidth="1"/>
    <col min="14600" max="14600" width="12.54296875" bestFit="1" customWidth="1"/>
    <col min="14601" max="14601" width="14" bestFit="1" customWidth="1"/>
    <col min="14602" max="14602" width="12.81640625" bestFit="1" customWidth="1"/>
    <col min="14849" max="14849" width="6" customWidth="1"/>
    <col min="14850" max="14850" width="31.7265625" customWidth="1"/>
    <col min="14851" max="14851" width="8.7265625" customWidth="1"/>
    <col min="14852" max="14852" width="13.81640625" customWidth="1"/>
    <col min="14853" max="14853" width="14.81640625" bestFit="1" customWidth="1"/>
    <col min="14854" max="14854" width="14.81640625" customWidth="1"/>
    <col min="14856" max="14856" width="12.54296875" bestFit="1" customWidth="1"/>
    <col min="14857" max="14857" width="14" bestFit="1" customWidth="1"/>
    <col min="14858" max="14858" width="12.81640625" bestFit="1" customWidth="1"/>
    <col min="15105" max="15105" width="6" customWidth="1"/>
    <col min="15106" max="15106" width="31.7265625" customWidth="1"/>
    <col min="15107" max="15107" width="8.7265625" customWidth="1"/>
    <col min="15108" max="15108" width="13.81640625" customWidth="1"/>
    <col min="15109" max="15109" width="14.81640625" bestFit="1" customWidth="1"/>
    <col min="15110" max="15110" width="14.81640625" customWidth="1"/>
    <col min="15112" max="15112" width="12.54296875" bestFit="1" customWidth="1"/>
    <col min="15113" max="15113" width="14" bestFit="1" customWidth="1"/>
    <col min="15114" max="15114" width="12.81640625" bestFit="1" customWidth="1"/>
    <col min="15361" max="15361" width="6" customWidth="1"/>
    <col min="15362" max="15362" width="31.7265625" customWidth="1"/>
    <col min="15363" max="15363" width="8.7265625" customWidth="1"/>
    <col min="15364" max="15364" width="13.81640625" customWidth="1"/>
    <col min="15365" max="15365" width="14.81640625" bestFit="1" customWidth="1"/>
    <col min="15366" max="15366" width="14.81640625" customWidth="1"/>
    <col min="15368" max="15368" width="12.54296875" bestFit="1" customWidth="1"/>
    <col min="15369" max="15369" width="14" bestFit="1" customWidth="1"/>
    <col min="15370" max="15370" width="12.81640625" bestFit="1" customWidth="1"/>
    <col min="15617" max="15617" width="6" customWidth="1"/>
    <col min="15618" max="15618" width="31.7265625" customWidth="1"/>
    <col min="15619" max="15619" width="8.7265625" customWidth="1"/>
    <col min="15620" max="15620" width="13.81640625" customWidth="1"/>
    <col min="15621" max="15621" width="14.81640625" bestFit="1" customWidth="1"/>
    <col min="15622" max="15622" width="14.81640625" customWidth="1"/>
    <col min="15624" max="15624" width="12.54296875" bestFit="1" customWidth="1"/>
    <col min="15625" max="15625" width="14" bestFit="1" customWidth="1"/>
    <col min="15626" max="15626" width="12.81640625" bestFit="1" customWidth="1"/>
    <col min="15873" max="15873" width="6" customWidth="1"/>
    <col min="15874" max="15874" width="31.7265625" customWidth="1"/>
    <col min="15875" max="15875" width="8.7265625" customWidth="1"/>
    <col min="15876" max="15876" width="13.81640625" customWidth="1"/>
    <col min="15877" max="15877" width="14.81640625" bestFit="1" customWidth="1"/>
    <col min="15878" max="15878" width="14.81640625" customWidth="1"/>
    <col min="15880" max="15880" width="12.54296875" bestFit="1" customWidth="1"/>
    <col min="15881" max="15881" width="14" bestFit="1" customWidth="1"/>
    <col min="15882" max="15882" width="12.81640625" bestFit="1" customWidth="1"/>
    <col min="16129" max="16129" width="6" customWidth="1"/>
    <col min="16130" max="16130" width="31.7265625" customWidth="1"/>
    <col min="16131" max="16131" width="8.7265625" customWidth="1"/>
    <col min="16132" max="16132" width="13.81640625" customWidth="1"/>
    <col min="16133" max="16133" width="14.81640625" bestFit="1" customWidth="1"/>
    <col min="16134" max="16134" width="14.81640625" customWidth="1"/>
    <col min="16136" max="16136" width="12.54296875" bestFit="1" customWidth="1"/>
    <col min="16137" max="16137" width="14" bestFit="1" customWidth="1"/>
    <col min="16138" max="16138" width="12.81640625" bestFit="1" customWidth="1"/>
  </cols>
  <sheetData>
    <row r="1" spans="1:10" ht="18.5">
      <c r="A1" s="536" t="str">
        <f>CP!A6</f>
        <v>PUJA KHADH UDHYOG</v>
      </c>
      <c r="B1" s="537"/>
      <c r="C1" s="537"/>
      <c r="D1" s="537"/>
      <c r="E1" s="537"/>
      <c r="F1" s="448"/>
    </row>
    <row r="2" spans="1:10" ht="22.5">
      <c r="A2" s="536" t="str">
        <f>CP!A7</f>
        <v>Jeetpur ,Bara</v>
      </c>
      <c r="B2" s="537"/>
      <c r="C2" s="537"/>
      <c r="D2" s="537"/>
      <c r="E2" s="537"/>
      <c r="F2" s="449"/>
    </row>
    <row r="3" spans="1:10" ht="18.5">
      <c r="A3" s="537" t="s">
        <v>680</v>
      </c>
      <c r="B3" s="537"/>
      <c r="C3" s="537"/>
      <c r="D3" s="537"/>
      <c r="E3" s="537"/>
      <c r="F3" s="448"/>
    </row>
    <row r="4" spans="1:10" ht="18.5">
      <c r="A4" s="537" t="s">
        <v>681</v>
      </c>
      <c r="B4" s="537"/>
      <c r="C4" s="537"/>
      <c r="D4" s="537"/>
      <c r="E4" s="537"/>
      <c r="F4" s="448" t="s">
        <v>682</v>
      </c>
      <c r="G4" t="s">
        <v>683</v>
      </c>
      <c r="H4" t="s">
        <v>684</v>
      </c>
      <c r="I4" t="s">
        <v>685</v>
      </c>
    </row>
    <row r="5" spans="1:10" ht="18.5" hidden="1">
      <c r="A5" s="450"/>
      <c r="B5" s="450"/>
      <c r="C5" s="450"/>
      <c r="D5" s="451"/>
      <c r="E5" s="452"/>
      <c r="F5" s="453"/>
    </row>
    <row r="6" spans="1:10">
      <c r="A6" s="454" t="s">
        <v>686</v>
      </c>
      <c r="B6" s="454" t="s">
        <v>687</v>
      </c>
      <c r="C6" s="454" t="s">
        <v>688</v>
      </c>
      <c r="D6" s="455" t="s">
        <v>689</v>
      </c>
      <c r="E6" s="455" t="s">
        <v>690</v>
      </c>
      <c r="F6" s="456"/>
    </row>
    <row r="7" spans="1:10" ht="16.5">
      <c r="A7" s="379">
        <v>1</v>
      </c>
      <c r="B7" s="457" t="str">
        <f>'Production Details'!B6</f>
        <v>Dhan</v>
      </c>
      <c r="C7" s="379" t="s">
        <v>692</v>
      </c>
      <c r="D7" s="458">
        <f>'Production Details'!J6</f>
        <v>76896</v>
      </c>
      <c r="E7" s="458"/>
      <c r="F7" s="459">
        <f>'Sales &amp; Purchase Details'!P23</f>
        <v>27.223483228120607</v>
      </c>
      <c r="G7">
        <f>'[90]Sales &amp; Purchase Details'!E7/'[90]Sales &amp; Purchase Details'!D7</f>
        <v>36.92636408309135</v>
      </c>
      <c r="H7" s="370">
        <f>G7-F7</f>
        <v>9.7028808549707435</v>
      </c>
      <c r="I7" s="370">
        <f>H7/G7*100</f>
        <v>26.276296342465276</v>
      </c>
    </row>
    <row r="8" spans="1:10" ht="16.5">
      <c r="A8" s="379">
        <v>2</v>
      </c>
      <c r="B8" s="457" t="str">
        <f>'Production Details'!B7</f>
        <v>Sona Chamal</v>
      </c>
      <c r="C8" s="379" t="s">
        <v>692</v>
      </c>
      <c r="D8" s="458">
        <f>'Production Details'!J7</f>
        <v>31971.540000000037</v>
      </c>
      <c r="E8" s="458"/>
      <c r="F8" s="459">
        <f>E8/D8</f>
        <v>0</v>
      </c>
      <c r="G8">
        <f>'[90]Sales &amp; Purchase Details'!E8/'[90]Sales &amp; Purchase Details'!D8</f>
        <v>37.842790836822843</v>
      </c>
      <c r="H8" s="370">
        <f>G8-F8</f>
        <v>37.842790836822843</v>
      </c>
      <c r="I8" s="370">
        <f>H8/G8*100</f>
        <v>100</v>
      </c>
      <c r="J8">
        <f>E9/D9</f>
        <v>0</v>
      </c>
    </row>
    <row r="9" spans="1:10" ht="16.5">
      <c r="A9" s="379">
        <v>3</v>
      </c>
      <c r="B9" s="457" t="str">
        <f>'Production Details'!B8</f>
        <v>Kanika</v>
      </c>
      <c r="C9" s="379" t="s">
        <v>692</v>
      </c>
      <c r="D9" s="458">
        <f>'Production Details'!J8</f>
        <v>16110.900000000001</v>
      </c>
      <c r="E9" s="458"/>
      <c r="F9" s="459">
        <f>E9/D9</f>
        <v>0</v>
      </c>
      <c r="G9">
        <f>'[90]Sales &amp; Purchase Details'!E9/'[90]Sales &amp; Purchase Details'!D9</f>
        <v>32.439708120881811</v>
      </c>
      <c r="H9" s="370">
        <f>G9-F9</f>
        <v>32.439708120881811</v>
      </c>
      <c r="I9" s="370">
        <f>H9/G9*100</f>
        <v>100</v>
      </c>
      <c r="J9">
        <f>E17/D17</f>
        <v>0</v>
      </c>
    </row>
    <row r="10" spans="1:10" ht="16.5">
      <c r="A10" s="379">
        <v>4</v>
      </c>
      <c r="B10" s="457" t="str">
        <f>'Production Details'!B9</f>
        <v xml:space="preserve">Brand </v>
      </c>
      <c r="C10" s="379"/>
      <c r="D10" s="458">
        <f>'Production Details'!J9</f>
        <v>9495.640000000014</v>
      </c>
      <c r="E10" s="458"/>
      <c r="F10" s="459"/>
      <c r="H10" s="370"/>
      <c r="I10" s="370"/>
    </row>
    <row r="11" spans="1:10" ht="16.5">
      <c r="A11" s="379">
        <v>5</v>
      </c>
      <c r="B11" s="457" t="e">
        <f>'Production Details'!#REF!</f>
        <v>#REF!</v>
      </c>
      <c r="C11" s="379"/>
      <c r="D11" s="458" t="e">
        <f>'Production Details'!#REF!</f>
        <v>#REF!</v>
      </c>
      <c r="E11" s="458"/>
      <c r="F11" s="459"/>
      <c r="H11" s="370"/>
      <c r="I11" s="370"/>
    </row>
    <row r="12" spans="1:10" ht="16.5">
      <c r="A12" s="379">
        <v>6</v>
      </c>
      <c r="B12" s="457" t="str">
        <f>'Production Details'!B10</f>
        <v>Bhush</v>
      </c>
      <c r="C12" s="379"/>
      <c r="D12" s="458">
        <f>'Production Details'!J10</f>
        <v>340627.6</v>
      </c>
      <c r="E12" s="458"/>
      <c r="F12" s="459"/>
      <c r="H12" s="370"/>
      <c r="I12" s="370"/>
    </row>
    <row r="13" spans="1:10" ht="16.5">
      <c r="A13" s="379">
        <v>7</v>
      </c>
      <c r="B13" s="457" t="e">
        <f>'Production Details'!#REF!</f>
        <v>#REF!</v>
      </c>
      <c r="C13" s="379"/>
      <c r="D13" s="458" t="e">
        <f>'Production Details'!#REF!</f>
        <v>#REF!</v>
      </c>
      <c r="E13" s="458"/>
      <c r="F13" s="459"/>
      <c r="H13" s="370"/>
      <c r="I13" s="370"/>
    </row>
    <row r="14" spans="1:10" ht="16.5">
      <c r="A14" s="379">
        <v>8</v>
      </c>
      <c r="B14" s="457" t="e">
        <f>'Production Details'!#REF!</f>
        <v>#REF!</v>
      </c>
      <c r="C14" s="379"/>
      <c r="D14" s="458" t="e">
        <f>'Production Details'!#REF!</f>
        <v>#REF!</v>
      </c>
      <c r="E14" s="458"/>
      <c r="F14" s="459"/>
      <c r="H14" s="370"/>
      <c r="I14" s="370"/>
    </row>
    <row r="15" spans="1:10" ht="16.5">
      <c r="A15" s="379">
        <v>9</v>
      </c>
      <c r="B15" s="457" t="e">
        <f>'Production Details'!#REF!</f>
        <v>#REF!</v>
      </c>
      <c r="C15" s="379"/>
      <c r="D15" s="458" t="e">
        <f>'Production Details'!#REF!</f>
        <v>#REF!</v>
      </c>
      <c r="E15" s="458"/>
      <c r="F15" s="459"/>
      <c r="H15" s="370"/>
      <c r="I15" s="370"/>
    </row>
    <row r="16" spans="1:10" ht="16.5">
      <c r="A16" s="379">
        <v>10</v>
      </c>
      <c r="B16" s="457" t="str">
        <f>'Production Details'!B11</f>
        <v>Gahu</v>
      </c>
      <c r="C16" s="379"/>
      <c r="D16" s="458">
        <f>'Production Details'!J11</f>
        <v>59542</v>
      </c>
      <c r="E16" s="458"/>
      <c r="F16" s="459"/>
      <c r="H16" s="370"/>
      <c r="I16" s="370"/>
    </row>
    <row r="17" spans="1:10" ht="16.5">
      <c r="A17" s="379">
        <v>11</v>
      </c>
      <c r="B17" s="457" t="str">
        <f>'Production Details'!B12</f>
        <v>Makai</v>
      </c>
      <c r="C17" s="379" t="s">
        <v>692</v>
      </c>
      <c r="D17" s="458">
        <f>'Production Details'!J12</f>
        <v>112109</v>
      </c>
      <c r="E17" s="458"/>
      <c r="F17" s="459">
        <f>E17/D17</f>
        <v>0</v>
      </c>
      <c r="G17">
        <f>'[90]Sales &amp; Purchase Details'!E10/'[90]Sales &amp; Purchase Details'!D10</f>
        <v>34.165994712491738</v>
      </c>
      <c r="H17" s="370">
        <f>G17-F17</f>
        <v>34.165994712491738</v>
      </c>
      <c r="I17" s="370">
        <f>H17/G17*100</f>
        <v>100</v>
      </c>
      <c r="J17">
        <f>I17/110*100</f>
        <v>90.909090909090907</v>
      </c>
    </row>
    <row r="18" spans="1:10" ht="16.5">
      <c r="A18" s="379">
        <v>12</v>
      </c>
      <c r="B18" s="457" t="e">
        <f>'Production Details'!#REF!</f>
        <v>#REF!</v>
      </c>
      <c r="C18" s="379" t="s">
        <v>692</v>
      </c>
      <c r="D18" s="458" t="e">
        <f>'Production Details'!#REF!</f>
        <v>#REF!</v>
      </c>
      <c r="E18" s="458"/>
      <c r="F18" s="459" t="e">
        <f>E18/D18</f>
        <v>#REF!</v>
      </c>
      <c r="G18">
        <f>'[90]Sales &amp; Purchase Details'!E11/'[90]Sales &amp; Purchase Details'!D11</f>
        <v>5.2907407407407403</v>
      </c>
      <c r="H18" s="370" t="e">
        <f>G18-F18</f>
        <v>#REF!</v>
      </c>
      <c r="I18" s="370" t="e">
        <f>H18/G18*100</f>
        <v>#REF!</v>
      </c>
    </row>
    <row r="19" spans="1:10" ht="16.5">
      <c r="A19" s="379"/>
      <c r="B19" s="457" t="e">
        <f>'Production Details'!#REF!</f>
        <v>#REF!</v>
      </c>
      <c r="C19" s="379" t="s">
        <v>692</v>
      </c>
      <c r="D19" s="458" t="e">
        <f>'Production Details'!#REF!</f>
        <v>#REF!</v>
      </c>
      <c r="E19" s="458"/>
      <c r="F19" s="459"/>
      <c r="H19" s="370"/>
      <c r="I19" s="370"/>
    </row>
    <row r="20" spans="1:10" ht="16.5">
      <c r="A20" s="379">
        <v>13</v>
      </c>
      <c r="B20" s="457" t="s">
        <v>694</v>
      </c>
      <c r="C20" s="379"/>
      <c r="D20" s="458">
        <v>0</v>
      </c>
      <c r="E20" s="458"/>
      <c r="F20" s="459">
        <v>0</v>
      </c>
      <c r="G20">
        <v>0</v>
      </c>
    </row>
    <row r="21" spans="1:10">
      <c r="A21" s="380"/>
      <c r="B21" s="454" t="s">
        <v>23</v>
      </c>
      <c r="C21" s="380"/>
      <c r="D21" s="455" t="e">
        <f>SUM(D7:D20)</f>
        <v>#REF!</v>
      </c>
      <c r="E21" s="455">
        <f>SUM(E7:E20)</f>
        <v>0</v>
      </c>
      <c r="F21" s="456"/>
    </row>
    <row r="23" spans="1:10">
      <c r="A23" s="460" t="str">
        <f>[90]Schedule!A113</f>
        <v xml:space="preserve">    Proprietor                                                                               Auditor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36"/>
  <sheetViews>
    <sheetView topLeftCell="C3" workbookViewId="0">
      <selection activeCell="E6" sqref="E6"/>
    </sheetView>
  </sheetViews>
  <sheetFormatPr defaultRowHeight="12.5"/>
  <cols>
    <col min="1" max="1" width="5.26953125" style="479" customWidth="1"/>
    <col min="2" max="2" width="21.1796875" customWidth="1"/>
    <col min="3" max="3" width="10.81640625" customWidth="1"/>
    <col min="4" max="4" width="22.453125" customWidth="1"/>
    <col min="5" max="5" width="15.26953125" bestFit="1" customWidth="1"/>
    <col min="6" max="6" width="15.453125" customWidth="1"/>
    <col min="7" max="7" width="15.26953125" bestFit="1" customWidth="1"/>
    <col min="8" max="8" width="14.81640625" customWidth="1"/>
    <col min="9" max="9" width="15.26953125" customWidth="1"/>
    <col min="10" max="10" width="16.1796875" bestFit="1" customWidth="1"/>
    <col min="11" max="12" width="16.1796875" customWidth="1"/>
    <col min="13" max="13" width="14.81640625" bestFit="1" customWidth="1"/>
    <col min="14" max="18" width="14.81640625" customWidth="1"/>
    <col min="19" max="19" width="13.26953125" bestFit="1" customWidth="1"/>
    <col min="20" max="20" width="14.26953125" bestFit="1" customWidth="1"/>
    <col min="21" max="21" width="14.26953125" customWidth="1"/>
    <col min="22" max="23" width="13.26953125" bestFit="1" customWidth="1"/>
    <col min="24" max="24" width="12.453125" customWidth="1"/>
    <col min="259" max="259" width="5.26953125" customWidth="1"/>
    <col min="260" max="260" width="21.1796875" customWidth="1"/>
    <col min="261" max="261" width="10.81640625" customWidth="1"/>
    <col min="262" max="262" width="22.453125" customWidth="1"/>
    <col min="263" max="263" width="15.26953125" bestFit="1" customWidth="1"/>
    <col min="264" max="264" width="15.453125" customWidth="1"/>
    <col min="265" max="265" width="14.81640625" bestFit="1" customWidth="1"/>
    <col min="266" max="266" width="14.81640625" customWidth="1"/>
    <col min="267" max="267" width="15.26953125" customWidth="1"/>
    <col min="268" max="268" width="15.54296875" customWidth="1"/>
    <col min="269" max="269" width="14.81640625" bestFit="1" customWidth="1"/>
    <col min="270" max="274" width="14.81640625" customWidth="1"/>
    <col min="275" max="275" width="13.26953125" bestFit="1" customWidth="1"/>
    <col min="276" max="276" width="14.26953125" bestFit="1" customWidth="1"/>
    <col min="277" max="277" width="14.26953125" customWidth="1"/>
    <col min="278" max="279" width="13.26953125" bestFit="1" customWidth="1"/>
    <col min="280" max="280" width="12.453125" customWidth="1"/>
    <col min="515" max="515" width="5.26953125" customWidth="1"/>
    <col min="516" max="516" width="21.1796875" customWidth="1"/>
    <col min="517" max="517" width="10.81640625" customWidth="1"/>
    <col min="518" max="518" width="22.453125" customWidth="1"/>
    <col min="519" max="519" width="15.26953125" bestFit="1" customWidth="1"/>
    <col min="520" max="520" width="15.453125" customWidth="1"/>
    <col min="521" max="521" width="14.81640625" bestFit="1" customWidth="1"/>
    <col min="522" max="522" width="14.81640625" customWidth="1"/>
    <col min="523" max="523" width="15.26953125" customWidth="1"/>
    <col min="524" max="524" width="15.54296875" customWidth="1"/>
    <col min="525" max="525" width="14.81640625" bestFit="1" customWidth="1"/>
    <col min="526" max="530" width="14.81640625" customWidth="1"/>
    <col min="531" max="531" width="13.26953125" bestFit="1" customWidth="1"/>
    <col min="532" max="532" width="14.26953125" bestFit="1" customWidth="1"/>
    <col min="533" max="533" width="14.26953125" customWidth="1"/>
    <col min="534" max="535" width="13.26953125" bestFit="1" customWidth="1"/>
    <col min="536" max="536" width="12.453125" customWidth="1"/>
    <col min="771" max="771" width="5.26953125" customWidth="1"/>
    <col min="772" max="772" width="21.1796875" customWidth="1"/>
    <col min="773" max="773" width="10.81640625" customWidth="1"/>
    <col min="774" max="774" width="22.453125" customWidth="1"/>
    <col min="775" max="775" width="15.26953125" bestFit="1" customWidth="1"/>
    <col min="776" max="776" width="15.453125" customWidth="1"/>
    <col min="777" max="777" width="14.81640625" bestFit="1" customWidth="1"/>
    <col min="778" max="778" width="14.81640625" customWidth="1"/>
    <col min="779" max="779" width="15.26953125" customWidth="1"/>
    <col min="780" max="780" width="15.54296875" customWidth="1"/>
    <col min="781" max="781" width="14.81640625" bestFit="1" customWidth="1"/>
    <col min="782" max="786" width="14.81640625" customWidth="1"/>
    <col min="787" max="787" width="13.26953125" bestFit="1" customWidth="1"/>
    <col min="788" max="788" width="14.26953125" bestFit="1" customWidth="1"/>
    <col min="789" max="789" width="14.26953125" customWidth="1"/>
    <col min="790" max="791" width="13.26953125" bestFit="1" customWidth="1"/>
    <col min="792" max="792" width="12.453125" customWidth="1"/>
    <col min="1027" max="1027" width="5.26953125" customWidth="1"/>
    <col min="1028" max="1028" width="21.1796875" customWidth="1"/>
    <col min="1029" max="1029" width="10.81640625" customWidth="1"/>
    <col min="1030" max="1030" width="22.453125" customWidth="1"/>
    <col min="1031" max="1031" width="15.26953125" bestFit="1" customWidth="1"/>
    <col min="1032" max="1032" width="15.453125" customWidth="1"/>
    <col min="1033" max="1033" width="14.81640625" bestFit="1" customWidth="1"/>
    <col min="1034" max="1034" width="14.81640625" customWidth="1"/>
    <col min="1035" max="1035" width="15.26953125" customWidth="1"/>
    <col min="1036" max="1036" width="15.54296875" customWidth="1"/>
    <col min="1037" max="1037" width="14.81640625" bestFit="1" customWidth="1"/>
    <col min="1038" max="1042" width="14.81640625" customWidth="1"/>
    <col min="1043" max="1043" width="13.26953125" bestFit="1" customWidth="1"/>
    <col min="1044" max="1044" width="14.26953125" bestFit="1" customWidth="1"/>
    <col min="1045" max="1045" width="14.26953125" customWidth="1"/>
    <col min="1046" max="1047" width="13.26953125" bestFit="1" customWidth="1"/>
    <col min="1048" max="1048" width="12.453125" customWidth="1"/>
    <col min="1283" max="1283" width="5.26953125" customWidth="1"/>
    <col min="1284" max="1284" width="21.1796875" customWidth="1"/>
    <col min="1285" max="1285" width="10.81640625" customWidth="1"/>
    <col min="1286" max="1286" width="22.453125" customWidth="1"/>
    <col min="1287" max="1287" width="15.26953125" bestFit="1" customWidth="1"/>
    <col min="1288" max="1288" width="15.453125" customWidth="1"/>
    <col min="1289" max="1289" width="14.81640625" bestFit="1" customWidth="1"/>
    <col min="1290" max="1290" width="14.81640625" customWidth="1"/>
    <col min="1291" max="1291" width="15.26953125" customWidth="1"/>
    <col min="1292" max="1292" width="15.54296875" customWidth="1"/>
    <col min="1293" max="1293" width="14.81640625" bestFit="1" customWidth="1"/>
    <col min="1294" max="1298" width="14.81640625" customWidth="1"/>
    <col min="1299" max="1299" width="13.26953125" bestFit="1" customWidth="1"/>
    <col min="1300" max="1300" width="14.26953125" bestFit="1" customWidth="1"/>
    <col min="1301" max="1301" width="14.26953125" customWidth="1"/>
    <col min="1302" max="1303" width="13.26953125" bestFit="1" customWidth="1"/>
    <col min="1304" max="1304" width="12.453125" customWidth="1"/>
    <col min="1539" max="1539" width="5.26953125" customWidth="1"/>
    <col min="1540" max="1540" width="21.1796875" customWidth="1"/>
    <col min="1541" max="1541" width="10.81640625" customWidth="1"/>
    <col min="1542" max="1542" width="22.453125" customWidth="1"/>
    <col min="1543" max="1543" width="15.26953125" bestFit="1" customWidth="1"/>
    <col min="1544" max="1544" width="15.453125" customWidth="1"/>
    <col min="1545" max="1545" width="14.81640625" bestFit="1" customWidth="1"/>
    <col min="1546" max="1546" width="14.81640625" customWidth="1"/>
    <col min="1547" max="1547" width="15.26953125" customWidth="1"/>
    <col min="1548" max="1548" width="15.54296875" customWidth="1"/>
    <col min="1549" max="1549" width="14.81640625" bestFit="1" customWidth="1"/>
    <col min="1550" max="1554" width="14.81640625" customWidth="1"/>
    <col min="1555" max="1555" width="13.26953125" bestFit="1" customWidth="1"/>
    <col min="1556" max="1556" width="14.26953125" bestFit="1" customWidth="1"/>
    <col min="1557" max="1557" width="14.26953125" customWidth="1"/>
    <col min="1558" max="1559" width="13.26953125" bestFit="1" customWidth="1"/>
    <col min="1560" max="1560" width="12.453125" customWidth="1"/>
    <col min="1795" max="1795" width="5.26953125" customWidth="1"/>
    <col min="1796" max="1796" width="21.1796875" customWidth="1"/>
    <col min="1797" max="1797" width="10.81640625" customWidth="1"/>
    <col min="1798" max="1798" width="22.453125" customWidth="1"/>
    <col min="1799" max="1799" width="15.26953125" bestFit="1" customWidth="1"/>
    <col min="1800" max="1800" width="15.453125" customWidth="1"/>
    <col min="1801" max="1801" width="14.81640625" bestFit="1" customWidth="1"/>
    <col min="1802" max="1802" width="14.81640625" customWidth="1"/>
    <col min="1803" max="1803" width="15.26953125" customWidth="1"/>
    <col min="1804" max="1804" width="15.54296875" customWidth="1"/>
    <col min="1805" max="1805" width="14.81640625" bestFit="1" customWidth="1"/>
    <col min="1806" max="1810" width="14.81640625" customWidth="1"/>
    <col min="1811" max="1811" width="13.26953125" bestFit="1" customWidth="1"/>
    <col min="1812" max="1812" width="14.26953125" bestFit="1" customWidth="1"/>
    <col min="1813" max="1813" width="14.26953125" customWidth="1"/>
    <col min="1814" max="1815" width="13.26953125" bestFit="1" customWidth="1"/>
    <col min="1816" max="1816" width="12.453125" customWidth="1"/>
    <col min="2051" max="2051" width="5.26953125" customWidth="1"/>
    <col min="2052" max="2052" width="21.1796875" customWidth="1"/>
    <col min="2053" max="2053" width="10.81640625" customWidth="1"/>
    <col min="2054" max="2054" width="22.453125" customWidth="1"/>
    <col min="2055" max="2055" width="15.26953125" bestFit="1" customWidth="1"/>
    <col min="2056" max="2056" width="15.453125" customWidth="1"/>
    <col min="2057" max="2057" width="14.81640625" bestFit="1" customWidth="1"/>
    <col min="2058" max="2058" width="14.81640625" customWidth="1"/>
    <col min="2059" max="2059" width="15.26953125" customWidth="1"/>
    <col min="2060" max="2060" width="15.54296875" customWidth="1"/>
    <col min="2061" max="2061" width="14.81640625" bestFit="1" customWidth="1"/>
    <col min="2062" max="2066" width="14.81640625" customWidth="1"/>
    <col min="2067" max="2067" width="13.26953125" bestFit="1" customWidth="1"/>
    <col min="2068" max="2068" width="14.26953125" bestFit="1" customWidth="1"/>
    <col min="2069" max="2069" width="14.26953125" customWidth="1"/>
    <col min="2070" max="2071" width="13.26953125" bestFit="1" customWidth="1"/>
    <col min="2072" max="2072" width="12.453125" customWidth="1"/>
    <col min="2307" max="2307" width="5.26953125" customWidth="1"/>
    <col min="2308" max="2308" width="21.1796875" customWidth="1"/>
    <col min="2309" max="2309" width="10.81640625" customWidth="1"/>
    <col min="2310" max="2310" width="22.453125" customWidth="1"/>
    <col min="2311" max="2311" width="15.26953125" bestFit="1" customWidth="1"/>
    <col min="2312" max="2312" width="15.453125" customWidth="1"/>
    <col min="2313" max="2313" width="14.81640625" bestFit="1" customWidth="1"/>
    <col min="2314" max="2314" width="14.81640625" customWidth="1"/>
    <col min="2315" max="2315" width="15.26953125" customWidth="1"/>
    <col min="2316" max="2316" width="15.54296875" customWidth="1"/>
    <col min="2317" max="2317" width="14.81640625" bestFit="1" customWidth="1"/>
    <col min="2318" max="2322" width="14.81640625" customWidth="1"/>
    <col min="2323" max="2323" width="13.26953125" bestFit="1" customWidth="1"/>
    <col min="2324" max="2324" width="14.26953125" bestFit="1" customWidth="1"/>
    <col min="2325" max="2325" width="14.26953125" customWidth="1"/>
    <col min="2326" max="2327" width="13.26953125" bestFit="1" customWidth="1"/>
    <col min="2328" max="2328" width="12.453125" customWidth="1"/>
    <col min="2563" max="2563" width="5.26953125" customWidth="1"/>
    <col min="2564" max="2564" width="21.1796875" customWidth="1"/>
    <col min="2565" max="2565" width="10.81640625" customWidth="1"/>
    <col min="2566" max="2566" width="22.453125" customWidth="1"/>
    <col min="2567" max="2567" width="15.26953125" bestFit="1" customWidth="1"/>
    <col min="2568" max="2568" width="15.453125" customWidth="1"/>
    <col min="2569" max="2569" width="14.81640625" bestFit="1" customWidth="1"/>
    <col min="2570" max="2570" width="14.81640625" customWidth="1"/>
    <col min="2571" max="2571" width="15.26953125" customWidth="1"/>
    <col min="2572" max="2572" width="15.54296875" customWidth="1"/>
    <col min="2573" max="2573" width="14.81640625" bestFit="1" customWidth="1"/>
    <col min="2574" max="2578" width="14.81640625" customWidth="1"/>
    <col min="2579" max="2579" width="13.26953125" bestFit="1" customWidth="1"/>
    <col min="2580" max="2580" width="14.26953125" bestFit="1" customWidth="1"/>
    <col min="2581" max="2581" width="14.26953125" customWidth="1"/>
    <col min="2582" max="2583" width="13.26953125" bestFit="1" customWidth="1"/>
    <col min="2584" max="2584" width="12.453125" customWidth="1"/>
    <col min="2819" max="2819" width="5.26953125" customWidth="1"/>
    <col min="2820" max="2820" width="21.1796875" customWidth="1"/>
    <col min="2821" max="2821" width="10.81640625" customWidth="1"/>
    <col min="2822" max="2822" width="22.453125" customWidth="1"/>
    <col min="2823" max="2823" width="15.26953125" bestFit="1" customWidth="1"/>
    <col min="2824" max="2824" width="15.453125" customWidth="1"/>
    <col min="2825" max="2825" width="14.81640625" bestFit="1" customWidth="1"/>
    <col min="2826" max="2826" width="14.81640625" customWidth="1"/>
    <col min="2827" max="2827" width="15.26953125" customWidth="1"/>
    <col min="2828" max="2828" width="15.54296875" customWidth="1"/>
    <col min="2829" max="2829" width="14.81640625" bestFit="1" customWidth="1"/>
    <col min="2830" max="2834" width="14.81640625" customWidth="1"/>
    <col min="2835" max="2835" width="13.26953125" bestFit="1" customWidth="1"/>
    <col min="2836" max="2836" width="14.26953125" bestFit="1" customWidth="1"/>
    <col min="2837" max="2837" width="14.26953125" customWidth="1"/>
    <col min="2838" max="2839" width="13.26953125" bestFit="1" customWidth="1"/>
    <col min="2840" max="2840" width="12.453125" customWidth="1"/>
    <col min="3075" max="3075" width="5.26953125" customWidth="1"/>
    <col min="3076" max="3076" width="21.1796875" customWidth="1"/>
    <col min="3077" max="3077" width="10.81640625" customWidth="1"/>
    <col min="3078" max="3078" width="22.453125" customWidth="1"/>
    <col min="3079" max="3079" width="15.26953125" bestFit="1" customWidth="1"/>
    <col min="3080" max="3080" width="15.453125" customWidth="1"/>
    <col min="3081" max="3081" width="14.81640625" bestFit="1" customWidth="1"/>
    <col min="3082" max="3082" width="14.81640625" customWidth="1"/>
    <col min="3083" max="3083" width="15.26953125" customWidth="1"/>
    <col min="3084" max="3084" width="15.54296875" customWidth="1"/>
    <col min="3085" max="3085" width="14.81640625" bestFit="1" customWidth="1"/>
    <col min="3086" max="3090" width="14.81640625" customWidth="1"/>
    <col min="3091" max="3091" width="13.26953125" bestFit="1" customWidth="1"/>
    <col min="3092" max="3092" width="14.26953125" bestFit="1" customWidth="1"/>
    <col min="3093" max="3093" width="14.26953125" customWidth="1"/>
    <col min="3094" max="3095" width="13.26953125" bestFit="1" customWidth="1"/>
    <col min="3096" max="3096" width="12.453125" customWidth="1"/>
    <col min="3331" max="3331" width="5.26953125" customWidth="1"/>
    <col min="3332" max="3332" width="21.1796875" customWidth="1"/>
    <col min="3333" max="3333" width="10.81640625" customWidth="1"/>
    <col min="3334" max="3334" width="22.453125" customWidth="1"/>
    <col min="3335" max="3335" width="15.26953125" bestFit="1" customWidth="1"/>
    <col min="3336" max="3336" width="15.453125" customWidth="1"/>
    <col min="3337" max="3337" width="14.81640625" bestFit="1" customWidth="1"/>
    <col min="3338" max="3338" width="14.81640625" customWidth="1"/>
    <col min="3339" max="3339" width="15.26953125" customWidth="1"/>
    <col min="3340" max="3340" width="15.54296875" customWidth="1"/>
    <col min="3341" max="3341" width="14.81640625" bestFit="1" customWidth="1"/>
    <col min="3342" max="3346" width="14.81640625" customWidth="1"/>
    <col min="3347" max="3347" width="13.26953125" bestFit="1" customWidth="1"/>
    <col min="3348" max="3348" width="14.26953125" bestFit="1" customWidth="1"/>
    <col min="3349" max="3349" width="14.26953125" customWidth="1"/>
    <col min="3350" max="3351" width="13.26953125" bestFit="1" customWidth="1"/>
    <col min="3352" max="3352" width="12.453125" customWidth="1"/>
    <col min="3587" max="3587" width="5.26953125" customWidth="1"/>
    <col min="3588" max="3588" width="21.1796875" customWidth="1"/>
    <col min="3589" max="3589" width="10.81640625" customWidth="1"/>
    <col min="3590" max="3590" width="22.453125" customWidth="1"/>
    <col min="3591" max="3591" width="15.26953125" bestFit="1" customWidth="1"/>
    <col min="3592" max="3592" width="15.453125" customWidth="1"/>
    <col min="3593" max="3593" width="14.81640625" bestFit="1" customWidth="1"/>
    <col min="3594" max="3594" width="14.81640625" customWidth="1"/>
    <col min="3595" max="3595" width="15.26953125" customWidth="1"/>
    <col min="3596" max="3596" width="15.54296875" customWidth="1"/>
    <col min="3597" max="3597" width="14.81640625" bestFit="1" customWidth="1"/>
    <col min="3598" max="3602" width="14.81640625" customWidth="1"/>
    <col min="3603" max="3603" width="13.26953125" bestFit="1" customWidth="1"/>
    <col min="3604" max="3604" width="14.26953125" bestFit="1" customWidth="1"/>
    <col min="3605" max="3605" width="14.26953125" customWidth="1"/>
    <col min="3606" max="3607" width="13.26953125" bestFit="1" customWidth="1"/>
    <col min="3608" max="3608" width="12.453125" customWidth="1"/>
    <col min="3843" max="3843" width="5.26953125" customWidth="1"/>
    <col min="3844" max="3844" width="21.1796875" customWidth="1"/>
    <col min="3845" max="3845" width="10.81640625" customWidth="1"/>
    <col min="3846" max="3846" width="22.453125" customWidth="1"/>
    <col min="3847" max="3847" width="15.26953125" bestFit="1" customWidth="1"/>
    <col min="3848" max="3848" width="15.453125" customWidth="1"/>
    <col min="3849" max="3849" width="14.81640625" bestFit="1" customWidth="1"/>
    <col min="3850" max="3850" width="14.81640625" customWidth="1"/>
    <col min="3851" max="3851" width="15.26953125" customWidth="1"/>
    <col min="3852" max="3852" width="15.54296875" customWidth="1"/>
    <col min="3853" max="3853" width="14.81640625" bestFit="1" customWidth="1"/>
    <col min="3854" max="3858" width="14.81640625" customWidth="1"/>
    <col min="3859" max="3859" width="13.26953125" bestFit="1" customWidth="1"/>
    <col min="3860" max="3860" width="14.26953125" bestFit="1" customWidth="1"/>
    <col min="3861" max="3861" width="14.26953125" customWidth="1"/>
    <col min="3862" max="3863" width="13.26953125" bestFit="1" customWidth="1"/>
    <col min="3864" max="3864" width="12.453125" customWidth="1"/>
    <col min="4099" max="4099" width="5.26953125" customWidth="1"/>
    <col min="4100" max="4100" width="21.1796875" customWidth="1"/>
    <col min="4101" max="4101" width="10.81640625" customWidth="1"/>
    <col min="4102" max="4102" width="22.453125" customWidth="1"/>
    <col min="4103" max="4103" width="15.26953125" bestFit="1" customWidth="1"/>
    <col min="4104" max="4104" width="15.453125" customWidth="1"/>
    <col min="4105" max="4105" width="14.81640625" bestFit="1" customWidth="1"/>
    <col min="4106" max="4106" width="14.81640625" customWidth="1"/>
    <col min="4107" max="4107" width="15.26953125" customWidth="1"/>
    <col min="4108" max="4108" width="15.54296875" customWidth="1"/>
    <col min="4109" max="4109" width="14.81640625" bestFit="1" customWidth="1"/>
    <col min="4110" max="4114" width="14.81640625" customWidth="1"/>
    <col min="4115" max="4115" width="13.26953125" bestFit="1" customWidth="1"/>
    <col min="4116" max="4116" width="14.26953125" bestFit="1" customWidth="1"/>
    <col min="4117" max="4117" width="14.26953125" customWidth="1"/>
    <col min="4118" max="4119" width="13.26953125" bestFit="1" customWidth="1"/>
    <col min="4120" max="4120" width="12.453125" customWidth="1"/>
    <col min="4355" max="4355" width="5.26953125" customWidth="1"/>
    <col min="4356" max="4356" width="21.1796875" customWidth="1"/>
    <col min="4357" max="4357" width="10.81640625" customWidth="1"/>
    <col min="4358" max="4358" width="22.453125" customWidth="1"/>
    <col min="4359" max="4359" width="15.26953125" bestFit="1" customWidth="1"/>
    <col min="4360" max="4360" width="15.453125" customWidth="1"/>
    <col min="4361" max="4361" width="14.81640625" bestFit="1" customWidth="1"/>
    <col min="4362" max="4362" width="14.81640625" customWidth="1"/>
    <col min="4363" max="4363" width="15.26953125" customWidth="1"/>
    <col min="4364" max="4364" width="15.54296875" customWidth="1"/>
    <col min="4365" max="4365" width="14.81640625" bestFit="1" customWidth="1"/>
    <col min="4366" max="4370" width="14.81640625" customWidth="1"/>
    <col min="4371" max="4371" width="13.26953125" bestFit="1" customWidth="1"/>
    <col min="4372" max="4372" width="14.26953125" bestFit="1" customWidth="1"/>
    <col min="4373" max="4373" width="14.26953125" customWidth="1"/>
    <col min="4374" max="4375" width="13.26953125" bestFit="1" customWidth="1"/>
    <col min="4376" max="4376" width="12.453125" customWidth="1"/>
    <col min="4611" max="4611" width="5.26953125" customWidth="1"/>
    <col min="4612" max="4612" width="21.1796875" customWidth="1"/>
    <col min="4613" max="4613" width="10.81640625" customWidth="1"/>
    <col min="4614" max="4614" width="22.453125" customWidth="1"/>
    <col min="4615" max="4615" width="15.26953125" bestFit="1" customWidth="1"/>
    <col min="4616" max="4616" width="15.453125" customWidth="1"/>
    <col min="4617" max="4617" width="14.81640625" bestFit="1" customWidth="1"/>
    <col min="4618" max="4618" width="14.81640625" customWidth="1"/>
    <col min="4619" max="4619" width="15.26953125" customWidth="1"/>
    <col min="4620" max="4620" width="15.54296875" customWidth="1"/>
    <col min="4621" max="4621" width="14.81640625" bestFit="1" customWidth="1"/>
    <col min="4622" max="4626" width="14.81640625" customWidth="1"/>
    <col min="4627" max="4627" width="13.26953125" bestFit="1" customWidth="1"/>
    <col min="4628" max="4628" width="14.26953125" bestFit="1" customWidth="1"/>
    <col min="4629" max="4629" width="14.26953125" customWidth="1"/>
    <col min="4630" max="4631" width="13.26953125" bestFit="1" customWidth="1"/>
    <col min="4632" max="4632" width="12.453125" customWidth="1"/>
    <col min="4867" max="4867" width="5.26953125" customWidth="1"/>
    <col min="4868" max="4868" width="21.1796875" customWidth="1"/>
    <col min="4869" max="4869" width="10.81640625" customWidth="1"/>
    <col min="4870" max="4870" width="22.453125" customWidth="1"/>
    <col min="4871" max="4871" width="15.26953125" bestFit="1" customWidth="1"/>
    <col min="4872" max="4872" width="15.453125" customWidth="1"/>
    <col min="4873" max="4873" width="14.81640625" bestFit="1" customWidth="1"/>
    <col min="4874" max="4874" width="14.81640625" customWidth="1"/>
    <col min="4875" max="4875" width="15.26953125" customWidth="1"/>
    <col min="4876" max="4876" width="15.54296875" customWidth="1"/>
    <col min="4877" max="4877" width="14.81640625" bestFit="1" customWidth="1"/>
    <col min="4878" max="4882" width="14.81640625" customWidth="1"/>
    <col min="4883" max="4883" width="13.26953125" bestFit="1" customWidth="1"/>
    <col min="4884" max="4884" width="14.26953125" bestFit="1" customWidth="1"/>
    <col min="4885" max="4885" width="14.26953125" customWidth="1"/>
    <col min="4886" max="4887" width="13.26953125" bestFit="1" customWidth="1"/>
    <col min="4888" max="4888" width="12.453125" customWidth="1"/>
    <col min="5123" max="5123" width="5.26953125" customWidth="1"/>
    <col min="5124" max="5124" width="21.1796875" customWidth="1"/>
    <col min="5125" max="5125" width="10.81640625" customWidth="1"/>
    <col min="5126" max="5126" width="22.453125" customWidth="1"/>
    <col min="5127" max="5127" width="15.26953125" bestFit="1" customWidth="1"/>
    <col min="5128" max="5128" width="15.453125" customWidth="1"/>
    <col min="5129" max="5129" width="14.81640625" bestFit="1" customWidth="1"/>
    <col min="5130" max="5130" width="14.81640625" customWidth="1"/>
    <col min="5131" max="5131" width="15.26953125" customWidth="1"/>
    <col min="5132" max="5132" width="15.54296875" customWidth="1"/>
    <col min="5133" max="5133" width="14.81640625" bestFit="1" customWidth="1"/>
    <col min="5134" max="5138" width="14.81640625" customWidth="1"/>
    <col min="5139" max="5139" width="13.26953125" bestFit="1" customWidth="1"/>
    <col min="5140" max="5140" width="14.26953125" bestFit="1" customWidth="1"/>
    <col min="5141" max="5141" width="14.26953125" customWidth="1"/>
    <col min="5142" max="5143" width="13.26953125" bestFit="1" customWidth="1"/>
    <col min="5144" max="5144" width="12.453125" customWidth="1"/>
    <col min="5379" max="5379" width="5.26953125" customWidth="1"/>
    <col min="5380" max="5380" width="21.1796875" customWidth="1"/>
    <col min="5381" max="5381" width="10.81640625" customWidth="1"/>
    <col min="5382" max="5382" width="22.453125" customWidth="1"/>
    <col min="5383" max="5383" width="15.26953125" bestFit="1" customWidth="1"/>
    <col min="5384" max="5384" width="15.453125" customWidth="1"/>
    <col min="5385" max="5385" width="14.81640625" bestFit="1" customWidth="1"/>
    <col min="5386" max="5386" width="14.81640625" customWidth="1"/>
    <col min="5387" max="5387" width="15.26953125" customWidth="1"/>
    <col min="5388" max="5388" width="15.54296875" customWidth="1"/>
    <col min="5389" max="5389" width="14.81640625" bestFit="1" customWidth="1"/>
    <col min="5390" max="5394" width="14.81640625" customWidth="1"/>
    <col min="5395" max="5395" width="13.26953125" bestFit="1" customWidth="1"/>
    <col min="5396" max="5396" width="14.26953125" bestFit="1" customWidth="1"/>
    <col min="5397" max="5397" width="14.26953125" customWidth="1"/>
    <col min="5398" max="5399" width="13.26953125" bestFit="1" customWidth="1"/>
    <col min="5400" max="5400" width="12.453125" customWidth="1"/>
    <col min="5635" max="5635" width="5.26953125" customWidth="1"/>
    <col min="5636" max="5636" width="21.1796875" customWidth="1"/>
    <col min="5637" max="5637" width="10.81640625" customWidth="1"/>
    <col min="5638" max="5638" width="22.453125" customWidth="1"/>
    <col min="5639" max="5639" width="15.26953125" bestFit="1" customWidth="1"/>
    <col min="5640" max="5640" width="15.453125" customWidth="1"/>
    <col min="5641" max="5641" width="14.81640625" bestFit="1" customWidth="1"/>
    <col min="5642" max="5642" width="14.81640625" customWidth="1"/>
    <col min="5643" max="5643" width="15.26953125" customWidth="1"/>
    <col min="5644" max="5644" width="15.54296875" customWidth="1"/>
    <col min="5645" max="5645" width="14.81640625" bestFit="1" customWidth="1"/>
    <col min="5646" max="5650" width="14.81640625" customWidth="1"/>
    <col min="5651" max="5651" width="13.26953125" bestFit="1" customWidth="1"/>
    <col min="5652" max="5652" width="14.26953125" bestFit="1" customWidth="1"/>
    <col min="5653" max="5653" width="14.26953125" customWidth="1"/>
    <col min="5654" max="5655" width="13.26953125" bestFit="1" customWidth="1"/>
    <col min="5656" max="5656" width="12.453125" customWidth="1"/>
    <col min="5891" max="5891" width="5.26953125" customWidth="1"/>
    <col min="5892" max="5892" width="21.1796875" customWidth="1"/>
    <col min="5893" max="5893" width="10.81640625" customWidth="1"/>
    <col min="5894" max="5894" width="22.453125" customWidth="1"/>
    <col min="5895" max="5895" width="15.26953125" bestFit="1" customWidth="1"/>
    <col min="5896" max="5896" width="15.453125" customWidth="1"/>
    <col min="5897" max="5897" width="14.81640625" bestFit="1" customWidth="1"/>
    <col min="5898" max="5898" width="14.81640625" customWidth="1"/>
    <col min="5899" max="5899" width="15.26953125" customWidth="1"/>
    <col min="5900" max="5900" width="15.54296875" customWidth="1"/>
    <col min="5901" max="5901" width="14.81640625" bestFit="1" customWidth="1"/>
    <col min="5902" max="5906" width="14.81640625" customWidth="1"/>
    <col min="5907" max="5907" width="13.26953125" bestFit="1" customWidth="1"/>
    <col min="5908" max="5908" width="14.26953125" bestFit="1" customWidth="1"/>
    <col min="5909" max="5909" width="14.26953125" customWidth="1"/>
    <col min="5910" max="5911" width="13.26953125" bestFit="1" customWidth="1"/>
    <col min="5912" max="5912" width="12.453125" customWidth="1"/>
    <col min="6147" max="6147" width="5.26953125" customWidth="1"/>
    <col min="6148" max="6148" width="21.1796875" customWidth="1"/>
    <col min="6149" max="6149" width="10.81640625" customWidth="1"/>
    <col min="6150" max="6150" width="22.453125" customWidth="1"/>
    <col min="6151" max="6151" width="15.26953125" bestFit="1" customWidth="1"/>
    <col min="6152" max="6152" width="15.453125" customWidth="1"/>
    <col min="6153" max="6153" width="14.81640625" bestFit="1" customWidth="1"/>
    <col min="6154" max="6154" width="14.81640625" customWidth="1"/>
    <col min="6155" max="6155" width="15.26953125" customWidth="1"/>
    <col min="6156" max="6156" width="15.54296875" customWidth="1"/>
    <col min="6157" max="6157" width="14.81640625" bestFit="1" customWidth="1"/>
    <col min="6158" max="6162" width="14.81640625" customWidth="1"/>
    <col min="6163" max="6163" width="13.26953125" bestFit="1" customWidth="1"/>
    <col min="6164" max="6164" width="14.26953125" bestFit="1" customWidth="1"/>
    <col min="6165" max="6165" width="14.26953125" customWidth="1"/>
    <col min="6166" max="6167" width="13.26953125" bestFit="1" customWidth="1"/>
    <col min="6168" max="6168" width="12.453125" customWidth="1"/>
    <col min="6403" max="6403" width="5.26953125" customWidth="1"/>
    <col min="6404" max="6404" width="21.1796875" customWidth="1"/>
    <col min="6405" max="6405" width="10.81640625" customWidth="1"/>
    <col min="6406" max="6406" width="22.453125" customWidth="1"/>
    <col min="6407" max="6407" width="15.26953125" bestFit="1" customWidth="1"/>
    <col min="6408" max="6408" width="15.453125" customWidth="1"/>
    <col min="6409" max="6409" width="14.81640625" bestFit="1" customWidth="1"/>
    <col min="6410" max="6410" width="14.81640625" customWidth="1"/>
    <col min="6411" max="6411" width="15.26953125" customWidth="1"/>
    <col min="6412" max="6412" width="15.54296875" customWidth="1"/>
    <col min="6413" max="6413" width="14.81640625" bestFit="1" customWidth="1"/>
    <col min="6414" max="6418" width="14.81640625" customWidth="1"/>
    <col min="6419" max="6419" width="13.26953125" bestFit="1" customWidth="1"/>
    <col min="6420" max="6420" width="14.26953125" bestFit="1" customWidth="1"/>
    <col min="6421" max="6421" width="14.26953125" customWidth="1"/>
    <col min="6422" max="6423" width="13.26953125" bestFit="1" customWidth="1"/>
    <col min="6424" max="6424" width="12.453125" customWidth="1"/>
    <col min="6659" max="6659" width="5.26953125" customWidth="1"/>
    <col min="6660" max="6660" width="21.1796875" customWidth="1"/>
    <col min="6661" max="6661" width="10.81640625" customWidth="1"/>
    <col min="6662" max="6662" width="22.453125" customWidth="1"/>
    <col min="6663" max="6663" width="15.26953125" bestFit="1" customWidth="1"/>
    <col min="6664" max="6664" width="15.453125" customWidth="1"/>
    <col min="6665" max="6665" width="14.81640625" bestFit="1" customWidth="1"/>
    <col min="6666" max="6666" width="14.81640625" customWidth="1"/>
    <col min="6667" max="6667" width="15.26953125" customWidth="1"/>
    <col min="6668" max="6668" width="15.54296875" customWidth="1"/>
    <col min="6669" max="6669" width="14.81640625" bestFit="1" customWidth="1"/>
    <col min="6670" max="6674" width="14.81640625" customWidth="1"/>
    <col min="6675" max="6675" width="13.26953125" bestFit="1" customWidth="1"/>
    <col min="6676" max="6676" width="14.26953125" bestFit="1" customWidth="1"/>
    <col min="6677" max="6677" width="14.26953125" customWidth="1"/>
    <col min="6678" max="6679" width="13.26953125" bestFit="1" customWidth="1"/>
    <col min="6680" max="6680" width="12.453125" customWidth="1"/>
    <col min="6915" max="6915" width="5.26953125" customWidth="1"/>
    <col min="6916" max="6916" width="21.1796875" customWidth="1"/>
    <col min="6917" max="6917" width="10.81640625" customWidth="1"/>
    <col min="6918" max="6918" width="22.453125" customWidth="1"/>
    <col min="6919" max="6919" width="15.26953125" bestFit="1" customWidth="1"/>
    <col min="6920" max="6920" width="15.453125" customWidth="1"/>
    <col min="6921" max="6921" width="14.81640625" bestFit="1" customWidth="1"/>
    <col min="6922" max="6922" width="14.81640625" customWidth="1"/>
    <col min="6923" max="6923" width="15.26953125" customWidth="1"/>
    <col min="6924" max="6924" width="15.54296875" customWidth="1"/>
    <col min="6925" max="6925" width="14.81640625" bestFit="1" customWidth="1"/>
    <col min="6926" max="6930" width="14.81640625" customWidth="1"/>
    <col min="6931" max="6931" width="13.26953125" bestFit="1" customWidth="1"/>
    <col min="6932" max="6932" width="14.26953125" bestFit="1" customWidth="1"/>
    <col min="6933" max="6933" width="14.26953125" customWidth="1"/>
    <col min="6934" max="6935" width="13.26953125" bestFit="1" customWidth="1"/>
    <col min="6936" max="6936" width="12.453125" customWidth="1"/>
    <col min="7171" max="7171" width="5.26953125" customWidth="1"/>
    <col min="7172" max="7172" width="21.1796875" customWidth="1"/>
    <col min="7173" max="7173" width="10.81640625" customWidth="1"/>
    <col min="7174" max="7174" width="22.453125" customWidth="1"/>
    <col min="7175" max="7175" width="15.26953125" bestFit="1" customWidth="1"/>
    <col min="7176" max="7176" width="15.453125" customWidth="1"/>
    <col min="7177" max="7177" width="14.81640625" bestFit="1" customWidth="1"/>
    <col min="7178" max="7178" width="14.81640625" customWidth="1"/>
    <col min="7179" max="7179" width="15.26953125" customWidth="1"/>
    <col min="7180" max="7180" width="15.54296875" customWidth="1"/>
    <col min="7181" max="7181" width="14.81640625" bestFit="1" customWidth="1"/>
    <col min="7182" max="7186" width="14.81640625" customWidth="1"/>
    <col min="7187" max="7187" width="13.26953125" bestFit="1" customWidth="1"/>
    <col min="7188" max="7188" width="14.26953125" bestFit="1" customWidth="1"/>
    <col min="7189" max="7189" width="14.26953125" customWidth="1"/>
    <col min="7190" max="7191" width="13.26953125" bestFit="1" customWidth="1"/>
    <col min="7192" max="7192" width="12.453125" customWidth="1"/>
    <col min="7427" max="7427" width="5.26953125" customWidth="1"/>
    <col min="7428" max="7428" width="21.1796875" customWidth="1"/>
    <col min="7429" max="7429" width="10.81640625" customWidth="1"/>
    <col min="7430" max="7430" width="22.453125" customWidth="1"/>
    <col min="7431" max="7431" width="15.26953125" bestFit="1" customWidth="1"/>
    <col min="7432" max="7432" width="15.453125" customWidth="1"/>
    <col min="7433" max="7433" width="14.81640625" bestFit="1" customWidth="1"/>
    <col min="7434" max="7434" width="14.81640625" customWidth="1"/>
    <col min="7435" max="7435" width="15.26953125" customWidth="1"/>
    <col min="7436" max="7436" width="15.54296875" customWidth="1"/>
    <col min="7437" max="7437" width="14.81640625" bestFit="1" customWidth="1"/>
    <col min="7438" max="7442" width="14.81640625" customWidth="1"/>
    <col min="7443" max="7443" width="13.26953125" bestFit="1" customWidth="1"/>
    <col min="7444" max="7444" width="14.26953125" bestFit="1" customWidth="1"/>
    <col min="7445" max="7445" width="14.26953125" customWidth="1"/>
    <col min="7446" max="7447" width="13.26953125" bestFit="1" customWidth="1"/>
    <col min="7448" max="7448" width="12.453125" customWidth="1"/>
    <col min="7683" max="7683" width="5.26953125" customWidth="1"/>
    <col min="7684" max="7684" width="21.1796875" customWidth="1"/>
    <col min="7685" max="7685" width="10.81640625" customWidth="1"/>
    <col min="7686" max="7686" width="22.453125" customWidth="1"/>
    <col min="7687" max="7687" width="15.26953125" bestFit="1" customWidth="1"/>
    <col min="7688" max="7688" width="15.453125" customWidth="1"/>
    <col min="7689" max="7689" width="14.81640625" bestFit="1" customWidth="1"/>
    <col min="7690" max="7690" width="14.81640625" customWidth="1"/>
    <col min="7691" max="7691" width="15.26953125" customWidth="1"/>
    <col min="7692" max="7692" width="15.54296875" customWidth="1"/>
    <col min="7693" max="7693" width="14.81640625" bestFit="1" customWidth="1"/>
    <col min="7694" max="7698" width="14.81640625" customWidth="1"/>
    <col min="7699" max="7699" width="13.26953125" bestFit="1" customWidth="1"/>
    <col min="7700" max="7700" width="14.26953125" bestFit="1" customWidth="1"/>
    <col min="7701" max="7701" width="14.26953125" customWidth="1"/>
    <col min="7702" max="7703" width="13.26953125" bestFit="1" customWidth="1"/>
    <col min="7704" max="7704" width="12.453125" customWidth="1"/>
    <col min="7939" max="7939" width="5.26953125" customWidth="1"/>
    <col min="7940" max="7940" width="21.1796875" customWidth="1"/>
    <col min="7941" max="7941" width="10.81640625" customWidth="1"/>
    <col min="7942" max="7942" width="22.453125" customWidth="1"/>
    <col min="7943" max="7943" width="15.26953125" bestFit="1" customWidth="1"/>
    <col min="7944" max="7944" width="15.453125" customWidth="1"/>
    <col min="7945" max="7945" width="14.81640625" bestFit="1" customWidth="1"/>
    <col min="7946" max="7946" width="14.81640625" customWidth="1"/>
    <col min="7947" max="7947" width="15.26953125" customWidth="1"/>
    <col min="7948" max="7948" width="15.54296875" customWidth="1"/>
    <col min="7949" max="7949" width="14.81640625" bestFit="1" customWidth="1"/>
    <col min="7950" max="7954" width="14.81640625" customWidth="1"/>
    <col min="7955" max="7955" width="13.26953125" bestFit="1" customWidth="1"/>
    <col min="7956" max="7956" width="14.26953125" bestFit="1" customWidth="1"/>
    <col min="7957" max="7957" width="14.26953125" customWidth="1"/>
    <col min="7958" max="7959" width="13.26953125" bestFit="1" customWidth="1"/>
    <col min="7960" max="7960" width="12.453125" customWidth="1"/>
    <col min="8195" max="8195" width="5.26953125" customWidth="1"/>
    <col min="8196" max="8196" width="21.1796875" customWidth="1"/>
    <col min="8197" max="8197" width="10.81640625" customWidth="1"/>
    <col min="8198" max="8198" width="22.453125" customWidth="1"/>
    <col min="8199" max="8199" width="15.26953125" bestFit="1" customWidth="1"/>
    <col min="8200" max="8200" width="15.453125" customWidth="1"/>
    <col min="8201" max="8201" width="14.81640625" bestFit="1" customWidth="1"/>
    <col min="8202" max="8202" width="14.81640625" customWidth="1"/>
    <col min="8203" max="8203" width="15.26953125" customWidth="1"/>
    <col min="8204" max="8204" width="15.54296875" customWidth="1"/>
    <col min="8205" max="8205" width="14.81640625" bestFit="1" customWidth="1"/>
    <col min="8206" max="8210" width="14.81640625" customWidth="1"/>
    <col min="8211" max="8211" width="13.26953125" bestFit="1" customWidth="1"/>
    <col min="8212" max="8212" width="14.26953125" bestFit="1" customWidth="1"/>
    <col min="8213" max="8213" width="14.26953125" customWidth="1"/>
    <col min="8214" max="8215" width="13.26953125" bestFit="1" customWidth="1"/>
    <col min="8216" max="8216" width="12.453125" customWidth="1"/>
    <col min="8451" max="8451" width="5.26953125" customWidth="1"/>
    <col min="8452" max="8452" width="21.1796875" customWidth="1"/>
    <col min="8453" max="8453" width="10.81640625" customWidth="1"/>
    <col min="8454" max="8454" width="22.453125" customWidth="1"/>
    <col min="8455" max="8455" width="15.26953125" bestFit="1" customWidth="1"/>
    <col min="8456" max="8456" width="15.453125" customWidth="1"/>
    <col min="8457" max="8457" width="14.81640625" bestFit="1" customWidth="1"/>
    <col min="8458" max="8458" width="14.81640625" customWidth="1"/>
    <col min="8459" max="8459" width="15.26953125" customWidth="1"/>
    <col min="8460" max="8460" width="15.54296875" customWidth="1"/>
    <col min="8461" max="8461" width="14.81640625" bestFit="1" customWidth="1"/>
    <col min="8462" max="8466" width="14.81640625" customWidth="1"/>
    <col min="8467" max="8467" width="13.26953125" bestFit="1" customWidth="1"/>
    <col min="8468" max="8468" width="14.26953125" bestFit="1" customWidth="1"/>
    <col min="8469" max="8469" width="14.26953125" customWidth="1"/>
    <col min="8470" max="8471" width="13.26953125" bestFit="1" customWidth="1"/>
    <col min="8472" max="8472" width="12.453125" customWidth="1"/>
    <col min="8707" max="8707" width="5.26953125" customWidth="1"/>
    <col min="8708" max="8708" width="21.1796875" customWidth="1"/>
    <col min="8709" max="8709" width="10.81640625" customWidth="1"/>
    <col min="8710" max="8710" width="22.453125" customWidth="1"/>
    <col min="8711" max="8711" width="15.26953125" bestFit="1" customWidth="1"/>
    <col min="8712" max="8712" width="15.453125" customWidth="1"/>
    <col min="8713" max="8713" width="14.81640625" bestFit="1" customWidth="1"/>
    <col min="8714" max="8714" width="14.81640625" customWidth="1"/>
    <col min="8715" max="8715" width="15.26953125" customWidth="1"/>
    <col min="8716" max="8716" width="15.54296875" customWidth="1"/>
    <col min="8717" max="8717" width="14.81640625" bestFit="1" customWidth="1"/>
    <col min="8718" max="8722" width="14.81640625" customWidth="1"/>
    <col min="8723" max="8723" width="13.26953125" bestFit="1" customWidth="1"/>
    <col min="8724" max="8724" width="14.26953125" bestFit="1" customWidth="1"/>
    <col min="8725" max="8725" width="14.26953125" customWidth="1"/>
    <col min="8726" max="8727" width="13.26953125" bestFit="1" customWidth="1"/>
    <col min="8728" max="8728" width="12.453125" customWidth="1"/>
    <col min="8963" max="8963" width="5.26953125" customWidth="1"/>
    <col min="8964" max="8964" width="21.1796875" customWidth="1"/>
    <col min="8965" max="8965" width="10.81640625" customWidth="1"/>
    <col min="8966" max="8966" width="22.453125" customWidth="1"/>
    <col min="8967" max="8967" width="15.26953125" bestFit="1" customWidth="1"/>
    <col min="8968" max="8968" width="15.453125" customWidth="1"/>
    <col min="8969" max="8969" width="14.81640625" bestFit="1" customWidth="1"/>
    <col min="8970" max="8970" width="14.81640625" customWidth="1"/>
    <col min="8971" max="8971" width="15.26953125" customWidth="1"/>
    <col min="8972" max="8972" width="15.54296875" customWidth="1"/>
    <col min="8973" max="8973" width="14.81640625" bestFit="1" customWidth="1"/>
    <col min="8974" max="8978" width="14.81640625" customWidth="1"/>
    <col min="8979" max="8979" width="13.26953125" bestFit="1" customWidth="1"/>
    <col min="8980" max="8980" width="14.26953125" bestFit="1" customWidth="1"/>
    <col min="8981" max="8981" width="14.26953125" customWidth="1"/>
    <col min="8982" max="8983" width="13.26953125" bestFit="1" customWidth="1"/>
    <col min="8984" max="8984" width="12.453125" customWidth="1"/>
    <col min="9219" max="9219" width="5.26953125" customWidth="1"/>
    <col min="9220" max="9220" width="21.1796875" customWidth="1"/>
    <col min="9221" max="9221" width="10.81640625" customWidth="1"/>
    <col min="9222" max="9222" width="22.453125" customWidth="1"/>
    <col min="9223" max="9223" width="15.26953125" bestFit="1" customWidth="1"/>
    <col min="9224" max="9224" width="15.453125" customWidth="1"/>
    <col min="9225" max="9225" width="14.81640625" bestFit="1" customWidth="1"/>
    <col min="9226" max="9226" width="14.81640625" customWidth="1"/>
    <col min="9227" max="9227" width="15.26953125" customWidth="1"/>
    <col min="9228" max="9228" width="15.54296875" customWidth="1"/>
    <col min="9229" max="9229" width="14.81640625" bestFit="1" customWidth="1"/>
    <col min="9230" max="9234" width="14.81640625" customWidth="1"/>
    <col min="9235" max="9235" width="13.26953125" bestFit="1" customWidth="1"/>
    <col min="9236" max="9236" width="14.26953125" bestFit="1" customWidth="1"/>
    <col min="9237" max="9237" width="14.26953125" customWidth="1"/>
    <col min="9238" max="9239" width="13.26953125" bestFit="1" customWidth="1"/>
    <col min="9240" max="9240" width="12.453125" customWidth="1"/>
    <col min="9475" max="9475" width="5.26953125" customWidth="1"/>
    <col min="9476" max="9476" width="21.1796875" customWidth="1"/>
    <col min="9477" max="9477" width="10.81640625" customWidth="1"/>
    <col min="9478" max="9478" width="22.453125" customWidth="1"/>
    <col min="9479" max="9479" width="15.26953125" bestFit="1" customWidth="1"/>
    <col min="9480" max="9480" width="15.453125" customWidth="1"/>
    <col min="9481" max="9481" width="14.81640625" bestFit="1" customWidth="1"/>
    <col min="9482" max="9482" width="14.81640625" customWidth="1"/>
    <col min="9483" max="9483" width="15.26953125" customWidth="1"/>
    <col min="9484" max="9484" width="15.54296875" customWidth="1"/>
    <col min="9485" max="9485" width="14.81640625" bestFit="1" customWidth="1"/>
    <col min="9486" max="9490" width="14.81640625" customWidth="1"/>
    <col min="9491" max="9491" width="13.26953125" bestFit="1" customWidth="1"/>
    <col min="9492" max="9492" width="14.26953125" bestFit="1" customWidth="1"/>
    <col min="9493" max="9493" width="14.26953125" customWidth="1"/>
    <col min="9494" max="9495" width="13.26953125" bestFit="1" customWidth="1"/>
    <col min="9496" max="9496" width="12.453125" customWidth="1"/>
    <col min="9731" max="9731" width="5.26953125" customWidth="1"/>
    <col min="9732" max="9732" width="21.1796875" customWidth="1"/>
    <col min="9733" max="9733" width="10.81640625" customWidth="1"/>
    <col min="9734" max="9734" width="22.453125" customWidth="1"/>
    <col min="9735" max="9735" width="15.26953125" bestFit="1" customWidth="1"/>
    <col min="9736" max="9736" width="15.453125" customWidth="1"/>
    <col min="9737" max="9737" width="14.81640625" bestFit="1" customWidth="1"/>
    <col min="9738" max="9738" width="14.81640625" customWidth="1"/>
    <col min="9739" max="9739" width="15.26953125" customWidth="1"/>
    <col min="9740" max="9740" width="15.54296875" customWidth="1"/>
    <col min="9741" max="9741" width="14.81640625" bestFit="1" customWidth="1"/>
    <col min="9742" max="9746" width="14.81640625" customWidth="1"/>
    <col min="9747" max="9747" width="13.26953125" bestFit="1" customWidth="1"/>
    <col min="9748" max="9748" width="14.26953125" bestFit="1" customWidth="1"/>
    <col min="9749" max="9749" width="14.26953125" customWidth="1"/>
    <col min="9750" max="9751" width="13.26953125" bestFit="1" customWidth="1"/>
    <col min="9752" max="9752" width="12.453125" customWidth="1"/>
    <col min="9987" max="9987" width="5.26953125" customWidth="1"/>
    <col min="9988" max="9988" width="21.1796875" customWidth="1"/>
    <col min="9989" max="9989" width="10.81640625" customWidth="1"/>
    <col min="9990" max="9990" width="22.453125" customWidth="1"/>
    <col min="9991" max="9991" width="15.26953125" bestFit="1" customWidth="1"/>
    <col min="9992" max="9992" width="15.453125" customWidth="1"/>
    <col min="9993" max="9993" width="14.81640625" bestFit="1" customWidth="1"/>
    <col min="9994" max="9994" width="14.81640625" customWidth="1"/>
    <col min="9995" max="9995" width="15.26953125" customWidth="1"/>
    <col min="9996" max="9996" width="15.54296875" customWidth="1"/>
    <col min="9997" max="9997" width="14.81640625" bestFit="1" customWidth="1"/>
    <col min="9998" max="10002" width="14.81640625" customWidth="1"/>
    <col min="10003" max="10003" width="13.26953125" bestFit="1" customWidth="1"/>
    <col min="10004" max="10004" width="14.26953125" bestFit="1" customWidth="1"/>
    <col min="10005" max="10005" width="14.26953125" customWidth="1"/>
    <col min="10006" max="10007" width="13.26953125" bestFit="1" customWidth="1"/>
    <col min="10008" max="10008" width="12.453125" customWidth="1"/>
    <col min="10243" max="10243" width="5.26953125" customWidth="1"/>
    <col min="10244" max="10244" width="21.1796875" customWidth="1"/>
    <col min="10245" max="10245" width="10.81640625" customWidth="1"/>
    <col min="10246" max="10246" width="22.453125" customWidth="1"/>
    <col min="10247" max="10247" width="15.26953125" bestFit="1" customWidth="1"/>
    <col min="10248" max="10248" width="15.453125" customWidth="1"/>
    <col min="10249" max="10249" width="14.81640625" bestFit="1" customWidth="1"/>
    <col min="10250" max="10250" width="14.81640625" customWidth="1"/>
    <col min="10251" max="10251" width="15.26953125" customWidth="1"/>
    <col min="10252" max="10252" width="15.54296875" customWidth="1"/>
    <col min="10253" max="10253" width="14.81640625" bestFit="1" customWidth="1"/>
    <col min="10254" max="10258" width="14.81640625" customWidth="1"/>
    <col min="10259" max="10259" width="13.26953125" bestFit="1" customWidth="1"/>
    <col min="10260" max="10260" width="14.26953125" bestFit="1" customWidth="1"/>
    <col min="10261" max="10261" width="14.26953125" customWidth="1"/>
    <col min="10262" max="10263" width="13.26953125" bestFit="1" customWidth="1"/>
    <col min="10264" max="10264" width="12.453125" customWidth="1"/>
    <col min="10499" max="10499" width="5.26953125" customWidth="1"/>
    <col min="10500" max="10500" width="21.1796875" customWidth="1"/>
    <col min="10501" max="10501" width="10.81640625" customWidth="1"/>
    <col min="10502" max="10502" width="22.453125" customWidth="1"/>
    <col min="10503" max="10503" width="15.26953125" bestFit="1" customWidth="1"/>
    <col min="10504" max="10504" width="15.453125" customWidth="1"/>
    <col min="10505" max="10505" width="14.81640625" bestFit="1" customWidth="1"/>
    <col min="10506" max="10506" width="14.81640625" customWidth="1"/>
    <col min="10507" max="10507" width="15.26953125" customWidth="1"/>
    <col min="10508" max="10508" width="15.54296875" customWidth="1"/>
    <col min="10509" max="10509" width="14.81640625" bestFit="1" customWidth="1"/>
    <col min="10510" max="10514" width="14.81640625" customWidth="1"/>
    <col min="10515" max="10515" width="13.26953125" bestFit="1" customWidth="1"/>
    <col min="10516" max="10516" width="14.26953125" bestFit="1" customWidth="1"/>
    <col min="10517" max="10517" width="14.26953125" customWidth="1"/>
    <col min="10518" max="10519" width="13.26953125" bestFit="1" customWidth="1"/>
    <col min="10520" max="10520" width="12.453125" customWidth="1"/>
    <col min="10755" max="10755" width="5.26953125" customWidth="1"/>
    <col min="10756" max="10756" width="21.1796875" customWidth="1"/>
    <col min="10757" max="10757" width="10.81640625" customWidth="1"/>
    <col min="10758" max="10758" width="22.453125" customWidth="1"/>
    <col min="10759" max="10759" width="15.26953125" bestFit="1" customWidth="1"/>
    <col min="10760" max="10760" width="15.453125" customWidth="1"/>
    <col min="10761" max="10761" width="14.81640625" bestFit="1" customWidth="1"/>
    <col min="10762" max="10762" width="14.81640625" customWidth="1"/>
    <col min="10763" max="10763" width="15.26953125" customWidth="1"/>
    <col min="10764" max="10764" width="15.54296875" customWidth="1"/>
    <col min="10765" max="10765" width="14.81640625" bestFit="1" customWidth="1"/>
    <col min="10766" max="10770" width="14.81640625" customWidth="1"/>
    <col min="10771" max="10771" width="13.26953125" bestFit="1" customWidth="1"/>
    <col min="10772" max="10772" width="14.26953125" bestFit="1" customWidth="1"/>
    <col min="10773" max="10773" width="14.26953125" customWidth="1"/>
    <col min="10774" max="10775" width="13.26953125" bestFit="1" customWidth="1"/>
    <col min="10776" max="10776" width="12.453125" customWidth="1"/>
    <col min="11011" max="11011" width="5.26953125" customWidth="1"/>
    <col min="11012" max="11012" width="21.1796875" customWidth="1"/>
    <col min="11013" max="11013" width="10.81640625" customWidth="1"/>
    <col min="11014" max="11014" width="22.453125" customWidth="1"/>
    <col min="11015" max="11015" width="15.26953125" bestFit="1" customWidth="1"/>
    <col min="11016" max="11016" width="15.453125" customWidth="1"/>
    <col min="11017" max="11017" width="14.81640625" bestFit="1" customWidth="1"/>
    <col min="11018" max="11018" width="14.81640625" customWidth="1"/>
    <col min="11019" max="11019" width="15.26953125" customWidth="1"/>
    <col min="11020" max="11020" width="15.54296875" customWidth="1"/>
    <col min="11021" max="11021" width="14.81640625" bestFit="1" customWidth="1"/>
    <col min="11022" max="11026" width="14.81640625" customWidth="1"/>
    <col min="11027" max="11027" width="13.26953125" bestFit="1" customWidth="1"/>
    <col min="11028" max="11028" width="14.26953125" bestFit="1" customWidth="1"/>
    <col min="11029" max="11029" width="14.26953125" customWidth="1"/>
    <col min="11030" max="11031" width="13.26953125" bestFit="1" customWidth="1"/>
    <col min="11032" max="11032" width="12.453125" customWidth="1"/>
    <col min="11267" max="11267" width="5.26953125" customWidth="1"/>
    <col min="11268" max="11268" width="21.1796875" customWidth="1"/>
    <col min="11269" max="11269" width="10.81640625" customWidth="1"/>
    <col min="11270" max="11270" width="22.453125" customWidth="1"/>
    <col min="11271" max="11271" width="15.26953125" bestFit="1" customWidth="1"/>
    <col min="11272" max="11272" width="15.453125" customWidth="1"/>
    <col min="11273" max="11273" width="14.81640625" bestFit="1" customWidth="1"/>
    <col min="11274" max="11274" width="14.81640625" customWidth="1"/>
    <col min="11275" max="11275" width="15.26953125" customWidth="1"/>
    <col min="11276" max="11276" width="15.54296875" customWidth="1"/>
    <col min="11277" max="11277" width="14.81640625" bestFit="1" customWidth="1"/>
    <col min="11278" max="11282" width="14.81640625" customWidth="1"/>
    <col min="11283" max="11283" width="13.26953125" bestFit="1" customWidth="1"/>
    <col min="11284" max="11284" width="14.26953125" bestFit="1" customWidth="1"/>
    <col min="11285" max="11285" width="14.26953125" customWidth="1"/>
    <col min="11286" max="11287" width="13.26953125" bestFit="1" customWidth="1"/>
    <col min="11288" max="11288" width="12.453125" customWidth="1"/>
    <col min="11523" max="11523" width="5.26953125" customWidth="1"/>
    <col min="11524" max="11524" width="21.1796875" customWidth="1"/>
    <col min="11525" max="11525" width="10.81640625" customWidth="1"/>
    <col min="11526" max="11526" width="22.453125" customWidth="1"/>
    <col min="11527" max="11527" width="15.26953125" bestFit="1" customWidth="1"/>
    <col min="11528" max="11528" width="15.453125" customWidth="1"/>
    <col min="11529" max="11529" width="14.81640625" bestFit="1" customWidth="1"/>
    <col min="11530" max="11530" width="14.81640625" customWidth="1"/>
    <col min="11531" max="11531" width="15.26953125" customWidth="1"/>
    <col min="11532" max="11532" width="15.54296875" customWidth="1"/>
    <col min="11533" max="11533" width="14.81640625" bestFit="1" customWidth="1"/>
    <col min="11534" max="11538" width="14.81640625" customWidth="1"/>
    <col min="11539" max="11539" width="13.26953125" bestFit="1" customWidth="1"/>
    <col min="11540" max="11540" width="14.26953125" bestFit="1" customWidth="1"/>
    <col min="11541" max="11541" width="14.26953125" customWidth="1"/>
    <col min="11542" max="11543" width="13.26953125" bestFit="1" customWidth="1"/>
    <col min="11544" max="11544" width="12.453125" customWidth="1"/>
    <col min="11779" max="11779" width="5.26953125" customWidth="1"/>
    <col min="11780" max="11780" width="21.1796875" customWidth="1"/>
    <col min="11781" max="11781" width="10.81640625" customWidth="1"/>
    <col min="11782" max="11782" width="22.453125" customWidth="1"/>
    <col min="11783" max="11783" width="15.26953125" bestFit="1" customWidth="1"/>
    <col min="11784" max="11784" width="15.453125" customWidth="1"/>
    <col min="11785" max="11785" width="14.81640625" bestFit="1" customWidth="1"/>
    <col min="11786" max="11786" width="14.81640625" customWidth="1"/>
    <col min="11787" max="11787" width="15.26953125" customWidth="1"/>
    <col min="11788" max="11788" width="15.54296875" customWidth="1"/>
    <col min="11789" max="11789" width="14.81640625" bestFit="1" customWidth="1"/>
    <col min="11790" max="11794" width="14.81640625" customWidth="1"/>
    <col min="11795" max="11795" width="13.26953125" bestFit="1" customWidth="1"/>
    <col min="11796" max="11796" width="14.26953125" bestFit="1" customWidth="1"/>
    <col min="11797" max="11797" width="14.26953125" customWidth="1"/>
    <col min="11798" max="11799" width="13.26953125" bestFit="1" customWidth="1"/>
    <col min="11800" max="11800" width="12.453125" customWidth="1"/>
    <col min="12035" max="12035" width="5.26953125" customWidth="1"/>
    <col min="12036" max="12036" width="21.1796875" customWidth="1"/>
    <col min="12037" max="12037" width="10.81640625" customWidth="1"/>
    <col min="12038" max="12038" width="22.453125" customWidth="1"/>
    <col min="12039" max="12039" width="15.26953125" bestFit="1" customWidth="1"/>
    <col min="12040" max="12040" width="15.453125" customWidth="1"/>
    <col min="12041" max="12041" width="14.81640625" bestFit="1" customWidth="1"/>
    <col min="12042" max="12042" width="14.81640625" customWidth="1"/>
    <col min="12043" max="12043" width="15.26953125" customWidth="1"/>
    <col min="12044" max="12044" width="15.54296875" customWidth="1"/>
    <col min="12045" max="12045" width="14.81640625" bestFit="1" customWidth="1"/>
    <col min="12046" max="12050" width="14.81640625" customWidth="1"/>
    <col min="12051" max="12051" width="13.26953125" bestFit="1" customWidth="1"/>
    <col min="12052" max="12052" width="14.26953125" bestFit="1" customWidth="1"/>
    <col min="12053" max="12053" width="14.26953125" customWidth="1"/>
    <col min="12054" max="12055" width="13.26953125" bestFit="1" customWidth="1"/>
    <col min="12056" max="12056" width="12.453125" customWidth="1"/>
    <col min="12291" max="12291" width="5.26953125" customWidth="1"/>
    <col min="12292" max="12292" width="21.1796875" customWidth="1"/>
    <col min="12293" max="12293" width="10.81640625" customWidth="1"/>
    <col min="12294" max="12294" width="22.453125" customWidth="1"/>
    <col min="12295" max="12295" width="15.26953125" bestFit="1" customWidth="1"/>
    <col min="12296" max="12296" width="15.453125" customWidth="1"/>
    <col min="12297" max="12297" width="14.81640625" bestFit="1" customWidth="1"/>
    <col min="12298" max="12298" width="14.81640625" customWidth="1"/>
    <col min="12299" max="12299" width="15.26953125" customWidth="1"/>
    <col min="12300" max="12300" width="15.54296875" customWidth="1"/>
    <col min="12301" max="12301" width="14.81640625" bestFit="1" customWidth="1"/>
    <col min="12302" max="12306" width="14.81640625" customWidth="1"/>
    <col min="12307" max="12307" width="13.26953125" bestFit="1" customWidth="1"/>
    <col min="12308" max="12308" width="14.26953125" bestFit="1" customWidth="1"/>
    <col min="12309" max="12309" width="14.26953125" customWidth="1"/>
    <col min="12310" max="12311" width="13.26953125" bestFit="1" customWidth="1"/>
    <col min="12312" max="12312" width="12.453125" customWidth="1"/>
    <col min="12547" max="12547" width="5.26953125" customWidth="1"/>
    <col min="12548" max="12548" width="21.1796875" customWidth="1"/>
    <col min="12549" max="12549" width="10.81640625" customWidth="1"/>
    <col min="12550" max="12550" width="22.453125" customWidth="1"/>
    <col min="12551" max="12551" width="15.26953125" bestFit="1" customWidth="1"/>
    <col min="12552" max="12552" width="15.453125" customWidth="1"/>
    <col min="12553" max="12553" width="14.81640625" bestFit="1" customWidth="1"/>
    <col min="12554" max="12554" width="14.81640625" customWidth="1"/>
    <col min="12555" max="12555" width="15.26953125" customWidth="1"/>
    <col min="12556" max="12556" width="15.54296875" customWidth="1"/>
    <col min="12557" max="12557" width="14.81640625" bestFit="1" customWidth="1"/>
    <col min="12558" max="12562" width="14.81640625" customWidth="1"/>
    <col min="12563" max="12563" width="13.26953125" bestFit="1" customWidth="1"/>
    <col min="12564" max="12564" width="14.26953125" bestFit="1" customWidth="1"/>
    <col min="12565" max="12565" width="14.26953125" customWidth="1"/>
    <col min="12566" max="12567" width="13.26953125" bestFit="1" customWidth="1"/>
    <col min="12568" max="12568" width="12.453125" customWidth="1"/>
    <col min="12803" max="12803" width="5.26953125" customWidth="1"/>
    <col min="12804" max="12804" width="21.1796875" customWidth="1"/>
    <col min="12805" max="12805" width="10.81640625" customWidth="1"/>
    <col min="12806" max="12806" width="22.453125" customWidth="1"/>
    <col min="12807" max="12807" width="15.26953125" bestFit="1" customWidth="1"/>
    <col min="12808" max="12808" width="15.453125" customWidth="1"/>
    <col min="12809" max="12809" width="14.81640625" bestFit="1" customWidth="1"/>
    <col min="12810" max="12810" width="14.81640625" customWidth="1"/>
    <col min="12811" max="12811" width="15.26953125" customWidth="1"/>
    <col min="12812" max="12812" width="15.54296875" customWidth="1"/>
    <col min="12813" max="12813" width="14.81640625" bestFit="1" customWidth="1"/>
    <col min="12814" max="12818" width="14.81640625" customWidth="1"/>
    <col min="12819" max="12819" width="13.26953125" bestFit="1" customWidth="1"/>
    <col min="12820" max="12820" width="14.26953125" bestFit="1" customWidth="1"/>
    <col min="12821" max="12821" width="14.26953125" customWidth="1"/>
    <col min="12822" max="12823" width="13.26953125" bestFit="1" customWidth="1"/>
    <col min="12824" max="12824" width="12.453125" customWidth="1"/>
    <col min="13059" max="13059" width="5.26953125" customWidth="1"/>
    <col min="13060" max="13060" width="21.1796875" customWidth="1"/>
    <col min="13061" max="13061" width="10.81640625" customWidth="1"/>
    <col min="13062" max="13062" width="22.453125" customWidth="1"/>
    <col min="13063" max="13063" width="15.26953125" bestFit="1" customWidth="1"/>
    <col min="13064" max="13064" width="15.453125" customWidth="1"/>
    <col min="13065" max="13065" width="14.81640625" bestFit="1" customWidth="1"/>
    <col min="13066" max="13066" width="14.81640625" customWidth="1"/>
    <col min="13067" max="13067" width="15.26953125" customWidth="1"/>
    <col min="13068" max="13068" width="15.54296875" customWidth="1"/>
    <col min="13069" max="13069" width="14.81640625" bestFit="1" customWidth="1"/>
    <col min="13070" max="13074" width="14.81640625" customWidth="1"/>
    <col min="13075" max="13075" width="13.26953125" bestFit="1" customWidth="1"/>
    <col min="13076" max="13076" width="14.26953125" bestFit="1" customWidth="1"/>
    <col min="13077" max="13077" width="14.26953125" customWidth="1"/>
    <col min="13078" max="13079" width="13.26953125" bestFit="1" customWidth="1"/>
    <col min="13080" max="13080" width="12.453125" customWidth="1"/>
    <col min="13315" max="13315" width="5.26953125" customWidth="1"/>
    <col min="13316" max="13316" width="21.1796875" customWidth="1"/>
    <col min="13317" max="13317" width="10.81640625" customWidth="1"/>
    <col min="13318" max="13318" width="22.453125" customWidth="1"/>
    <col min="13319" max="13319" width="15.26953125" bestFit="1" customWidth="1"/>
    <col min="13320" max="13320" width="15.453125" customWidth="1"/>
    <col min="13321" max="13321" width="14.81640625" bestFit="1" customWidth="1"/>
    <col min="13322" max="13322" width="14.81640625" customWidth="1"/>
    <col min="13323" max="13323" width="15.26953125" customWidth="1"/>
    <col min="13324" max="13324" width="15.54296875" customWidth="1"/>
    <col min="13325" max="13325" width="14.81640625" bestFit="1" customWidth="1"/>
    <col min="13326" max="13330" width="14.81640625" customWidth="1"/>
    <col min="13331" max="13331" width="13.26953125" bestFit="1" customWidth="1"/>
    <col min="13332" max="13332" width="14.26953125" bestFit="1" customWidth="1"/>
    <col min="13333" max="13333" width="14.26953125" customWidth="1"/>
    <col min="13334" max="13335" width="13.26953125" bestFit="1" customWidth="1"/>
    <col min="13336" max="13336" width="12.453125" customWidth="1"/>
    <col min="13571" max="13571" width="5.26953125" customWidth="1"/>
    <col min="13572" max="13572" width="21.1796875" customWidth="1"/>
    <col min="13573" max="13573" width="10.81640625" customWidth="1"/>
    <col min="13574" max="13574" width="22.453125" customWidth="1"/>
    <col min="13575" max="13575" width="15.26953125" bestFit="1" customWidth="1"/>
    <col min="13576" max="13576" width="15.453125" customWidth="1"/>
    <col min="13577" max="13577" width="14.81640625" bestFit="1" customWidth="1"/>
    <col min="13578" max="13578" width="14.81640625" customWidth="1"/>
    <col min="13579" max="13579" width="15.26953125" customWidth="1"/>
    <col min="13580" max="13580" width="15.54296875" customWidth="1"/>
    <col min="13581" max="13581" width="14.81640625" bestFit="1" customWidth="1"/>
    <col min="13582" max="13586" width="14.81640625" customWidth="1"/>
    <col min="13587" max="13587" width="13.26953125" bestFit="1" customWidth="1"/>
    <col min="13588" max="13588" width="14.26953125" bestFit="1" customWidth="1"/>
    <col min="13589" max="13589" width="14.26953125" customWidth="1"/>
    <col min="13590" max="13591" width="13.26953125" bestFit="1" customWidth="1"/>
    <col min="13592" max="13592" width="12.453125" customWidth="1"/>
    <col min="13827" max="13827" width="5.26953125" customWidth="1"/>
    <col min="13828" max="13828" width="21.1796875" customWidth="1"/>
    <col min="13829" max="13829" width="10.81640625" customWidth="1"/>
    <col min="13830" max="13830" width="22.453125" customWidth="1"/>
    <col min="13831" max="13831" width="15.26953125" bestFit="1" customWidth="1"/>
    <col min="13832" max="13832" width="15.453125" customWidth="1"/>
    <col min="13833" max="13833" width="14.81640625" bestFit="1" customWidth="1"/>
    <col min="13834" max="13834" width="14.81640625" customWidth="1"/>
    <col min="13835" max="13835" width="15.26953125" customWidth="1"/>
    <col min="13836" max="13836" width="15.54296875" customWidth="1"/>
    <col min="13837" max="13837" width="14.81640625" bestFit="1" customWidth="1"/>
    <col min="13838" max="13842" width="14.81640625" customWidth="1"/>
    <col min="13843" max="13843" width="13.26953125" bestFit="1" customWidth="1"/>
    <col min="13844" max="13844" width="14.26953125" bestFit="1" customWidth="1"/>
    <col min="13845" max="13845" width="14.26953125" customWidth="1"/>
    <col min="13846" max="13847" width="13.26953125" bestFit="1" customWidth="1"/>
    <col min="13848" max="13848" width="12.453125" customWidth="1"/>
    <col min="14083" max="14083" width="5.26953125" customWidth="1"/>
    <col min="14084" max="14084" width="21.1796875" customWidth="1"/>
    <col min="14085" max="14085" width="10.81640625" customWidth="1"/>
    <col min="14086" max="14086" width="22.453125" customWidth="1"/>
    <col min="14087" max="14087" width="15.26953125" bestFit="1" customWidth="1"/>
    <col min="14088" max="14088" width="15.453125" customWidth="1"/>
    <col min="14089" max="14089" width="14.81640625" bestFit="1" customWidth="1"/>
    <col min="14090" max="14090" width="14.81640625" customWidth="1"/>
    <col min="14091" max="14091" width="15.26953125" customWidth="1"/>
    <col min="14092" max="14092" width="15.54296875" customWidth="1"/>
    <col min="14093" max="14093" width="14.81640625" bestFit="1" customWidth="1"/>
    <col min="14094" max="14098" width="14.81640625" customWidth="1"/>
    <col min="14099" max="14099" width="13.26953125" bestFit="1" customWidth="1"/>
    <col min="14100" max="14100" width="14.26953125" bestFit="1" customWidth="1"/>
    <col min="14101" max="14101" width="14.26953125" customWidth="1"/>
    <col min="14102" max="14103" width="13.26953125" bestFit="1" customWidth="1"/>
    <col min="14104" max="14104" width="12.453125" customWidth="1"/>
    <col min="14339" max="14339" width="5.26953125" customWidth="1"/>
    <col min="14340" max="14340" width="21.1796875" customWidth="1"/>
    <col min="14341" max="14341" width="10.81640625" customWidth="1"/>
    <col min="14342" max="14342" width="22.453125" customWidth="1"/>
    <col min="14343" max="14343" width="15.26953125" bestFit="1" customWidth="1"/>
    <col min="14344" max="14344" width="15.453125" customWidth="1"/>
    <col min="14345" max="14345" width="14.81640625" bestFit="1" customWidth="1"/>
    <col min="14346" max="14346" width="14.81640625" customWidth="1"/>
    <col min="14347" max="14347" width="15.26953125" customWidth="1"/>
    <col min="14348" max="14348" width="15.54296875" customWidth="1"/>
    <col min="14349" max="14349" width="14.81640625" bestFit="1" customWidth="1"/>
    <col min="14350" max="14354" width="14.81640625" customWidth="1"/>
    <col min="14355" max="14355" width="13.26953125" bestFit="1" customWidth="1"/>
    <col min="14356" max="14356" width="14.26953125" bestFit="1" customWidth="1"/>
    <col min="14357" max="14357" width="14.26953125" customWidth="1"/>
    <col min="14358" max="14359" width="13.26953125" bestFit="1" customWidth="1"/>
    <col min="14360" max="14360" width="12.453125" customWidth="1"/>
    <col min="14595" max="14595" width="5.26953125" customWidth="1"/>
    <col min="14596" max="14596" width="21.1796875" customWidth="1"/>
    <col min="14597" max="14597" width="10.81640625" customWidth="1"/>
    <col min="14598" max="14598" width="22.453125" customWidth="1"/>
    <col min="14599" max="14599" width="15.26953125" bestFit="1" customWidth="1"/>
    <col min="14600" max="14600" width="15.453125" customWidth="1"/>
    <col min="14601" max="14601" width="14.81640625" bestFit="1" customWidth="1"/>
    <col min="14602" max="14602" width="14.81640625" customWidth="1"/>
    <col min="14603" max="14603" width="15.26953125" customWidth="1"/>
    <col min="14604" max="14604" width="15.54296875" customWidth="1"/>
    <col min="14605" max="14605" width="14.81640625" bestFit="1" customWidth="1"/>
    <col min="14606" max="14610" width="14.81640625" customWidth="1"/>
    <col min="14611" max="14611" width="13.26953125" bestFit="1" customWidth="1"/>
    <col min="14612" max="14612" width="14.26953125" bestFit="1" customWidth="1"/>
    <col min="14613" max="14613" width="14.26953125" customWidth="1"/>
    <col min="14614" max="14615" width="13.26953125" bestFit="1" customWidth="1"/>
    <col min="14616" max="14616" width="12.453125" customWidth="1"/>
    <col min="14851" max="14851" width="5.26953125" customWidth="1"/>
    <col min="14852" max="14852" width="21.1796875" customWidth="1"/>
    <col min="14853" max="14853" width="10.81640625" customWidth="1"/>
    <col min="14854" max="14854" width="22.453125" customWidth="1"/>
    <col min="14855" max="14855" width="15.26953125" bestFit="1" customWidth="1"/>
    <col min="14856" max="14856" width="15.453125" customWidth="1"/>
    <col min="14857" max="14857" width="14.81640625" bestFit="1" customWidth="1"/>
    <col min="14858" max="14858" width="14.81640625" customWidth="1"/>
    <col min="14859" max="14859" width="15.26953125" customWidth="1"/>
    <col min="14860" max="14860" width="15.54296875" customWidth="1"/>
    <col min="14861" max="14861" width="14.81640625" bestFit="1" customWidth="1"/>
    <col min="14862" max="14866" width="14.81640625" customWidth="1"/>
    <col min="14867" max="14867" width="13.26953125" bestFit="1" customWidth="1"/>
    <col min="14868" max="14868" width="14.26953125" bestFit="1" customWidth="1"/>
    <col min="14869" max="14869" width="14.26953125" customWidth="1"/>
    <col min="14870" max="14871" width="13.26953125" bestFit="1" customWidth="1"/>
    <col min="14872" max="14872" width="12.453125" customWidth="1"/>
    <col min="15107" max="15107" width="5.26953125" customWidth="1"/>
    <col min="15108" max="15108" width="21.1796875" customWidth="1"/>
    <col min="15109" max="15109" width="10.81640625" customWidth="1"/>
    <col min="15110" max="15110" width="22.453125" customWidth="1"/>
    <col min="15111" max="15111" width="15.26953125" bestFit="1" customWidth="1"/>
    <col min="15112" max="15112" width="15.453125" customWidth="1"/>
    <col min="15113" max="15113" width="14.81640625" bestFit="1" customWidth="1"/>
    <col min="15114" max="15114" width="14.81640625" customWidth="1"/>
    <col min="15115" max="15115" width="15.26953125" customWidth="1"/>
    <col min="15116" max="15116" width="15.54296875" customWidth="1"/>
    <col min="15117" max="15117" width="14.81640625" bestFit="1" customWidth="1"/>
    <col min="15118" max="15122" width="14.81640625" customWidth="1"/>
    <col min="15123" max="15123" width="13.26953125" bestFit="1" customWidth="1"/>
    <col min="15124" max="15124" width="14.26953125" bestFit="1" customWidth="1"/>
    <col min="15125" max="15125" width="14.26953125" customWidth="1"/>
    <col min="15126" max="15127" width="13.26953125" bestFit="1" customWidth="1"/>
    <col min="15128" max="15128" width="12.453125" customWidth="1"/>
    <col min="15363" max="15363" width="5.26953125" customWidth="1"/>
    <col min="15364" max="15364" width="21.1796875" customWidth="1"/>
    <col min="15365" max="15365" width="10.81640625" customWidth="1"/>
    <col min="15366" max="15366" width="22.453125" customWidth="1"/>
    <col min="15367" max="15367" width="15.26953125" bestFit="1" customWidth="1"/>
    <col min="15368" max="15368" width="15.453125" customWidth="1"/>
    <col min="15369" max="15369" width="14.81640625" bestFit="1" customWidth="1"/>
    <col min="15370" max="15370" width="14.81640625" customWidth="1"/>
    <col min="15371" max="15371" width="15.26953125" customWidth="1"/>
    <col min="15372" max="15372" width="15.54296875" customWidth="1"/>
    <col min="15373" max="15373" width="14.81640625" bestFit="1" customWidth="1"/>
    <col min="15374" max="15378" width="14.81640625" customWidth="1"/>
    <col min="15379" max="15379" width="13.26953125" bestFit="1" customWidth="1"/>
    <col min="15380" max="15380" width="14.26953125" bestFit="1" customWidth="1"/>
    <col min="15381" max="15381" width="14.26953125" customWidth="1"/>
    <col min="15382" max="15383" width="13.26953125" bestFit="1" customWidth="1"/>
    <col min="15384" max="15384" width="12.453125" customWidth="1"/>
    <col min="15619" max="15619" width="5.26953125" customWidth="1"/>
    <col min="15620" max="15620" width="21.1796875" customWidth="1"/>
    <col min="15621" max="15621" width="10.81640625" customWidth="1"/>
    <col min="15622" max="15622" width="22.453125" customWidth="1"/>
    <col min="15623" max="15623" width="15.26953125" bestFit="1" customWidth="1"/>
    <col min="15624" max="15624" width="15.453125" customWidth="1"/>
    <col min="15625" max="15625" width="14.81640625" bestFit="1" customWidth="1"/>
    <col min="15626" max="15626" width="14.81640625" customWidth="1"/>
    <col min="15627" max="15627" width="15.26953125" customWidth="1"/>
    <col min="15628" max="15628" width="15.54296875" customWidth="1"/>
    <col min="15629" max="15629" width="14.81640625" bestFit="1" customWidth="1"/>
    <col min="15630" max="15634" width="14.81640625" customWidth="1"/>
    <col min="15635" max="15635" width="13.26953125" bestFit="1" customWidth="1"/>
    <col min="15636" max="15636" width="14.26953125" bestFit="1" customWidth="1"/>
    <col min="15637" max="15637" width="14.26953125" customWidth="1"/>
    <col min="15638" max="15639" width="13.26953125" bestFit="1" customWidth="1"/>
    <col min="15640" max="15640" width="12.453125" customWidth="1"/>
    <col min="15875" max="15875" width="5.26953125" customWidth="1"/>
    <col min="15876" max="15876" width="21.1796875" customWidth="1"/>
    <col min="15877" max="15877" width="10.81640625" customWidth="1"/>
    <col min="15878" max="15878" width="22.453125" customWidth="1"/>
    <col min="15879" max="15879" width="15.26953125" bestFit="1" customWidth="1"/>
    <col min="15880" max="15880" width="15.453125" customWidth="1"/>
    <col min="15881" max="15881" width="14.81640625" bestFit="1" customWidth="1"/>
    <col min="15882" max="15882" width="14.81640625" customWidth="1"/>
    <col min="15883" max="15883" width="15.26953125" customWidth="1"/>
    <col min="15884" max="15884" width="15.54296875" customWidth="1"/>
    <col min="15885" max="15885" width="14.81640625" bestFit="1" customWidth="1"/>
    <col min="15886" max="15890" width="14.81640625" customWidth="1"/>
    <col min="15891" max="15891" width="13.26953125" bestFit="1" customWidth="1"/>
    <col min="15892" max="15892" width="14.26953125" bestFit="1" customWidth="1"/>
    <col min="15893" max="15893" width="14.26953125" customWidth="1"/>
    <col min="15894" max="15895" width="13.26953125" bestFit="1" customWidth="1"/>
    <col min="15896" max="15896" width="12.453125" customWidth="1"/>
    <col min="16131" max="16131" width="5.26953125" customWidth="1"/>
    <col min="16132" max="16132" width="21.1796875" customWidth="1"/>
    <col min="16133" max="16133" width="10.81640625" customWidth="1"/>
    <col min="16134" max="16134" width="22.453125" customWidth="1"/>
    <col min="16135" max="16135" width="15.26953125" bestFit="1" customWidth="1"/>
    <col min="16136" max="16136" width="15.453125" customWidth="1"/>
    <col min="16137" max="16137" width="14.81640625" bestFit="1" customWidth="1"/>
    <col min="16138" max="16138" width="14.81640625" customWidth="1"/>
    <col min="16139" max="16139" width="15.26953125" customWidth="1"/>
    <col min="16140" max="16140" width="15.54296875" customWidth="1"/>
    <col min="16141" max="16141" width="14.81640625" bestFit="1" customWidth="1"/>
    <col min="16142" max="16146" width="14.81640625" customWidth="1"/>
    <col min="16147" max="16147" width="13.26953125" bestFit="1" customWidth="1"/>
    <col min="16148" max="16148" width="14.26953125" bestFit="1" customWidth="1"/>
    <col min="16149" max="16149" width="14.26953125" customWidth="1"/>
    <col min="16150" max="16151" width="13.26953125" bestFit="1" customWidth="1"/>
    <col min="16152" max="16152" width="12.453125" customWidth="1"/>
  </cols>
  <sheetData>
    <row r="1" spans="1:28" ht="24">
      <c r="A1" s="540" t="str">
        <f>CP!A6</f>
        <v>PUJA KHADH UDHYOG</v>
      </c>
      <c r="B1" s="540"/>
      <c r="C1" s="540"/>
      <c r="D1" s="540"/>
      <c r="E1" s="540"/>
      <c r="F1" s="540"/>
      <c r="G1" s="540"/>
      <c r="H1" s="540"/>
      <c r="I1" s="540"/>
      <c r="J1" s="540"/>
      <c r="K1" s="489"/>
      <c r="L1" s="489"/>
    </row>
    <row r="2" spans="1:28" ht="24">
      <c r="A2" s="540" t="str">
        <f>CP!A7</f>
        <v>Jeetpur ,Bara</v>
      </c>
      <c r="B2" s="540"/>
      <c r="C2" s="540"/>
      <c r="D2" s="540"/>
      <c r="E2" s="540"/>
      <c r="F2" s="540"/>
      <c r="G2" s="540"/>
      <c r="H2" s="540"/>
      <c r="I2" s="540"/>
      <c r="J2" s="540"/>
      <c r="K2" s="489"/>
      <c r="L2" s="489"/>
    </row>
    <row r="3" spans="1:28" ht="24">
      <c r="A3" s="540" t="s">
        <v>695</v>
      </c>
      <c r="B3" s="540"/>
      <c r="C3" s="540"/>
      <c r="D3" s="540"/>
      <c r="E3" s="540"/>
      <c r="F3" s="540"/>
      <c r="G3" s="540"/>
      <c r="H3" s="540"/>
      <c r="I3" s="540"/>
      <c r="J3" s="540"/>
      <c r="K3" s="489"/>
      <c r="L3" s="489"/>
      <c r="M3">
        <f>[90]Schedule!C84/[90]Production!E6</f>
        <v>26.952000000000002</v>
      </c>
    </row>
    <row r="4" spans="1:28" ht="21">
      <c r="A4" s="541" t="s">
        <v>696</v>
      </c>
      <c r="B4" s="541"/>
      <c r="C4" s="541"/>
      <c r="D4" s="541"/>
      <c r="E4" s="541"/>
      <c r="F4" s="541"/>
      <c r="G4" s="541"/>
      <c r="H4" s="541"/>
      <c r="I4" s="541"/>
      <c r="J4" s="541"/>
      <c r="K4" s="490"/>
      <c r="L4" s="490"/>
      <c r="M4" s="370">
        <f>E6*25</f>
        <v>24212850</v>
      </c>
      <c r="N4" s="370"/>
      <c r="O4" s="370"/>
      <c r="P4" s="370"/>
      <c r="Q4" s="370"/>
      <c r="R4" s="370"/>
      <c r="S4" s="538"/>
      <c r="T4" s="538"/>
      <c r="U4" s="538"/>
      <c r="V4" s="538"/>
      <c r="W4" s="538"/>
      <c r="X4" s="538"/>
      <c r="Y4" s="538"/>
      <c r="Z4" s="538"/>
      <c r="AA4" s="538"/>
      <c r="AB4" s="538"/>
    </row>
    <row r="5" spans="1:28" s="464" customFormat="1" ht="33">
      <c r="A5" s="461" t="s">
        <v>191</v>
      </c>
      <c r="B5" s="462" t="s">
        <v>1</v>
      </c>
      <c r="C5" s="462" t="s">
        <v>697</v>
      </c>
      <c r="D5" s="462" t="s">
        <v>698</v>
      </c>
      <c r="E5" s="462" t="s">
        <v>153</v>
      </c>
      <c r="F5" s="462" t="s">
        <v>699</v>
      </c>
      <c r="G5" s="462" t="s">
        <v>700</v>
      </c>
      <c r="H5" s="462" t="s">
        <v>701</v>
      </c>
      <c r="I5" s="462" t="s">
        <v>144</v>
      </c>
      <c r="J5" s="462" t="s">
        <v>795</v>
      </c>
      <c r="K5" s="491" t="s">
        <v>796</v>
      </c>
      <c r="L5" s="491" t="s">
        <v>702</v>
      </c>
      <c r="M5" s="463">
        <f>J6*26</f>
        <v>1999296</v>
      </c>
      <c r="N5" s="463"/>
      <c r="O5" s="463"/>
      <c r="P5" s="463"/>
      <c r="Q5" s="463"/>
      <c r="R5" s="463"/>
      <c r="S5" s="463"/>
      <c r="T5" s="463"/>
      <c r="U5" s="463"/>
      <c r="W5" s="465"/>
    </row>
    <row r="6" spans="1:28" ht="16.5">
      <c r="A6" s="485">
        <v>1</v>
      </c>
      <c r="B6" s="457" t="s">
        <v>691</v>
      </c>
      <c r="C6" s="466" t="s">
        <v>692</v>
      </c>
      <c r="D6" s="457">
        <v>153530</v>
      </c>
      <c r="E6" s="486">
        <f>537949+250565+90000+90000</f>
        <v>968514</v>
      </c>
      <c r="F6" s="466">
        <v>0</v>
      </c>
      <c r="G6" s="466">
        <f>854658+98000+90000</f>
        <v>1042658</v>
      </c>
      <c r="H6" s="466"/>
      <c r="I6" s="467">
        <v>2490</v>
      </c>
      <c r="J6" s="468">
        <f>D6+E6+F6-G6-I6</f>
        <v>76896</v>
      </c>
      <c r="K6" s="478">
        <v>28</v>
      </c>
      <c r="L6" s="478">
        <f>J6*K6</f>
        <v>2153088</v>
      </c>
      <c r="M6" s="370">
        <f>D6+E6-G6-I6</f>
        <v>76896</v>
      </c>
      <c r="N6" s="370"/>
      <c r="O6" s="370">
        <f>[90]Schedule!G92</f>
        <v>87597372.974000007</v>
      </c>
      <c r="P6" s="370"/>
      <c r="Q6" s="370"/>
      <c r="R6" s="370"/>
      <c r="S6" s="370"/>
      <c r="T6" s="370"/>
      <c r="U6" s="370"/>
      <c r="V6" s="370">
        <f>G6*63%</f>
        <v>656874.54</v>
      </c>
      <c r="W6">
        <v>1223450</v>
      </c>
    </row>
    <row r="7" spans="1:28" ht="16.5">
      <c r="A7" s="485">
        <f>A6+1</f>
        <v>2</v>
      </c>
      <c r="B7" s="457" t="s">
        <v>794</v>
      </c>
      <c r="C7" s="466" t="s">
        <v>692</v>
      </c>
      <c r="D7" s="487">
        <f>59038-10263-867</f>
        <v>47908</v>
      </c>
      <c r="E7" s="466">
        <v>0</v>
      </c>
      <c r="F7" s="469">
        <f>G6*H7%</f>
        <v>656874.54</v>
      </c>
      <c r="G7" s="466">
        <v>0</v>
      </c>
      <c r="H7" s="469">
        <v>63</v>
      </c>
      <c r="I7" s="467">
        <v>672811</v>
      </c>
      <c r="J7" s="468">
        <f>D7+E7+F7-G7-I7</f>
        <v>31971.540000000037</v>
      </c>
      <c r="K7" s="478">
        <v>35</v>
      </c>
      <c r="L7" s="478">
        <f t="shared" ref="L7:L15" si="0">J7*K7</f>
        <v>1119003.9000000013</v>
      </c>
      <c r="M7" s="370">
        <f>D6+E6-G6-I6</f>
        <v>76896</v>
      </c>
      <c r="N7" s="370">
        <f>F7/$F$16*100</f>
        <v>65.625</v>
      </c>
      <c r="O7" s="370">
        <f>$O$6*N7%</f>
        <v>57485776.014187507</v>
      </c>
      <c r="P7" s="370">
        <f>O7/F7</f>
        <v>87.514087567144102</v>
      </c>
      <c r="Q7" s="370">
        <v>35.92326191762637</v>
      </c>
      <c r="R7" s="370">
        <f>Q7*F7</f>
        <v>23597076.14744034</v>
      </c>
      <c r="S7" s="370" t="e">
        <f>R7/#REF!*100</f>
        <v>#REF!</v>
      </c>
      <c r="T7" s="370" t="e">
        <f>#REF!*S7%</f>
        <v>#REF!</v>
      </c>
      <c r="U7" s="370" t="e">
        <f>T7/F7</f>
        <v>#REF!</v>
      </c>
    </row>
    <row r="8" spans="1:28" ht="16.5">
      <c r="A8" s="485">
        <f t="shared" ref="A8:A15" si="1">A7+1</f>
        <v>3</v>
      </c>
      <c r="B8" s="457" t="s">
        <v>693</v>
      </c>
      <c r="C8" s="466" t="s">
        <v>692</v>
      </c>
      <c r="D8" s="457">
        <v>12454</v>
      </c>
      <c r="E8" s="466">
        <v>0</v>
      </c>
      <c r="F8" s="466">
        <f>G6*H8%</f>
        <v>52132.9</v>
      </c>
      <c r="G8" s="466"/>
      <c r="H8" s="466">
        <v>5</v>
      </c>
      <c r="I8" s="467">
        <v>48476</v>
      </c>
      <c r="J8" s="468">
        <f t="shared" ref="J8:J12" si="2">D8+E8+F8-G8-I8</f>
        <v>16110.900000000001</v>
      </c>
      <c r="K8" s="478">
        <v>30</v>
      </c>
      <c r="L8" s="478">
        <f t="shared" si="0"/>
        <v>483327.00000000006</v>
      </c>
      <c r="M8" s="370">
        <f>D6+E6-G6-I6</f>
        <v>76896</v>
      </c>
      <c r="N8" s="370">
        <f>F8/$F$16*100</f>
        <v>5.208333333333333</v>
      </c>
      <c r="O8" s="370">
        <f>$O$6*N8%</f>
        <v>4562363.1757291667</v>
      </c>
      <c r="P8" s="370">
        <f>O8/F8</f>
        <v>87.514087567144102</v>
      </c>
      <c r="Q8" s="370">
        <v>28.302029229904441</v>
      </c>
      <c r="R8" s="370">
        <f>Q8*F8</f>
        <v>1475466.8596396854</v>
      </c>
      <c r="S8" s="370" t="e">
        <f>R8/#REF!*100</f>
        <v>#REF!</v>
      </c>
      <c r="T8" s="370" t="e">
        <f>#REF!*S8%</f>
        <v>#REF!</v>
      </c>
      <c r="U8" s="370" t="e">
        <f>T8/F8</f>
        <v>#REF!</v>
      </c>
    </row>
    <row r="9" spans="1:28" ht="16.5">
      <c r="A9" s="485">
        <f t="shared" si="1"/>
        <v>4</v>
      </c>
      <c r="B9" s="457" t="s">
        <v>789</v>
      </c>
      <c r="C9" s="466" t="s">
        <v>692</v>
      </c>
      <c r="D9" s="457">
        <v>7205</v>
      </c>
      <c r="E9" s="466">
        <f>50241+19578</f>
        <v>69819</v>
      </c>
      <c r="F9" s="469">
        <f>G6*H9%</f>
        <v>83412.639999999999</v>
      </c>
      <c r="G9" s="466"/>
      <c r="H9" s="466">
        <v>8</v>
      </c>
      <c r="I9" s="467">
        <v>150941</v>
      </c>
      <c r="J9" s="468">
        <f t="shared" si="2"/>
        <v>9495.640000000014</v>
      </c>
      <c r="K9" s="478">
        <v>27</v>
      </c>
      <c r="L9" s="478">
        <f t="shared" si="0"/>
        <v>256382.28000000038</v>
      </c>
      <c r="N9" s="370"/>
      <c r="O9" s="370"/>
      <c r="P9" s="370"/>
      <c r="Q9" s="370"/>
      <c r="R9" s="370"/>
      <c r="S9" s="370"/>
      <c r="T9" s="370"/>
      <c r="U9" s="370"/>
    </row>
    <row r="10" spans="1:28" ht="16.5">
      <c r="A10" s="485">
        <f t="shared" si="1"/>
        <v>5</v>
      </c>
      <c r="B10" s="457" t="s">
        <v>788</v>
      </c>
      <c r="C10" s="466" t="s">
        <v>692</v>
      </c>
      <c r="D10" s="457">
        <v>145800</v>
      </c>
      <c r="E10" s="466">
        <v>0</v>
      </c>
      <c r="F10" s="469">
        <f>G6*H10%</f>
        <v>208531.6</v>
      </c>
      <c r="G10" s="466"/>
      <c r="H10" s="466">
        <v>20</v>
      </c>
      <c r="I10" s="467">
        <v>13704</v>
      </c>
      <c r="J10" s="468">
        <f t="shared" si="2"/>
        <v>340627.6</v>
      </c>
      <c r="K10" s="478">
        <v>3</v>
      </c>
      <c r="L10" s="478">
        <f t="shared" si="0"/>
        <v>1021882.7999999999</v>
      </c>
      <c r="N10" s="370"/>
      <c r="O10" s="370"/>
      <c r="P10" s="370"/>
      <c r="Q10" s="370"/>
      <c r="R10" s="370"/>
      <c r="S10" s="370"/>
      <c r="T10" s="370"/>
      <c r="U10" s="370"/>
    </row>
    <row r="11" spans="1:28" ht="16.5">
      <c r="A11" s="485">
        <f t="shared" si="1"/>
        <v>6</v>
      </c>
      <c r="B11" s="457" t="s">
        <v>790</v>
      </c>
      <c r="C11" s="466" t="s">
        <v>692</v>
      </c>
      <c r="D11" s="457">
        <v>11030</v>
      </c>
      <c r="E11" s="486">
        <f>159725+95542</f>
        <v>255267</v>
      </c>
      <c r="F11" s="466"/>
      <c r="G11" s="466"/>
      <c r="H11" s="466"/>
      <c r="I11" s="467">
        <v>206755</v>
      </c>
      <c r="J11" s="468">
        <f t="shared" si="2"/>
        <v>59542</v>
      </c>
      <c r="K11" s="478">
        <v>32</v>
      </c>
      <c r="L11" s="478">
        <f t="shared" si="0"/>
        <v>1905344</v>
      </c>
      <c r="N11" s="370"/>
      <c r="O11" s="370"/>
      <c r="P11" s="370"/>
      <c r="Q11" s="370"/>
      <c r="R11" s="370"/>
      <c r="S11" s="370"/>
      <c r="T11" s="370"/>
      <c r="U11" s="370"/>
    </row>
    <row r="12" spans="1:28" ht="16.5">
      <c r="A12" s="485">
        <f t="shared" si="1"/>
        <v>7</v>
      </c>
      <c r="B12" s="457" t="s">
        <v>791</v>
      </c>
      <c r="C12" s="466" t="s">
        <v>692</v>
      </c>
      <c r="D12" s="457">
        <v>9808</v>
      </c>
      <c r="E12" s="486">
        <f>739319+166654</f>
        <v>905973</v>
      </c>
      <c r="F12" s="466"/>
      <c r="G12" s="466"/>
      <c r="H12" s="466"/>
      <c r="I12" s="467">
        <v>803672</v>
      </c>
      <c r="J12" s="468">
        <f t="shared" si="2"/>
        <v>112109</v>
      </c>
      <c r="K12" s="478">
        <v>24</v>
      </c>
      <c r="L12" s="478">
        <f t="shared" si="0"/>
        <v>2690616</v>
      </c>
      <c r="N12" s="370" t="s">
        <v>176</v>
      </c>
      <c r="O12" s="370"/>
      <c r="P12" s="370"/>
      <c r="Q12" s="370"/>
      <c r="R12" s="370"/>
      <c r="S12" s="370"/>
      <c r="T12" s="370"/>
      <c r="U12" s="370"/>
    </row>
    <row r="13" spans="1:28" ht="16.5">
      <c r="A13" s="485">
        <f t="shared" si="1"/>
        <v>8</v>
      </c>
      <c r="B13" s="457" t="s">
        <v>792</v>
      </c>
      <c r="C13" s="466" t="s">
        <v>692</v>
      </c>
      <c r="D13" s="457">
        <v>10263</v>
      </c>
      <c r="E13" s="466">
        <v>14755</v>
      </c>
      <c r="F13" s="466"/>
      <c r="G13" s="466"/>
      <c r="H13" s="466"/>
      <c r="I13" s="467">
        <v>22750</v>
      </c>
      <c r="J13" s="468">
        <f t="shared" ref="J13:J15" si="3">D13+E13+F13-G13-I13</f>
        <v>2268</v>
      </c>
      <c r="K13" s="478">
        <v>57</v>
      </c>
      <c r="L13" s="478">
        <f t="shared" si="0"/>
        <v>129276</v>
      </c>
      <c r="N13" s="370">
        <f>760884-63548</f>
        <v>697336</v>
      </c>
      <c r="O13" s="370"/>
      <c r="P13" s="370"/>
      <c r="Q13" s="370"/>
      <c r="R13" s="370"/>
      <c r="S13" s="370"/>
      <c r="T13" s="370"/>
      <c r="U13" s="370"/>
    </row>
    <row r="14" spans="1:28" ht="16.5">
      <c r="A14" s="485">
        <f t="shared" si="1"/>
        <v>9</v>
      </c>
      <c r="B14" s="457" t="s">
        <v>793</v>
      </c>
      <c r="C14" s="466" t="s">
        <v>692</v>
      </c>
      <c r="D14" s="457">
        <v>867</v>
      </c>
      <c r="E14" s="466">
        <v>74714</v>
      </c>
      <c r="F14" s="466"/>
      <c r="G14" s="466"/>
      <c r="H14" s="466"/>
      <c r="I14" s="467">
        <v>74407</v>
      </c>
      <c r="J14" s="468">
        <f t="shared" si="3"/>
        <v>1174</v>
      </c>
      <c r="K14" s="478">
        <v>35</v>
      </c>
      <c r="L14" s="478">
        <f t="shared" si="0"/>
        <v>41090</v>
      </c>
      <c r="N14" s="370" t="s">
        <v>176</v>
      </c>
      <c r="O14" s="370"/>
      <c r="P14" s="370"/>
      <c r="Q14" s="370"/>
      <c r="R14" s="370"/>
      <c r="S14" s="370"/>
      <c r="T14" s="370"/>
      <c r="U14" s="370"/>
    </row>
    <row r="15" spans="1:28" ht="16.5">
      <c r="A15" s="485">
        <f t="shared" si="1"/>
        <v>10</v>
      </c>
      <c r="B15" s="457" t="s">
        <v>787</v>
      </c>
      <c r="C15" s="466" t="s">
        <v>692</v>
      </c>
      <c r="D15" s="457">
        <v>0</v>
      </c>
      <c r="E15" s="466">
        <v>31450</v>
      </c>
      <c r="F15" s="466"/>
      <c r="G15" s="466"/>
      <c r="H15" s="466"/>
      <c r="I15" s="467">
        <v>12550</v>
      </c>
      <c r="J15" s="468">
        <f t="shared" si="3"/>
        <v>18900</v>
      </c>
      <c r="K15" s="478">
        <v>35</v>
      </c>
      <c r="L15" s="478">
        <f t="shared" si="0"/>
        <v>661500</v>
      </c>
      <c r="N15" s="370"/>
      <c r="O15" s="370"/>
      <c r="P15" s="370"/>
      <c r="Q15" s="370"/>
      <c r="R15" s="370"/>
      <c r="S15" s="370"/>
      <c r="T15" s="370"/>
      <c r="U15" s="370"/>
    </row>
    <row r="16" spans="1:28" ht="16.5">
      <c r="A16" s="470"/>
      <c r="B16" s="471"/>
      <c r="C16" s="471"/>
      <c r="D16" s="471">
        <f>SUM(D6:D15)</f>
        <v>398865</v>
      </c>
      <c r="E16" s="471">
        <f t="shared" ref="E16:G16" si="4">SUM(E6:E15)</f>
        <v>2320492</v>
      </c>
      <c r="F16" s="471">
        <f t="shared" si="4"/>
        <v>1000951.68</v>
      </c>
      <c r="G16" s="471">
        <f t="shared" si="4"/>
        <v>1042658</v>
      </c>
      <c r="H16" s="471"/>
      <c r="I16" s="471">
        <f t="shared" ref="I16" si="5">SUM(I6:I15)</f>
        <v>2008556</v>
      </c>
      <c r="J16" s="471">
        <f t="shared" ref="J16" si="6">SUM(J6:J15)</f>
        <v>669094.68000000005</v>
      </c>
      <c r="K16" s="492"/>
      <c r="L16" s="492">
        <f>SUM(L6:L15)</f>
        <v>10461509.98</v>
      </c>
      <c r="M16" s="472"/>
      <c r="N16" s="473"/>
      <c r="O16" s="473" t="e">
        <f>#REF!*#REF!%</f>
        <v>#REF!</v>
      </c>
      <c r="P16" s="473" t="e">
        <f>O16/#REF!</f>
        <v>#REF!</v>
      </c>
      <c r="Q16" s="473"/>
      <c r="R16" s="473"/>
      <c r="V16" s="370"/>
    </row>
    <row r="17" spans="1:22" ht="16.5">
      <c r="A17" s="474"/>
      <c r="B17" s="475"/>
      <c r="C17" s="475"/>
      <c r="D17" s="475"/>
      <c r="E17" s="476"/>
      <c r="F17" s="476"/>
      <c r="G17" s="476"/>
      <c r="H17" s="476"/>
      <c r="I17" s="477"/>
      <c r="J17" s="478"/>
      <c r="K17" s="478"/>
      <c r="L17" s="478"/>
      <c r="M17" s="370" t="e">
        <f>I16-#REF!</f>
        <v>#REF!</v>
      </c>
      <c r="N17" s="370"/>
      <c r="O17" s="370" t="e">
        <f>#REF!/#REF!</f>
        <v>#REF!</v>
      </c>
      <c r="P17" s="370"/>
      <c r="Q17" s="370"/>
      <c r="R17" s="370"/>
    </row>
    <row r="18" spans="1:22" ht="18.5">
      <c r="A18" s="539" t="s">
        <v>703</v>
      </c>
      <c r="B18" s="539"/>
      <c r="C18" s="539"/>
      <c r="D18" s="539"/>
      <c r="E18" s="539"/>
      <c r="F18" s="539"/>
      <c r="G18" s="539"/>
      <c r="H18" s="539"/>
      <c r="I18" s="539"/>
      <c r="J18" s="539"/>
      <c r="K18" s="488"/>
      <c r="L18" s="488"/>
      <c r="M18" s="370" t="e">
        <f>I16-#REF!</f>
        <v>#REF!</v>
      </c>
      <c r="N18" s="370"/>
      <c r="O18" s="370"/>
      <c r="P18" s="370"/>
      <c r="Q18" s="370"/>
      <c r="R18" s="370"/>
      <c r="S18" s="370">
        <v>1674500</v>
      </c>
      <c r="T18" s="370"/>
      <c r="U18" s="370"/>
      <c r="V18" t="s">
        <v>704</v>
      </c>
    </row>
    <row r="19" spans="1:22">
      <c r="F19" t="s">
        <v>176</v>
      </c>
      <c r="J19" s="370"/>
      <c r="K19" s="370"/>
      <c r="L19" s="370"/>
    </row>
    <row r="20" spans="1:22" ht="14.5">
      <c r="G20" t="s">
        <v>176</v>
      </c>
      <c r="S20" s="411"/>
      <c r="T20" s="411"/>
      <c r="U20" s="411"/>
    </row>
    <row r="21" spans="1:22">
      <c r="E21" t="s">
        <v>176</v>
      </c>
      <c r="J21" s="370"/>
      <c r="K21" s="370"/>
      <c r="L21" s="370"/>
    </row>
    <row r="22" spans="1:22">
      <c r="S22" s="447"/>
      <c r="T22" s="447"/>
      <c r="U22" s="447"/>
      <c r="V22" s="480"/>
    </row>
    <row r="25" spans="1:22">
      <c r="G25" s="370"/>
      <c r="H25" s="370"/>
      <c r="I25" s="370"/>
    </row>
    <row r="26" spans="1:22">
      <c r="I26" s="370"/>
      <c r="S26" s="370"/>
      <c r="T26" s="370"/>
      <c r="U26" s="370"/>
    </row>
    <row r="27" spans="1:22">
      <c r="S27" s="370"/>
      <c r="T27" s="370"/>
      <c r="U27" s="370"/>
    </row>
    <row r="28" spans="1:22">
      <c r="G28" s="370"/>
      <c r="H28" s="370"/>
    </row>
    <row r="29" spans="1:22">
      <c r="J29" s="370"/>
      <c r="K29" s="370"/>
      <c r="L29" s="370"/>
    </row>
    <row r="30" spans="1:22">
      <c r="J30" s="370"/>
      <c r="K30" s="370"/>
      <c r="L30" s="370"/>
    </row>
    <row r="31" spans="1:22">
      <c r="J31" s="370"/>
      <c r="K31" s="370"/>
      <c r="L31" s="370"/>
    </row>
    <row r="32" spans="1:22">
      <c r="J32" s="370"/>
      <c r="K32" s="370"/>
      <c r="L32" s="370"/>
    </row>
    <row r="33" spans="10:24">
      <c r="J33" s="370"/>
      <c r="K33" s="370"/>
      <c r="L33" s="370"/>
    </row>
    <row r="34" spans="10:24">
      <c r="J34" s="370"/>
      <c r="K34" s="370"/>
      <c r="L34" s="370"/>
    </row>
    <row r="35" spans="10:24">
      <c r="J35" s="370"/>
      <c r="K35" s="370"/>
      <c r="L35" s="370"/>
    </row>
    <row r="36" spans="10:24">
      <c r="J36" s="370"/>
      <c r="K36" s="370"/>
      <c r="L36" s="370"/>
      <c r="X36" s="480"/>
    </row>
  </sheetData>
  <mergeCells count="9">
    <mergeCell ref="Y4:Z4"/>
    <mergeCell ref="AA4:AB4"/>
    <mergeCell ref="A18:J18"/>
    <mergeCell ref="A1:J1"/>
    <mergeCell ref="A2:J2"/>
    <mergeCell ref="A3:J3"/>
    <mergeCell ref="A4:J4"/>
    <mergeCell ref="S4:V4"/>
    <mergeCell ref="W4:X4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4"/>
  <sheetViews>
    <sheetView tabSelected="1" topLeftCell="A16" workbookViewId="0">
      <selection activeCell="R24" sqref="R24"/>
    </sheetView>
  </sheetViews>
  <sheetFormatPr defaultRowHeight="14.5"/>
  <cols>
    <col min="1" max="1" width="6" customWidth="1"/>
    <col min="2" max="2" width="37.453125" bestFit="1" customWidth="1"/>
    <col min="3" max="3" width="8.7265625" customWidth="1"/>
    <col min="4" max="4" width="13.26953125" style="411" bestFit="1" customWidth="1"/>
    <col min="5" max="5" width="14.26953125" style="411" bestFit="1" customWidth="1"/>
    <col min="6" max="6" width="14.81640625" hidden="1" customWidth="1"/>
    <col min="7" max="7" width="21.26953125" hidden="1" customWidth="1"/>
    <col min="8" max="8" width="14.81640625" hidden="1" customWidth="1"/>
    <col min="9" max="9" width="14" hidden="1" customWidth="1"/>
    <col min="10" max="10" width="14.26953125" hidden="1" customWidth="1"/>
    <col min="11" max="11" width="13.26953125" hidden="1" customWidth="1"/>
    <col min="12" max="15" width="0" hidden="1" customWidth="1"/>
    <col min="17" max="18" width="14.26953125" bestFit="1" customWidth="1"/>
    <col min="19" max="19" width="14.26953125" style="411" bestFit="1" customWidth="1"/>
    <col min="20" max="20" width="14" bestFit="1" customWidth="1"/>
    <col min="257" max="257" width="6" customWidth="1"/>
    <col min="258" max="258" width="37.453125" bestFit="1" customWidth="1"/>
    <col min="259" max="259" width="8.7265625" customWidth="1"/>
    <col min="260" max="260" width="13.26953125" bestFit="1" customWidth="1"/>
    <col min="261" max="261" width="14.81640625" bestFit="1" customWidth="1"/>
    <col min="262" max="271" width="0" hidden="1" customWidth="1"/>
    <col min="273" max="275" width="14.26953125" bestFit="1" customWidth="1"/>
    <col min="276" max="276" width="14" bestFit="1" customWidth="1"/>
    <col min="513" max="513" width="6" customWidth="1"/>
    <col min="514" max="514" width="37.453125" bestFit="1" customWidth="1"/>
    <col min="515" max="515" width="8.7265625" customWidth="1"/>
    <col min="516" max="516" width="13.26953125" bestFit="1" customWidth="1"/>
    <col min="517" max="517" width="14.81640625" bestFit="1" customWidth="1"/>
    <col min="518" max="527" width="0" hidden="1" customWidth="1"/>
    <col min="529" max="531" width="14.26953125" bestFit="1" customWidth="1"/>
    <col min="532" max="532" width="14" bestFit="1" customWidth="1"/>
    <col min="769" max="769" width="6" customWidth="1"/>
    <col min="770" max="770" width="37.453125" bestFit="1" customWidth="1"/>
    <col min="771" max="771" width="8.7265625" customWidth="1"/>
    <col min="772" max="772" width="13.26953125" bestFit="1" customWidth="1"/>
    <col min="773" max="773" width="14.81640625" bestFit="1" customWidth="1"/>
    <col min="774" max="783" width="0" hidden="1" customWidth="1"/>
    <col min="785" max="787" width="14.26953125" bestFit="1" customWidth="1"/>
    <col min="788" max="788" width="14" bestFit="1" customWidth="1"/>
    <col min="1025" max="1025" width="6" customWidth="1"/>
    <col min="1026" max="1026" width="37.453125" bestFit="1" customWidth="1"/>
    <col min="1027" max="1027" width="8.7265625" customWidth="1"/>
    <col min="1028" max="1028" width="13.26953125" bestFit="1" customWidth="1"/>
    <col min="1029" max="1029" width="14.81640625" bestFit="1" customWidth="1"/>
    <col min="1030" max="1039" width="0" hidden="1" customWidth="1"/>
    <col min="1041" max="1043" width="14.26953125" bestFit="1" customWidth="1"/>
    <col min="1044" max="1044" width="14" bestFit="1" customWidth="1"/>
    <col min="1281" max="1281" width="6" customWidth="1"/>
    <col min="1282" max="1282" width="37.453125" bestFit="1" customWidth="1"/>
    <col min="1283" max="1283" width="8.7265625" customWidth="1"/>
    <col min="1284" max="1284" width="13.26953125" bestFit="1" customWidth="1"/>
    <col min="1285" max="1285" width="14.81640625" bestFit="1" customWidth="1"/>
    <col min="1286" max="1295" width="0" hidden="1" customWidth="1"/>
    <col min="1297" max="1299" width="14.26953125" bestFit="1" customWidth="1"/>
    <col min="1300" max="1300" width="14" bestFit="1" customWidth="1"/>
    <col min="1537" max="1537" width="6" customWidth="1"/>
    <col min="1538" max="1538" width="37.453125" bestFit="1" customWidth="1"/>
    <col min="1539" max="1539" width="8.7265625" customWidth="1"/>
    <col min="1540" max="1540" width="13.26953125" bestFit="1" customWidth="1"/>
    <col min="1541" max="1541" width="14.81640625" bestFit="1" customWidth="1"/>
    <col min="1542" max="1551" width="0" hidden="1" customWidth="1"/>
    <col min="1553" max="1555" width="14.26953125" bestFit="1" customWidth="1"/>
    <col min="1556" max="1556" width="14" bestFit="1" customWidth="1"/>
    <col min="1793" max="1793" width="6" customWidth="1"/>
    <col min="1794" max="1794" width="37.453125" bestFit="1" customWidth="1"/>
    <col min="1795" max="1795" width="8.7265625" customWidth="1"/>
    <col min="1796" max="1796" width="13.26953125" bestFit="1" customWidth="1"/>
    <col min="1797" max="1797" width="14.81640625" bestFit="1" customWidth="1"/>
    <col min="1798" max="1807" width="0" hidden="1" customWidth="1"/>
    <col min="1809" max="1811" width="14.26953125" bestFit="1" customWidth="1"/>
    <col min="1812" max="1812" width="14" bestFit="1" customWidth="1"/>
    <col min="2049" max="2049" width="6" customWidth="1"/>
    <col min="2050" max="2050" width="37.453125" bestFit="1" customWidth="1"/>
    <col min="2051" max="2051" width="8.7265625" customWidth="1"/>
    <col min="2052" max="2052" width="13.26953125" bestFit="1" customWidth="1"/>
    <col min="2053" max="2053" width="14.81640625" bestFit="1" customWidth="1"/>
    <col min="2054" max="2063" width="0" hidden="1" customWidth="1"/>
    <col min="2065" max="2067" width="14.26953125" bestFit="1" customWidth="1"/>
    <col min="2068" max="2068" width="14" bestFit="1" customWidth="1"/>
    <col min="2305" max="2305" width="6" customWidth="1"/>
    <col min="2306" max="2306" width="37.453125" bestFit="1" customWidth="1"/>
    <col min="2307" max="2307" width="8.7265625" customWidth="1"/>
    <col min="2308" max="2308" width="13.26953125" bestFit="1" customWidth="1"/>
    <col min="2309" max="2309" width="14.81640625" bestFit="1" customWidth="1"/>
    <col min="2310" max="2319" width="0" hidden="1" customWidth="1"/>
    <col min="2321" max="2323" width="14.26953125" bestFit="1" customWidth="1"/>
    <col min="2324" max="2324" width="14" bestFit="1" customWidth="1"/>
    <col min="2561" max="2561" width="6" customWidth="1"/>
    <col min="2562" max="2562" width="37.453125" bestFit="1" customWidth="1"/>
    <col min="2563" max="2563" width="8.7265625" customWidth="1"/>
    <col min="2564" max="2564" width="13.26953125" bestFit="1" customWidth="1"/>
    <col min="2565" max="2565" width="14.81640625" bestFit="1" customWidth="1"/>
    <col min="2566" max="2575" width="0" hidden="1" customWidth="1"/>
    <col min="2577" max="2579" width="14.26953125" bestFit="1" customWidth="1"/>
    <col min="2580" max="2580" width="14" bestFit="1" customWidth="1"/>
    <col min="2817" max="2817" width="6" customWidth="1"/>
    <col min="2818" max="2818" width="37.453125" bestFit="1" customWidth="1"/>
    <col min="2819" max="2819" width="8.7265625" customWidth="1"/>
    <col min="2820" max="2820" width="13.26953125" bestFit="1" customWidth="1"/>
    <col min="2821" max="2821" width="14.81640625" bestFit="1" customWidth="1"/>
    <col min="2822" max="2831" width="0" hidden="1" customWidth="1"/>
    <col min="2833" max="2835" width="14.26953125" bestFit="1" customWidth="1"/>
    <col min="2836" max="2836" width="14" bestFit="1" customWidth="1"/>
    <col min="3073" max="3073" width="6" customWidth="1"/>
    <col min="3074" max="3074" width="37.453125" bestFit="1" customWidth="1"/>
    <col min="3075" max="3075" width="8.7265625" customWidth="1"/>
    <col min="3076" max="3076" width="13.26953125" bestFit="1" customWidth="1"/>
    <col min="3077" max="3077" width="14.81640625" bestFit="1" customWidth="1"/>
    <col min="3078" max="3087" width="0" hidden="1" customWidth="1"/>
    <col min="3089" max="3091" width="14.26953125" bestFit="1" customWidth="1"/>
    <col min="3092" max="3092" width="14" bestFit="1" customWidth="1"/>
    <col min="3329" max="3329" width="6" customWidth="1"/>
    <col min="3330" max="3330" width="37.453125" bestFit="1" customWidth="1"/>
    <col min="3331" max="3331" width="8.7265625" customWidth="1"/>
    <col min="3332" max="3332" width="13.26953125" bestFit="1" customWidth="1"/>
    <col min="3333" max="3333" width="14.81640625" bestFit="1" customWidth="1"/>
    <col min="3334" max="3343" width="0" hidden="1" customWidth="1"/>
    <col min="3345" max="3347" width="14.26953125" bestFit="1" customWidth="1"/>
    <col min="3348" max="3348" width="14" bestFit="1" customWidth="1"/>
    <col min="3585" max="3585" width="6" customWidth="1"/>
    <col min="3586" max="3586" width="37.453125" bestFit="1" customWidth="1"/>
    <col min="3587" max="3587" width="8.7265625" customWidth="1"/>
    <col min="3588" max="3588" width="13.26953125" bestFit="1" customWidth="1"/>
    <col min="3589" max="3589" width="14.81640625" bestFit="1" customWidth="1"/>
    <col min="3590" max="3599" width="0" hidden="1" customWidth="1"/>
    <col min="3601" max="3603" width="14.26953125" bestFit="1" customWidth="1"/>
    <col min="3604" max="3604" width="14" bestFit="1" customWidth="1"/>
    <col min="3841" max="3841" width="6" customWidth="1"/>
    <col min="3842" max="3842" width="37.453125" bestFit="1" customWidth="1"/>
    <col min="3843" max="3843" width="8.7265625" customWidth="1"/>
    <col min="3844" max="3844" width="13.26953125" bestFit="1" customWidth="1"/>
    <col min="3845" max="3845" width="14.81640625" bestFit="1" customWidth="1"/>
    <col min="3846" max="3855" width="0" hidden="1" customWidth="1"/>
    <col min="3857" max="3859" width="14.26953125" bestFit="1" customWidth="1"/>
    <col min="3860" max="3860" width="14" bestFit="1" customWidth="1"/>
    <col min="4097" max="4097" width="6" customWidth="1"/>
    <col min="4098" max="4098" width="37.453125" bestFit="1" customWidth="1"/>
    <col min="4099" max="4099" width="8.7265625" customWidth="1"/>
    <col min="4100" max="4100" width="13.26953125" bestFit="1" customWidth="1"/>
    <col min="4101" max="4101" width="14.81640625" bestFit="1" customWidth="1"/>
    <col min="4102" max="4111" width="0" hidden="1" customWidth="1"/>
    <col min="4113" max="4115" width="14.26953125" bestFit="1" customWidth="1"/>
    <col min="4116" max="4116" width="14" bestFit="1" customWidth="1"/>
    <col min="4353" max="4353" width="6" customWidth="1"/>
    <col min="4354" max="4354" width="37.453125" bestFit="1" customWidth="1"/>
    <col min="4355" max="4355" width="8.7265625" customWidth="1"/>
    <col min="4356" max="4356" width="13.26953125" bestFit="1" customWidth="1"/>
    <col min="4357" max="4357" width="14.81640625" bestFit="1" customWidth="1"/>
    <col min="4358" max="4367" width="0" hidden="1" customWidth="1"/>
    <col min="4369" max="4371" width="14.26953125" bestFit="1" customWidth="1"/>
    <col min="4372" max="4372" width="14" bestFit="1" customWidth="1"/>
    <col min="4609" max="4609" width="6" customWidth="1"/>
    <col min="4610" max="4610" width="37.453125" bestFit="1" customWidth="1"/>
    <col min="4611" max="4611" width="8.7265625" customWidth="1"/>
    <col min="4612" max="4612" width="13.26953125" bestFit="1" customWidth="1"/>
    <col min="4613" max="4613" width="14.81640625" bestFit="1" customWidth="1"/>
    <col min="4614" max="4623" width="0" hidden="1" customWidth="1"/>
    <col min="4625" max="4627" width="14.26953125" bestFit="1" customWidth="1"/>
    <col min="4628" max="4628" width="14" bestFit="1" customWidth="1"/>
    <col min="4865" max="4865" width="6" customWidth="1"/>
    <col min="4866" max="4866" width="37.453125" bestFit="1" customWidth="1"/>
    <col min="4867" max="4867" width="8.7265625" customWidth="1"/>
    <col min="4868" max="4868" width="13.26953125" bestFit="1" customWidth="1"/>
    <col min="4869" max="4869" width="14.81640625" bestFit="1" customWidth="1"/>
    <col min="4870" max="4879" width="0" hidden="1" customWidth="1"/>
    <col min="4881" max="4883" width="14.26953125" bestFit="1" customWidth="1"/>
    <col min="4884" max="4884" width="14" bestFit="1" customWidth="1"/>
    <col min="5121" max="5121" width="6" customWidth="1"/>
    <col min="5122" max="5122" width="37.453125" bestFit="1" customWidth="1"/>
    <col min="5123" max="5123" width="8.7265625" customWidth="1"/>
    <col min="5124" max="5124" width="13.26953125" bestFit="1" customWidth="1"/>
    <col min="5125" max="5125" width="14.81640625" bestFit="1" customWidth="1"/>
    <col min="5126" max="5135" width="0" hidden="1" customWidth="1"/>
    <col min="5137" max="5139" width="14.26953125" bestFit="1" customWidth="1"/>
    <col min="5140" max="5140" width="14" bestFit="1" customWidth="1"/>
    <col min="5377" max="5377" width="6" customWidth="1"/>
    <col min="5378" max="5378" width="37.453125" bestFit="1" customWidth="1"/>
    <col min="5379" max="5379" width="8.7265625" customWidth="1"/>
    <col min="5380" max="5380" width="13.26953125" bestFit="1" customWidth="1"/>
    <col min="5381" max="5381" width="14.81640625" bestFit="1" customWidth="1"/>
    <col min="5382" max="5391" width="0" hidden="1" customWidth="1"/>
    <col min="5393" max="5395" width="14.26953125" bestFit="1" customWidth="1"/>
    <col min="5396" max="5396" width="14" bestFit="1" customWidth="1"/>
    <col min="5633" max="5633" width="6" customWidth="1"/>
    <col min="5634" max="5634" width="37.453125" bestFit="1" customWidth="1"/>
    <col min="5635" max="5635" width="8.7265625" customWidth="1"/>
    <col min="5636" max="5636" width="13.26953125" bestFit="1" customWidth="1"/>
    <col min="5637" max="5637" width="14.81640625" bestFit="1" customWidth="1"/>
    <col min="5638" max="5647" width="0" hidden="1" customWidth="1"/>
    <col min="5649" max="5651" width="14.26953125" bestFit="1" customWidth="1"/>
    <col min="5652" max="5652" width="14" bestFit="1" customWidth="1"/>
    <col min="5889" max="5889" width="6" customWidth="1"/>
    <col min="5890" max="5890" width="37.453125" bestFit="1" customWidth="1"/>
    <col min="5891" max="5891" width="8.7265625" customWidth="1"/>
    <col min="5892" max="5892" width="13.26953125" bestFit="1" customWidth="1"/>
    <col min="5893" max="5893" width="14.81640625" bestFit="1" customWidth="1"/>
    <col min="5894" max="5903" width="0" hidden="1" customWidth="1"/>
    <col min="5905" max="5907" width="14.26953125" bestFit="1" customWidth="1"/>
    <col min="5908" max="5908" width="14" bestFit="1" customWidth="1"/>
    <col min="6145" max="6145" width="6" customWidth="1"/>
    <col min="6146" max="6146" width="37.453125" bestFit="1" customWidth="1"/>
    <col min="6147" max="6147" width="8.7265625" customWidth="1"/>
    <col min="6148" max="6148" width="13.26953125" bestFit="1" customWidth="1"/>
    <col min="6149" max="6149" width="14.81640625" bestFit="1" customWidth="1"/>
    <col min="6150" max="6159" width="0" hidden="1" customWidth="1"/>
    <col min="6161" max="6163" width="14.26953125" bestFit="1" customWidth="1"/>
    <col min="6164" max="6164" width="14" bestFit="1" customWidth="1"/>
    <col min="6401" max="6401" width="6" customWidth="1"/>
    <col min="6402" max="6402" width="37.453125" bestFit="1" customWidth="1"/>
    <col min="6403" max="6403" width="8.7265625" customWidth="1"/>
    <col min="6404" max="6404" width="13.26953125" bestFit="1" customWidth="1"/>
    <col min="6405" max="6405" width="14.81640625" bestFit="1" customWidth="1"/>
    <col min="6406" max="6415" width="0" hidden="1" customWidth="1"/>
    <col min="6417" max="6419" width="14.26953125" bestFit="1" customWidth="1"/>
    <col min="6420" max="6420" width="14" bestFit="1" customWidth="1"/>
    <col min="6657" max="6657" width="6" customWidth="1"/>
    <col min="6658" max="6658" width="37.453125" bestFit="1" customWidth="1"/>
    <col min="6659" max="6659" width="8.7265625" customWidth="1"/>
    <col min="6660" max="6660" width="13.26953125" bestFit="1" customWidth="1"/>
    <col min="6661" max="6661" width="14.81640625" bestFit="1" customWidth="1"/>
    <col min="6662" max="6671" width="0" hidden="1" customWidth="1"/>
    <col min="6673" max="6675" width="14.26953125" bestFit="1" customWidth="1"/>
    <col min="6676" max="6676" width="14" bestFit="1" customWidth="1"/>
    <col min="6913" max="6913" width="6" customWidth="1"/>
    <col min="6914" max="6914" width="37.453125" bestFit="1" customWidth="1"/>
    <col min="6915" max="6915" width="8.7265625" customWidth="1"/>
    <col min="6916" max="6916" width="13.26953125" bestFit="1" customWidth="1"/>
    <col min="6917" max="6917" width="14.81640625" bestFit="1" customWidth="1"/>
    <col min="6918" max="6927" width="0" hidden="1" customWidth="1"/>
    <col min="6929" max="6931" width="14.26953125" bestFit="1" customWidth="1"/>
    <col min="6932" max="6932" width="14" bestFit="1" customWidth="1"/>
    <col min="7169" max="7169" width="6" customWidth="1"/>
    <col min="7170" max="7170" width="37.453125" bestFit="1" customWidth="1"/>
    <col min="7171" max="7171" width="8.7265625" customWidth="1"/>
    <col min="7172" max="7172" width="13.26953125" bestFit="1" customWidth="1"/>
    <col min="7173" max="7173" width="14.81640625" bestFit="1" customWidth="1"/>
    <col min="7174" max="7183" width="0" hidden="1" customWidth="1"/>
    <col min="7185" max="7187" width="14.26953125" bestFit="1" customWidth="1"/>
    <col min="7188" max="7188" width="14" bestFit="1" customWidth="1"/>
    <col min="7425" max="7425" width="6" customWidth="1"/>
    <col min="7426" max="7426" width="37.453125" bestFit="1" customWidth="1"/>
    <col min="7427" max="7427" width="8.7265625" customWidth="1"/>
    <col min="7428" max="7428" width="13.26953125" bestFit="1" customWidth="1"/>
    <col min="7429" max="7429" width="14.81640625" bestFit="1" customWidth="1"/>
    <col min="7430" max="7439" width="0" hidden="1" customWidth="1"/>
    <col min="7441" max="7443" width="14.26953125" bestFit="1" customWidth="1"/>
    <col min="7444" max="7444" width="14" bestFit="1" customWidth="1"/>
    <col min="7681" max="7681" width="6" customWidth="1"/>
    <col min="7682" max="7682" width="37.453125" bestFit="1" customWidth="1"/>
    <col min="7683" max="7683" width="8.7265625" customWidth="1"/>
    <col min="7684" max="7684" width="13.26953125" bestFit="1" customWidth="1"/>
    <col min="7685" max="7685" width="14.81640625" bestFit="1" customWidth="1"/>
    <col min="7686" max="7695" width="0" hidden="1" customWidth="1"/>
    <col min="7697" max="7699" width="14.26953125" bestFit="1" customWidth="1"/>
    <col min="7700" max="7700" width="14" bestFit="1" customWidth="1"/>
    <col min="7937" max="7937" width="6" customWidth="1"/>
    <col min="7938" max="7938" width="37.453125" bestFit="1" customWidth="1"/>
    <col min="7939" max="7939" width="8.7265625" customWidth="1"/>
    <col min="7940" max="7940" width="13.26953125" bestFit="1" customWidth="1"/>
    <col min="7941" max="7941" width="14.81640625" bestFit="1" customWidth="1"/>
    <col min="7942" max="7951" width="0" hidden="1" customWidth="1"/>
    <col min="7953" max="7955" width="14.26953125" bestFit="1" customWidth="1"/>
    <col min="7956" max="7956" width="14" bestFit="1" customWidth="1"/>
    <col min="8193" max="8193" width="6" customWidth="1"/>
    <col min="8194" max="8194" width="37.453125" bestFit="1" customWidth="1"/>
    <col min="8195" max="8195" width="8.7265625" customWidth="1"/>
    <col min="8196" max="8196" width="13.26953125" bestFit="1" customWidth="1"/>
    <col min="8197" max="8197" width="14.81640625" bestFit="1" customWidth="1"/>
    <col min="8198" max="8207" width="0" hidden="1" customWidth="1"/>
    <col min="8209" max="8211" width="14.26953125" bestFit="1" customWidth="1"/>
    <col min="8212" max="8212" width="14" bestFit="1" customWidth="1"/>
    <col min="8449" max="8449" width="6" customWidth="1"/>
    <col min="8450" max="8450" width="37.453125" bestFit="1" customWidth="1"/>
    <col min="8451" max="8451" width="8.7265625" customWidth="1"/>
    <col min="8452" max="8452" width="13.26953125" bestFit="1" customWidth="1"/>
    <col min="8453" max="8453" width="14.81640625" bestFit="1" customWidth="1"/>
    <col min="8454" max="8463" width="0" hidden="1" customWidth="1"/>
    <col min="8465" max="8467" width="14.26953125" bestFit="1" customWidth="1"/>
    <col min="8468" max="8468" width="14" bestFit="1" customWidth="1"/>
    <col min="8705" max="8705" width="6" customWidth="1"/>
    <col min="8706" max="8706" width="37.453125" bestFit="1" customWidth="1"/>
    <col min="8707" max="8707" width="8.7265625" customWidth="1"/>
    <col min="8708" max="8708" width="13.26953125" bestFit="1" customWidth="1"/>
    <col min="8709" max="8709" width="14.81640625" bestFit="1" customWidth="1"/>
    <col min="8710" max="8719" width="0" hidden="1" customWidth="1"/>
    <col min="8721" max="8723" width="14.26953125" bestFit="1" customWidth="1"/>
    <col min="8724" max="8724" width="14" bestFit="1" customWidth="1"/>
    <col min="8961" max="8961" width="6" customWidth="1"/>
    <col min="8962" max="8962" width="37.453125" bestFit="1" customWidth="1"/>
    <col min="8963" max="8963" width="8.7265625" customWidth="1"/>
    <col min="8964" max="8964" width="13.26953125" bestFit="1" customWidth="1"/>
    <col min="8965" max="8965" width="14.81640625" bestFit="1" customWidth="1"/>
    <col min="8966" max="8975" width="0" hidden="1" customWidth="1"/>
    <col min="8977" max="8979" width="14.26953125" bestFit="1" customWidth="1"/>
    <col min="8980" max="8980" width="14" bestFit="1" customWidth="1"/>
    <col min="9217" max="9217" width="6" customWidth="1"/>
    <col min="9218" max="9218" width="37.453125" bestFit="1" customWidth="1"/>
    <col min="9219" max="9219" width="8.7265625" customWidth="1"/>
    <col min="9220" max="9220" width="13.26953125" bestFit="1" customWidth="1"/>
    <col min="9221" max="9221" width="14.81640625" bestFit="1" customWidth="1"/>
    <col min="9222" max="9231" width="0" hidden="1" customWidth="1"/>
    <col min="9233" max="9235" width="14.26953125" bestFit="1" customWidth="1"/>
    <col min="9236" max="9236" width="14" bestFit="1" customWidth="1"/>
    <col min="9473" max="9473" width="6" customWidth="1"/>
    <col min="9474" max="9474" width="37.453125" bestFit="1" customWidth="1"/>
    <col min="9475" max="9475" width="8.7265625" customWidth="1"/>
    <col min="9476" max="9476" width="13.26953125" bestFit="1" customWidth="1"/>
    <col min="9477" max="9477" width="14.81640625" bestFit="1" customWidth="1"/>
    <col min="9478" max="9487" width="0" hidden="1" customWidth="1"/>
    <col min="9489" max="9491" width="14.26953125" bestFit="1" customWidth="1"/>
    <col min="9492" max="9492" width="14" bestFit="1" customWidth="1"/>
    <col min="9729" max="9729" width="6" customWidth="1"/>
    <col min="9730" max="9730" width="37.453125" bestFit="1" customWidth="1"/>
    <col min="9731" max="9731" width="8.7265625" customWidth="1"/>
    <col min="9732" max="9732" width="13.26953125" bestFit="1" customWidth="1"/>
    <col min="9733" max="9733" width="14.81640625" bestFit="1" customWidth="1"/>
    <col min="9734" max="9743" width="0" hidden="1" customWidth="1"/>
    <col min="9745" max="9747" width="14.26953125" bestFit="1" customWidth="1"/>
    <col min="9748" max="9748" width="14" bestFit="1" customWidth="1"/>
    <col min="9985" max="9985" width="6" customWidth="1"/>
    <col min="9986" max="9986" width="37.453125" bestFit="1" customWidth="1"/>
    <col min="9987" max="9987" width="8.7265625" customWidth="1"/>
    <col min="9988" max="9988" width="13.26953125" bestFit="1" customWidth="1"/>
    <col min="9989" max="9989" width="14.81640625" bestFit="1" customWidth="1"/>
    <col min="9990" max="9999" width="0" hidden="1" customWidth="1"/>
    <col min="10001" max="10003" width="14.26953125" bestFit="1" customWidth="1"/>
    <col min="10004" max="10004" width="14" bestFit="1" customWidth="1"/>
    <col min="10241" max="10241" width="6" customWidth="1"/>
    <col min="10242" max="10242" width="37.453125" bestFit="1" customWidth="1"/>
    <col min="10243" max="10243" width="8.7265625" customWidth="1"/>
    <col min="10244" max="10244" width="13.26953125" bestFit="1" customWidth="1"/>
    <col min="10245" max="10245" width="14.81640625" bestFit="1" customWidth="1"/>
    <col min="10246" max="10255" width="0" hidden="1" customWidth="1"/>
    <col min="10257" max="10259" width="14.26953125" bestFit="1" customWidth="1"/>
    <col min="10260" max="10260" width="14" bestFit="1" customWidth="1"/>
    <col min="10497" max="10497" width="6" customWidth="1"/>
    <col min="10498" max="10498" width="37.453125" bestFit="1" customWidth="1"/>
    <col min="10499" max="10499" width="8.7265625" customWidth="1"/>
    <col min="10500" max="10500" width="13.26953125" bestFit="1" customWidth="1"/>
    <col min="10501" max="10501" width="14.81640625" bestFit="1" customWidth="1"/>
    <col min="10502" max="10511" width="0" hidden="1" customWidth="1"/>
    <col min="10513" max="10515" width="14.26953125" bestFit="1" customWidth="1"/>
    <col min="10516" max="10516" width="14" bestFit="1" customWidth="1"/>
    <col min="10753" max="10753" width="6" customWidth="1"/>
    <col min="10754" max="10754" width="37.453125" bestFit="1" customWidth="1"/>
    <col min="10755" max="10755" width="8.7265625" customWidth="1"/>
    <col min="10756" max="10756" width="13.26953125" bestFit="1" customWidth="1"/>
    <col min="10757" max="10757" width="14.81640625" bestFit="1" customWidth="1"/>
    <col min="10758" max="10767" width="0" hidden="1" customWidth="1"/>
    <col min="10769" max="10771" width="14.26953125" bestFit="1" customWidth="1"/>
    <col min="10772" max="10772" width="14" bestFit="1" customWidth="1"/>
    <col min="11009" max="11009" width="6" customWidth="1"/>
    <col min="11010" max="11010" width="37.453125" bestFit="1" customWidth="1"/>
    <col min="11011" max="11011" width="8.7265625" customWidth="1"/>
    <col min="11012" max="11012" width="13.26953125" bestFit="1" customWidth="1"/>
    <col min="11013" max="11013" width="14.81640625" bestFit="1" customWidth="1"/>
    <col min="11014" max="11023" width="0" hidden="1" customWidth="1"/>
    <col min="11025" max="11027" width="14.26953125" bestFit="1" customWidth="1"/>
    <col min="11028" max="11028" width="14" bestFit="1" customWidth="1"/>
    <col min="11265" max="11265" width="6" customWidth="1"/>
    <col min="11266" max="11266" width="37.453125" bestFit="1" customWidth="1"/>
    <col min="11267" max="11267" width="8.7265625" customWidth="1"/>
    <col min="11268" max="11268" width="13.26953125" bestFit="1" customWidth="1"/>
    <col min="11269" max="11269" width="14.81640625" bestFit="1" customWidth="1"/>
    <col min="11270" max="11279" width="0" hidden="1" customWidth="1"/>
    <col min="11281" max="11283" width="14.26953125" bestFit="1" customWidth="1"/>
    <col min="11284" max="11284" width="14" bestFit="1" customWidth="1"/>
    <col min="11521" max="11521" width="6" customWidth="1"/>
    <col min="11522" max="11522" width="37.453125" bestFit="1" customWidth="1"/>
    <col min="11523" max="11523" width="8.7265625" customWidth="1"/>
    <col min="11524" max="11524" width="13.26953125" bestFit="1" customWidth="1"/>
    <col min="11525" max="11525" width="14.81640625" bestFit="1" customWidth="1"/>
    <col min="11526" max="11535" width="0" hidden="1" customWidth="1"/>
    <col min="11537" max="11539" width="14.26953125" bestFit="1" customWidth="1"/>
    <col min="11540" max="11540" width="14" bestFit="1" customWidth="1"/>
    <col min="11777" max="11777" width="6" customWidth="1"/>
    <col min="11778" max="11778" width="37.453125" bestFit="1" customWidth="1"/>
    <col min="11779" max="11779" width="8.7265625" customWidth="1"/>
    <col min="11780" max="11780" width="13.26953125" bestFit="1" customWidth="1"/>
    <col min="11781" max="11781" width="14.81640625" bestFit="1" customWidth="1"/>
    <col min="11782" max="11791" width="0" hidden="1" customWidth="1"/>
    <col min="11793" max="11795" width="14.26953125" bestFit="1" customWidth="1"/>
    <col min="11796" max="11796" width="14" bestFit="1" customWidth="1"/>
    <col min="12033" max="12033" width="6" customWidth="1"/>
    <col min="12034" max="12034" width="37.453125" bestFit="1" customWidth="1"/>
    <col min="12035" max="12035" width="8.7265625" customWidth="1"/>
    <col min="12036" max="12036" width="13.26953125" bestFit="1" customWidth="1"/>
    <col min="12037" max="12037" width="14.81640625" bestFit="1" customWidth="1"/>
    <col min="12038" max="12047" width="0" hidden="1" customWidth="1"/>
    <col min="12049" max="12051" width="14.26953125" bestFit="1" customWidth="1"/>
    <col min="12052" max="12052" width="14" bestFit="1" customWidth="1"/>
    <col min="12289" max="12289" width="6" customWidth="1"/>
    <col min="12290" max="12290" width="37.453125" bestFit="1" customWidth="1"/>
    <col min="12291" max="12291" width="8.7265625" customWidth="1"/>
    <col min="12292" max="12292" width="13.26953125" bestFit="1" customWidth="1"/>
    <col min="12293" max="12293" width="14.81640625" bestFit="1" customWidth="1"/>
    <col min="12294" max="12303" width="0" hidden="1" customWidth="1"/>
    <col min="12305" max="12307" width="14.26953125" bestFit="1" customWidth="1"/>
    <col min="12308" max="12308" width="14" bestFit="1" customWidth="1"/>
    <col min="12545" max="12545" width="6" customWidth="1"/>
    <col min="12546" max="12546" width="37.453125" bestFit="1" customWidth="1"/>
    <col min="12547" max="12547" width="8.7265625" customWidth="1"/>
    <col min="12548" max="12548" width="13.26953125" bestFit="1" customWidth="1"/>
    <col min="12549" max="12549" width="14.81640625" bestFit="1" customWidth="1"/>
    <col min="12550" max="12559" width="0" hidden="1" customWidth="1"/>
    <col min="12561" max="12563" width="14.26953125" bestFit="1" customWidth="1"/>
    <col min="12564" max="12564" width="14" bestFit="1" customWidth="1"/>
    <col min="12801" max="12801" width="6" customWidth="1"/>
    <col min="12802" max="12802" width="37.453125" bestFit="1" customWidth="1"/>
    <col min="12803" max="12803" width="8.7265625" customWidth="1"/>
    <col min="12804" max="12804" width="13.26953125" bestFit="1" customWidth="1"/>
    <col min="12805" max="12805" width="14.81640625" bestFit="1" customWidth="1"/>
    <col min="12806" max="12815" width="0" hidden="1" customWidth="1"/>
    <col min="12817" max="12819" width="14.26953125" bestFit="1" customWidth="1"/>
    <col min="12820" max="12820" width="14" bestFit="1" customWidth="1"/>
    <col min="13057" max="13057" width="6" customWidth="1"/>
    <col min="13058" max="13058" width="37.453125" bestFit="1" customWidth="1"/>
    <col min="13059" max="13059" width="8.7265625" customWidth="1"/>
    <col min="13060" max="13060" width="13.26953125" bestFit="1" customWidth="1"/>
    <col min="13061" max="13061" width="14.81640625" bestFit="1" customWidth="1"/>
    <col min="13062" max="13071" width="0" hidden="1" customWidth="1"/>
    <col min="13073" max="13075" width="14.26953125" bestFit="1" customWidth="1"/>
    <col min="13076" max="13076" width="14" bestFit="1" customWidth="1"/>
    <col min="13313" max="13313" width="6" customWidth="1"/>
    <col min="13314" max="13314" width="37.453125" bestFit="1" customWidth="1"/>
    <col min="13315" max="13315" width="8.7265625" customWidth="1"/>
    <col min="13316" max="13316" width="13.26953125" bestFit="1" customWidth="1"/>
    <col min="13317" max="13317" width="14.81640625" bestFit="1" customWidth="1"/>
    <col min="13318" max="13327" width="0" hidden="1" customWidth="1"/>
    <col min="13329" max="13331" width="14.26953125" bestFit="1" customWidth="1"/>
    <col min="13332" max="13332" width="14" bestFit="1" customWidth="1"/>
    <col min="13569" max="13569" width="6" customWidth="1"/>
    <col min="13570" max="13570" width="37.453125" bestFit="1" customWidth="1"/>
    <col min="13571" max="13571" width="8.7265625" customWidth="1"/>
    <col min="13572" max="13572" width="13.26953125" bestFit="1" customWidth="1"/>
    <col min="13573" max="13573" width="14.81640625" bestFit="1" customWidth="1"/>
    <col min="13574" max="13583" width="0" hidden="1" customWidth="1"/>
    <col min="13585" max="13587" width="14.26953125" bestFit="1" customWidth="1"/>
    <col min="13588" max="13588" width="14" bestFit="1" customWidth="1"/>
    <col min="13825" max="13825" width="6" customWidth="1"/>
    <col min="13826" max="13826" width="37.453125" bestFit="1" customWidth="1"/>
    <col min="13827" max="13827" width="8.7265625" customWidth="1"/>
    <col min="13828" max="13828" width="13.26953125" bestFit="1" customWidth="1"/>
    <col min="13829" max="13829" width="14.81640625" bestFit="1" customWidth="1"/>
    <col min="13830" max="13839" width="0" hidden="1" customWidth="1"/>
    <col min="13841" max="13843" width="14.26953125" bestFit="1" customWidth="1"/>
    <col min="13844" max="13844" width="14" bestFit="1" customWidth="1"/>
    <col min="14081" max="14081" width="6" customWidth="1"/>
    <col min="14082" max="14082" width="37.453125" bestFit="1" customWidth="1"/>
    <col min="14083" max="14083" width="8.7265625" customWidth="1"/>
    <col min="14084" max="14084" width="13.26953125" bestFit="1" customWidth="1"/>
    <col min="14085" max="14085" width="14.81640625" bestFit="1" customWidth="1"/>
    <col min="14086" max="14095" width="0" hidden="1" customWidth="1"/>
    <col min="14097" max="14099" width="14.26953125" bestFit="1" customWidth="1"/>
    <col min="14100" max="14100" width="14" bestFit="1" customWidth="1"/>
    <col min="14337" max="14337" width="6" customWidth="1"/>
    <col min="14338" max="14338" width="37.453125" bestFit="1" customWidth="1"/>
    <col min="14339" max="14339" width="8.7265625" customWidth="1"/>
    <col min="14340" max="14340" width="13.26953125" bestFit="1" customWidth="1"/>
    <col min="14341" max="14341" width="14.81640625" bestFit="1" customWidth="1"/>
    <col min="14342" max="14351" width="0" hidden="1" customWidth="1"/>
    <col min="14353" max="14355" width="14.26953125" bestFit="1" customWidth="1"/>
    <col min="14356" max="14356" width="14" bestFit="1" customWidth="1"/>
    <col min="14593" max="14593" width="6" customWidth="1"/>
    <col min="14594" max="14594" width="37.453125" bestFit="1" customWidth="1"/>
    <col min="14595" max="14595" width="8.7265625" customWidth="1"/>
    <col min="14596" max="14596" width="13.26953125" bestFit="1" customWidth="1"/>
    <col min="14597" max="14597" width="14.81640625" bestFit="1" customWidth="1"/>
    <col min="14598" max="14607" width="0" hidden="1" customWidth="1"/>
    <col min="14609" max="14611" width="14.26953125" bestFit="1" customWidth="1"/>
    <col min="14612" max="14612" width="14" bestFit="1" customWidth="1"/>
    <col min="14849" max="14849" width="6" customWidth="1"/>
    <col min="14850" max="14850" width="37.453125" bestFit="1" customWidth="1"/>
    <col min="14851" max="14851" width="8.7265625" customWidth="1"/>
    <col min="14852" max="14852" width="13.26953125" bestFit="1" customWidth="1"/>
    <col min="14853" max="14853" width="14.81640625" bestFit="1" customWidth="1"/>
    <col min="14854" max="14863" width="0" hidden="1" customWidth="1"/>
    <col min="14865" max="14867" width="14.26953125" bestFit="1" customWidth="1"/>
    <col min="14868" max="14868" width="14" bestFit="1" customWidth="1"/>
    <col min="15105" max="15105" width="6" customWidth="1"/>
    <col min="15106" max="15106" width="37.453125" bestFit="1" customWidth="1"/>
    <col min="15107" max="15107" width="8.7265625" customWidth="1"/>
    <col min="15108" max="15108" width="13.26953125" bestFit="1" customWidth="1"/>
    <col min="15109" max="15109" width="14.81640625" bestFit="1" customWidth="1"/>
    <col min="15110" max="15119" width="0" hidden="1" customWidth="1"/>
    <col min="15121" max="15123" width="14.26953125" bestFit="1" customWidth="1"/>
    <col min="15124" max="15124" width="14" bestFit="1" customWidth="1"/>
    <col min="15361" max="15361" width="6" customWidth="1"/>
    <col min="15362" max="15362" width="37.453125" bestFit="1" customWidth="1"/>
    <col min="15363" max="15363" width="8.7265625" customWidth="1"/>
    <col min="15364" max="15364" width="13.26953125" bestFit="1" customWidth="1"/>
    <col min="15365" max="15365" width="14.81640625" bestFit="1" customWidth="1"/>
    <col min="15366" max="15375" width="0" hidden="1" customWidth="1"/>
    <col min="15377" max="15379" width="14.26953125" bestFit="1" customWidth="1"/>
    <col min="15380" max="15380" width="14" bestFit="1" customWidth="1"/>
    <col min="15617" max="15617" width="6" customWidth="1"/>
    <col min="15618" max="15618" width="37.453125" bestFit="1" customWidth="1"/>
    <col min="15619" max="15619" width="8.7265625" customWidth="1"/>
    <col min="15620" max="15620" width="13.26953125" bestFit="1" customWidth="1"/>
    <col min="15621" max="15621" width="14.81640625" bestFit="1" customWidth="1"/>
    <col min="15622" max="15631" width="0" hidden="1" customWidth="1"/>
    <col min="15633" max="15635" width="14.26953125" bestFit="1" customWidth="1"/>
    <col min="15636" max="15636" width="14" bestFit="1" customWidth="1"/>
    <col min="15873" max="15873" width="6" customWidth="1"/>
    <col min="15874" max="15874" width="37.453125" bestFit="1" customWidth="1"/>
    <col min="15875" max="15875" width="8.7265625" customWidth="1"/>
    <col min="15876" max="15876" width="13.26953125" bestFit="1" customWidth="1"/>
    <col min="15877" max="15877" width="14.81640625" bestFit="1" customWidth="1"/>
    <col min="15878" max="15887" width="0" hidden="1" customWidth="1"/>
    <col min="15889" max="15891" width="14.26953125" bestFit="1" customWidth="1"/>
    <col min="15892" max="15892" width="14" bestFit="1" customWidth="1"/>
    <col min="16129" max="16129" width="6" customWidth="1"/>
    <col min="16130" max="16130" width="37.453125" bestFit="1" customWidth="1"/>
    <col min="16131" max="16131" width="8.7265625" customWidth="1"/>
    <col min="16132" max="16132" width="13.26953125" bestFit="1" customWidth="1"/>
    <col min="16133" max="16133" width="14.81640625" bestFit="1" customWidth="1"/>
    <col min="16134" max="16143" width="0" hidden="1" customWidth="1"/>
    <col min="16145" max="16147" width="14.26953125" bestFit="1" customWidth="1"/>
    <col min="16148" max="16148" width="14" bestFit="1" customWidth="1"/>
  </cols>
  <sheetData>
    <row r="1" spans="1:20" ht="18.5">
      <c r="A1" s="536" t="str">
        <f>CP!A6</f>
        <v>PUJA KHADH UDHYOG</v>
      </c>
      <c r="B1" s="537"/>
      <c r="C1" s="537"/>
      <c r="D1" s="537"/>
      <c r="E1" s="537"/>
    </row>
    <row r="2" spans="1:20" ht="18.5">
      <c r="A2" s="536" t="str">
        <f>CP!A7</f>
        <v>Jeetpur ,Bara</v>
      </c>
      <c r="B2" s="537"/>
      <c r="C2" s="537"/>
      <c r="D2" s="537"/>
      <c r="E2" s="537"/>
    </row>
    <row r="3" spans="1:20" ht="18.5">
      <c r="A3" s="537" t="str">
        <f>'[90]stock details'!A4:E4</f>
        <v>As at 31st Ashad 2077</v>
      </c>
      <c r="B3" s="537"/>
      <c r="C3" s="537"/>
      <c r="D3" s="537"/>
      <c r="E3" s="537"/>
    </row>
    <row r="4" spans="1:20" ht="18.5" hidden="1">
      <c r="A4" s="448"/>
      <c r="B4" s="448"/>
      <c r="C4" s="448"/>
      <c r="D4" s="448"/>
      <c r="E4" s="448"/>
    </row>
    <row r="5" spans="1:20" ht="18.5">
      <c r="A5" s="542" t="s">
        <v>705</v>
      </c>
      <c r="B5" s="542"/>
      <c r="C5" s="542"/>
      <c r="D5" s="542"/>
      <c r="E5" s="542"/>
    </row>
    <row r="6" spans="1:20">
      <c r="A6" s="454" t="s">
        <v>686</v>
      </c>
      <c r="B6" s="454" t="s">
        <v>687</v>
      </c>
      <c r="C6" s="454" t="s">
        <v>688</v>
      </c>
      <c r="D6" s="455" t="s">
        <v>689</v>
      </c>
      <c r="E6" s="455" t="s">
        <v>690</v>
      </c>
      <c r="F6" s="481" t="s">
        <v>706</v>
      </c>
      <c r="G6" s="481" t="s">
        <v>707</v>
      </c>
      <c r="H6" s="481" t="s">
        <v>708</v>
      </c>
      <c r="I6" s="481" t="s">
        <v>709</v>
      </c>
    </row>
    <row r="7" spans="1:20" ht="16.5">
      <c r="A7" s="379">
        <v>1</v>
      </c>
      <c r="B7" s="457" t="s">
        <v>691</v>
      </c>
      <c r="C7" s="484" t="s">
        <v>692</v>
      </c>
      <c r="D7" s="458">
        <f>'Production Details'!I6</f>
        <v>2490</v>
      </c>
      <c r="E7" s="458">
        <f>'[91]Sales Qty Wise'!$H$23</f>
        <v>72210</v>
      </c>
      <c r="F7" s="379">
        <f>E7/D7</f>
        <v>29</v>
      </c>
      <c r="G7" s="379">
        <f>213960/6560</f>
        <v>32.615853658536587</v>
      </c>
      <c r="H7" s="482">
        <f>G7*D7</f>
        <v>81213.475609756104</v>
      </c>
      <c r="I7" s="482">
        <f>E7-H7</f>
        <v>-9003.4756097561039</v>
      </c>
      <c r="P7">
        <f>E7/D7</f>
        <v>29</v>
      </c>
    </row>
    <row r="8" spans="1:20" ht="16.5">
      <c r="A8" s="379">
        <v>2</v>
      </c>
      <c r="B8" s="457" t="s">
        <v>794</v>
      </c>
      <c r="C8" s="484" t="s">
        <v>692</v>
      </c>
      <c r="D8" s="458">
        <f>'Production Details'!I7</f>
        <v>672811</v>
      </c>
      <c r="E8" s="458">
        <f>'[91]Sales Qty Wise'!$H$17+'[91]Sales Qty Wise'!$H$27+'[91]Sales Qty Wise'!$H$32+'[91]Sales Qty Wise'!$H$72+'[91]Sales Qty Wise'!$H$106+'[91]Sales Qty Wise'!$H$123+'[91]Sales Qty Wise'!$H$132+'[91]Sales Qty Wise'!$H$244+'[91]Sales Qty Wise'!$H$584+97044</f>
        <v>25132801.5</v>
      </c>
      <c r="F8" s="379">
        <f>E8/D8</f>
        <v>37.354920624068278</v>
      </c>
      <c r="G8" s="379">
        <f>74260694/2213670</f>
        <v>33.546415680747359</v>
      </c>
      <c r="H8" s="482">
        <f>G8*D8</f>
        <v>22570397.480579313</v>
      </c>
      <c r="I8" s="482">
        <f>E8-H8</f>
        <v>2562404.0194206871</v>
      </c>
      <c r="J8">
        <f>F8-G8</f>
        <v>3.8085049433209193</v>
      </c>
      <c r="K8" s="370">
        <f>J8*D8</f>
        <v>2562404.0194206908</v>
      </c>
      <c r="P8" s="493">
        <f t="shared" ref="P8:P16" si="0">E8/D8</f>
        <v>37.354920624068278</v>
      </c>
    </row>
    <row r="9" spans="1:20" ht="16.5">
      <c r="A9" s="379">
        <v>3</v>
      </c>
      <c r="B9" s="457" t="s">
        <v>693</v>
      </c>
      <c r="C9" s="484" t="s">
        <v>692</v>
      </c>
      <c r="D9" s="458">
        <f>'Production Details'!I8</f>
        <v>48476</v>
      </c>
      <c r="E9" s="458">
        <f>'[91]Sales Qty Wise'!$H$15+'[91]Sales Qty Wise'!$H$218</f>
        <v>1546137.5</v>
      </c>
      <c r="F9" s="379">
        <f>E9/D9</f>
        <v>31.894906757983332</v>
      </c>
      <c r="G9" s="379">
        <f>7090323.4/281995</f>
        <v>25.143436585755069</v>
      </c>
      <c r="H9" s="482">
        <f>G9*D9</f>
        <v>1218853.2319310626</v>
      </c>
      <c r="I9" s="482">
        <f>E9-H9</f>
        <v>327284.26806893735</v>
      </c>
      <c r="P9" s="493">
        <f t="shared" si="0"/>
        <v>31.894906757983332</v>
      </c>
    </row>
    <row r="10" spans="1:20" ht="16.5">
      <c r="A10" s="379">
        <v>4</v>
      </c>
      <c r="B10" s="457" t="s">
        <v>789</v>
      </c>
      <c r="C10" s="484" t="s">
        <v>692</v>
      </c>
      <c r="D10" s="458">
        <f>'Production Details'!I9</f>
        <v>150941</v>
      </c>
      <c r="E10" s="458">
        <f>'[91]Sales Qty Wise'!$H$29+'[91]Sales Qty Wise'!$H$172+'[91]Sales Qty Wise'!$H$368</f>
        <v>4228436</v>
      </c>
      <c r="F10" s="379">
        <f>E10/D10</f>
        <v>28.013833219602361</v>
      </c>
      <c r="G10" s="379">
        <f>3300395/122350</f>
        <v>26.975030649775235</v>
      </c>
      <c r="H10" s="482">
        <f>G10*D10</f>
        <v>4071638.1013077237</v>
      </c>
      <c r="I10" s="482">
        <f>E10-H10</f>
        <v>156797.89869227633</v>
      </c>
      <c r="J10">
        <f>F8-G8</f>
        <v>3.8085049433209193</v>
      </c>
      <c r="K10" s="460">
        <f>J10/G8*100</f>
        <v>11.352941487297734</v>
      </c>
      <c r="L10">
        <f>J10/G8*100</f>
        <v>11.352941487297734</v>
      </c>
      <c r="P10" s="493">
        <f>E10/D10</f>
        <v>28.013833219602361</v>
      </c>
      <c r="T10" s="370"/>
    </row>
    <row r="11" spans="1:20" ht="16.5">
      <c r="A11" s="379">
        <v>5</v>
      </c>
      <c r="B11" s="457" t="s">
        <v>788</v>
      </c>
      <c r="C11" s="484" t="s">
        <v>692</v>
      </c>
      <c r="D11" s="458">
        <f>'Production Details'!I10</f>
        <v>13704</v>
      </c>
      <c r="E11" s="458">
        <f>'[91]Sales Qty Wise'!$H$80</f>
        <v>76736</v>
      </c>
      <c r="F11" s="379"/>
      <c r="G11" s="379"/>
      <c r="H11" s="482"/>
      <c r="I11" s="482"/>
      <c r="K11" s="460"/>
      <c r="P11" s="493">
        <f t="shared" si="0"/>
        <v>5.5995329830706364</v>
      </c>
      <c r="T11" s="370"/>
    </row>
    <row r="12" spans="1:20" ht="16.5">
      <c r="A12" s="379">
        <v>6</v>
      </c>
      <c r="B12" s="457" t="s">
        <v>790</v>
      </c>
      <c r="C12" s="484" t="s">
        <v>692</v>
      </c>
      <c r="D12" s="458">
        <f>'Production Details'!I11</f>
        <v>206755</v>
      </c>
      <c r="E12" s="458">
        <f>'[91]Sales Qty Wise'!$H$6+'[91]Sales Qty Wise'!$H$416</f>
        <v>7405315.5</v>
      </c>
      <c r="F12" s="379"/>
      <c r="G12" s="379"/>
      <c r="H12" s="482"/>
      <c r="I12" s="482"/>
      <c r="K12" s="460"/>
      <c r="P12" s="493">
        <f t="shared" si="0"/>
        <v>35.816862953737512</v>
      </c>
      <c r="T12" s="370"/>
    </row>
    <row r="13" spans="1:20" ht="16.5">
      <c r="A13" s="379">
        <v>7</v>
      </c>
      <c r="B13" s="457" t="s">
        <v>791</v>
      </c>
      <c r="C13" s="484" t="s">
        <v>692</v>
      </c>
      <c r="D13" s="458">
        <f>'Production Details'!I12</f>
        <v>803672</v>
      </c>
      <c r="E13" s="458">
        <f>'[91]Sales Qty Wise'!$H$748</f>
        <v>22581404.399999999</v>
      </c>
      <c r="F13" s="379"/>
      <c r="G13" s="379"/>
      <c r="H13" s="482"/>
      <c r="I13" s="482"/>
      <c r="K13" s="460"/>
      <c r="P13" s="493">
        <f t="shared" si="0"/>
        <v>28.097786659234114</v>
      </c>
      <c r="T13" s="370"/>
    </row>
    <row r="14" spans="1:20" ht="16.5">
      <c r="A14" s="379">
        <v>8</v>
      </c>
      <c r="B14" s="457" t="s">
        <v>792</v>
      </c>
      <c r="C14" s="484" t="s">
        <v>692</v>
      </c>
      <c r="D14" s="458">
        <f>'Production Details'!I13</f>
        <v>22750</v>
      </c>
      <c r="E14" s="458">
        <f>'[91]Sales Qty Wise'!$H$10+'[91]Sales Qty Wise'!$H$12+'[91]Sales Qty Wise'!$H$19+'[91]Sales Qty Wise'!$H$21+'[91]Sales Qty Wise'!$H$44+'[91]Sales Qty Wise'!$H$59</f>
        <v>1341862.5</v>
      </c>
      <c r="F14" s="379"/>
      <c r="G14" s="379"/>
      <c r="H14" s="482"/>
      <c r="I14" s="482"/>
      <c r="K14" s="460"/>
      <c r="P14" s="493">
        <f t="shared" si="0"/>
        <v>58.982967032967032</v>
      </c>
      <c r="T14" s="370"/>
    </row>
    <row r="15" spans="1:20" ht="16.5">
      <c r="A15" s="379">
        <v>9</v>
      </c>
      <c r="B15" s="457" t="s">
        <v>793</v>
      </c>
      <c r="C15" s="484" t="s">
        <v>692</v>
      </c>
      <c r="D15" s="458">
        <f>'Production Details'!I14</f>
        <v>74407</v>
      </c>
      <c r="E15" s="458">
        <f>'[91]Sales Qty Wise'!$H$8+'[91]Sales Qty Wise'!$H$91+'[91]Sales Qty Wise'!$H$281</f>
        <v>2652702</v>
      </c>
      <c r="F15" s="379"/>
      <c r="G15" s="379"/>
      <c r="H15" s="482"/>
      <c r="I15" s="482"/>
      <c r="K15" s="460"/>
      <c r="P15" s="493">
        <f t="shared" si="0"/>
        <v>35.651242490625883</v>
      </c>
      <c r="T15" s="370"/>
    </row>
    <row r="16" spans="1:20" ht="16.5">
      <c r="A16" s="379">
        <v>10</v>
      </c>
      <c r="B16" s="457" t="s">
        <v>787</v>
      </c>
      <c r="C16" s="484" t="s">
        <v>692</v>
      </c>
      <c r="D16" s="458">
        <f>'Production Details'!I15</f>
        <v>12550</v>
      </c>
      <c r="E16" s="458">
        <f>'[91]Sales Qty Wise'!$H$47+'[91]Sales Qty Wise'!$H$25</f>
        <v>456500</v>
      </c>
      <c r="F16" s="379"/>
      <c r="G16" s="379"/>
      <c r="H16" s="482"/>
      <c r="I16" s="482"/>
      <c r="K16" s="460"/>
      <c r="P16" s="493">
        <f t="shared" si="0"/>
        <v>36.374501992031874</v>
      </c>
      <c r="T16" s="370"/>
    </row>
    <row r="17" spans="1:20">
      <c r="A17" s="380"/>
      <c r="B17" s="454" t="s">
        <v>23</v>
      </c>
      <c r="C17" s="380"/>
      <c r="D17" s="494">
        <f>SUM(D7:D16)</f>
        <v>2008556</v>
      </c>
      <c r="E17" s="494">
        <f>SUM(E7:E16)</f>
        <v>65494105.399999999</v>
      </c>
      <c r="F17" s="379"/>
      <c r="G17" s="482"/>
      <c r="H17" s="482">
        <f>SUM(H7:H16)</f>
        <v>27942102.289427858</v>
      </c>
      <c r="I17" s="482">
        <f>SUM(I7:I16)</f>
        <v>3037482.7105721449</v>
      </c>
      <c r="R17" s="370"/>
      <c r="T17" s="370"/>
    </row>
    <row r="18" spans="1:20">
      <c r="J18" t="e">
        <f>#REF!/#REF!</f>
        <v>#REF!</v>
      </c>
      <c r="Q18" s="370"/>
    </row>
    <row r="19" spans="1:20">
      <c r="E19" s="411">
        <v>65494105</v>
      </c>
      <c r="J19" s="370"/>
    </row>
    <row r="20" spans="1:20">
      <c r="E20" s="411">
        <f>E19-E17</f>
        <v>-0.39999999850988388</v>
      </c>
    </row>
    <row r="21" spans="1:20" ht="18.5">
      <c r="A21" s="542" t="s">
        <v>710</v>
      </c>
      <c r="B21" s="542"/>
      <c r="C21" s="542"/>
      <c r="D21" s="542"/>
      <c r="E21" s="542"/>
      <c r="J21" s="370">
        <f>F23-G23</f>
        <v>4.0666184255967153</v>
      </c>
      <c r="K21" s="460">
        <f>J21/G23*100</f>
        <v>17.561178770424441</v>
      </c>
    </row>
    <row r="22" spans="1:20">
      <c r="A22" s="454" t="s">
        <v>686</v>
      </c>
      <c r="B22" s="454" t="s">
        <v>687</v>
      </c>
      <c r="C22" s="454" t="s">
        <v>688</v>
      </c>
      <c r="D22" s="455" t="s">
        <v>689</v>
      </c>
      <c r="E22" s="455" t="s">
        <v>690</v>
      </c>
      <c r="P22" t="s">
        <v>711</v>
      </c>
    </row>
    <row r="23" spans="1:20" ht="16.5">
      <c r="A23" s="379">
        <v>1</v>
      </c>
      <c r="B23" s="457" t="s">
        <v>691</v>
      </c>
      <c r="C23" s="379" t="s">
        <v>692</v>
      </c>
      <c r="D23" s="458">
        <f>'Production Details'!E6</f>
        <v>968514</v>
      </c>
      <c r="E23" s="458">
        <f>'[87]Dhan Local'!$H$5+'[87]Dhan Local'!$H$32+'[87]Dhan Local'!$H$91+'[87]Dhan Local'!$H$275+'[87]Dhan Local'!$H$354+GETPIVOTDATA("Amount",'[87]Dhan Local'!$D$359,"Item"," Sona Dhan")+GETPIVOTDATA("Amount",'[87]Dhan Local'!$D$359,"Item","Dhan")+GETPIVOTDATA("Amount",'[87]Dhan Local'!$D$359,"Item","Mota Rice")+GETPIVOTDATA("Amount",'[87]Dhan Local'!$D$359,"Item","Paddy Mota (Dhan)")+GETPIVOTDATA("Amount",'[87]Dhan Local'!$D$359,"Item","Sabitri ")+GETPIVOTDATA("Amount",'[87]Dhan Local'!$D$359,"Item","Sona Dhan")+GETPIVOTDATA("Amount",'[87]Dhan Local'!$D$359,"Item","Sona Dhan 35*4 (2445)")+GETPIVOTDATA("Amount",'[87]Dhan Local'!$D$359,"Item","Sona Dhan 45*4")+GETPIVOTDATA("Amount",'[87]Dhan Local'!$D$359,"Item","Sona Mansuli")+12055820</f>
        <v>26366324.635200001</v>
      </c>
      <c r="F23">
        <f>E23/D23</f>
        <v>27.223483228120607</v>
      </c>
      <c r="G23" s="370">
        <f>89269667.5/3854998</f>
        <v>23.156864802523891</v>
      </c>
      <c r="H23" s="370"/>
      <c r="J23" s="370"/>
      <c r="P23" s="493">
        <f>E23/D23</f>
        <v>27.223483228120607</v>
      </c>
    </row>
    <row r="24" spans="1:20" ht="16.5">
      <c r="A24" s="379"/>
      <c r="B24" s="457" t="s">
        <v>789</v>
      </c>
      <c r="C24" s="379" t="s">
        <v>692</v>
      </c>
      <c r="D24" s="458">
        <f>'Production Details'!E9</f>
        <v>69819</v>
      </c>
      <c r="E24" s="458">
        <f>'[87]Dhan Local'!$H$12+GETPIVOTDATA("Amount",'[87]Dhan Local'!$D$359,"Item","Rice Bran")+528606</f>
        <v>1489794</v>
      </c>
      <c r="G24" s="370"/>
      <c r="H24" s="370"/>
      <c r="J24" s="370"/>
      <c r="P24" s="493">
        <f t="shared" ref="P24:P29" si="1">E24/D24</f>
        <v>21.337945258454003</v>
      </c>
    </row>
    <row r="25" spans="1:20" ht="16.5">
      <c r="A25" s="379"/>
      <c r="B25" s="457" t="s">
        <v>790</v>
      </c>
      <c r="C25" s="379" t="s">
        <v>692</v>
      </c>
      <c r="D25" s="458">
        <f>'Production Details'!E11</f>
        <v>255267</v>
      </c>
      <c r="E25" s="458">
        <f>'[87]Dhan Local'!$H$89+'[87]Dhan Local'!$H$271+'[87]Dhan Local'!$H$273+3057344</f>
        <v>7909432.5</v>
      </c>
      <c r="G25" s="370"/>
      <c r="H25" s="370"/>
      <c r="J25" s="370"/>
      <c r="P25" s="493">
        <f t="shared" si="1"/>
        <v>30.984939298851792</v>
      </c>
    </row>
    <row r="26" spans="1:20" ht="16.5">
      <c r="A26" s="379"/>
      <c r="B26" s="457" t="s">
        <v>791</v>
      </c>
      <c r="C26" s="379" t="s">
        <v>692</v>
      </c>
      <c r="D26" s="458">
        <f>'Production Details'!E12</f>
        <v>905973</v>
      </c>
      <c r="E26" s="458">
        <f>'[87]Dhan Local'!$H$269+GETPIVOTDATA("Amount",'[87]Dhan Local'!$D$359,"Item","Maize")+GETPIVOTDATA("Amount",'[87]Dhan Local'!$D$359,"Item","Maze")+3999696</f>
        <v>23413104.988949999</v>
      </c>
      <c r="G26" s="370"/>
      <c r="H26" s="370"/>
      <c r="J26" s="370"/>
      <c r="P26" s="493">
        <f t="shared" si="1"/>
        <v>25.843049394352811</v>
      </c>
    </row>
    <row r="27" spans="1:20" ht="16.5">
      <c r="A27" s="379"/>
      <c r="B27" s="457" t="s">
        <v>792</v>
      </c>
      <c r="C27" s="379" t="s">
        <v>692</v>
      </c>
      <c r="D27" s="458">
        <f>'Production Details'!E13</f>
        <v>14755</v>
      </c>
      <c r="E27" s="458">
        <f>GETPIVOTDATA("Amount",'[87]Dhan Local'!$D$359,"Item","Arwa Arpan Basmati Rice 20Kg")+GETPIVOTDATA("Amount",'[87]Dhan Local'!$D$359,"Item","Jira Rice 25Kg")+GETPIVOTDATA("Amount",'[87]Dhan Local'!$D$359,"Item","Sambha Rice ")+GETPIVOTDATA("Amount",'[87]Dhan Local'!$D$359,"Item","Sambha Rice (Jeera Rice)")+GETPIVOTDATA("Amount",'[87]Dhan Local'!$D$359,"Item","Steam Arpan Sonam Rice 20Kg")+GETPIVOTDATA("Amount",'[87]Dhan Local'!$D$359,"Item","Steam Jira Rice ( Double Trishul)")+GETPIVOTDATA("Amount",'[87]Dhan Local'!$D$359,"Item","Steam New Arpan Sonam Rice 20Kg")</f>
        <v>922112.5</v>
      </c>
      <c r="G27" s="370"/>
      <c r="H27" s="370"/>
      <c r="J27" s="370"/>
      <c r="P27" s="493">
        <f t="shared" si="1"/>
        <v>62.49491697729583</v>
      </c>
    </row>
    <row r="28" spans="1:20" ht="16.5">
      <c r="A28" s="379"/>
      <c r="B28" s="457" t="s">
        <v>793</v>
      </c>
      <c r="C28" s="379"/>
      <c r="D28" s="458">
        <f>'Production Details'!E14</f>
        <v>74714</v>
      </c>
      <c r="E28" s="458">
        <f>GETPIVOTDATA("Amount",'[87]Dhan Local'!$D$359,"Item","Mota Rice (Rejection Rice)")+GETPIVOTDATA("Amount",'[87]Dhan Local'!$D$359,"Item","Rejection Rice 25Kg")+GETPIVOTDATA("Amount",'[87]Dhan Local'!$D$359,"Item","Rejection Rice 28Kg")+GETPIVOTDATA("Amount",'[87]Dhan Local'!$D$359,"Item","Steam Bluestar Jeera Rice 25Kg (Rejection)")</f>
        <v>2469282.25</v>
      </c>
      <c r="G28" s="370"/>
      <c r="H28" s="370"/>
      <c r="J28" s="370"/>
      <c r="P28" s="493">
        <f t="shared" si="1"/>
        <v>33.049793211446314</v>
      </c>
    </row>
    <row r="29" spans="1:20" ht="16.5">
      <c r="A29" s="379"/>
      <c r="B29" s="457" t="s">
        <v>787</v>
      </c>
      <c r="C29" s="379"/>
      <c r="D29" s="458">
        <f>'Production Details'!E15</f>
        <v>31450</v>
      </c>
      <c r="E29" s="458">
        <f>GETPIVOTDATA("Amount",'[87]Dhan Local'!$D$359,"Item","Pina 200*50")</f>
        <v>1022200</v>
      </c>
      <c r="G29" s="370"/>
      <c r="H29" s="370"/>
      <c r="J29" s="370"/>
      <c r="P29" s="493">
        <f t="shared" si="1"/>
        <v>32.502384737678852</v>
      </c>
    </row>
    <row r="30" spans="1:20" ht="16.5">
      <c r="A30" s="379">
        <v>2</v>
      </c>
      <c r="B30" s="457" t="s">
        <v>712</v>
      </c>
      <c r="C30" s="379" t="s">
        <v>692</v>
      </c>
      <c r="D30" s="458"/>
      <c r="E30" s="483">
        <f>'[87]Vat Purchase'!$H$18</f>
        <v>170210.56659999996</v>
      </c>
      <c r="H30">
        <f>'[90]Sales &amp; Purchase Details'!F8-'[90]Sales &amp; Purchase Details'!G8</f>
        <v>4.2963751560754844</v>
      </c>
      <c r="I30" s="370">
        <f>F23-G23</f>
        <v>4.0666184255967153</v>
      </c>
      <c r="J30" s="460">
        <f>I30/G23*100</f>
        <v>17.561178770424441</v>
      </c>
      <c r="P30" s="495" t="s">
        <v>176</v>
      </c>
    </row>
    <row r="31" spans="1:20">
      <c r="A31" s="379"/>
      <c r="B31" s="455" t="s">
        <v>23</v>
      </c>
      <c r="C31" s="455"/>
      <c r="D31" s="455">
        <f>SUM(D23:D29)</f>
        <v>2320492</v>
      </c>
      <c r="E31" s="455">
        <f>SUM(E23:E30)</f>
        <v>63762461.440750003</v>
      </c>
      <c r="K31">
        <f>E7/D7</f>
        <v>29</v>
      </c>
    </row>
    <row r="33" spans="1:17">
      <c r="A33" s="460" t="str">
        <f>[90]Schedule!A113</f>
        <v xml:space="preserve">    Proprietor                                                                               Auditor</v>
      </c>
    </row>
    <row r="34" spans="1:17">
      <c r="Q34" s="483"/>
    </row>
  </sheetData>
  <mergeCells count="5">
    <mergeCell ref="A1:E1"/>
    <mergeCell ref="A2:E2"/>
    <mergeCell ref="A3:E3"/>
    <mergeCell ref="A5:E5"/>
    <mergeCell ref="A21:E21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8"/>
  <sheetViews>
    <sheetView workbookViewId="0">
      <selection activeCell="M29" sqref="M29"/>
    </sheetView>
  </sheetViews>
  <sheetFormatPr defaultRowHeight="12.5"/>
  <cols>
    <col min="1" max="1" width="8.1796875" bestFit="1" customWidth="1"/>
    <col min="2" max="2" width="7.7265625" bestFit="1" customWidth="1"/>
    <col min="3" max="3" width="39.453125" customWidth="1"/>
    <col min="4" max="4" width="12.7265625" bestFit="1" customWidth="1"/>
    <col min="5" max="5" width="15.26953125" bestFit="1" customWidth="1"/>
    <col min="6" max="6" width="12.81640625" bestFit="1" customWidth="1"/>
    <col min="7" max="8" width="14.54296875" bestFit="1" customWidth="1"/>
    <col min="9" max="9" width="11" hidden="1" customWidth="1"/>
    <col min="10" max="10" width="7.453125" hidden="1" customWidth="1"/>
    <col min="11" max="11" width="8.1796875" hidden="1" customWidth="1"/>
  </cols>
  <sheetData>
    <row r="1" spans="1:11" ht="15.5">
      <c r="A1" s="530" t="str">
        <f>BS!A1</f>
        <v>PUJA KHADH UDHYOG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</row>
    <row r="2" spans="1:11" ht="13">
      <c r="A2" s="528" t="str">
        <f>BS!A2</f>
        <v>Jeetpur ,Bara</v>
      </c>
      <c r="B2" s="528"/>
      <c r="C2" s="528"/>
      <c r="D2" s="528"/>
      <c r="E2" s="528"/>
      <c r="F2" s="528"/>
      <c r="G2" s="528"/>
      <c r="H2" s="528"/>
      <c r="I2" s="528"/>
      <c r="J2" s="528"/>
      <c r="K2" s="528"/>
    </row>
    <row r="3" spans="1:11" ht="13">
      <c r="A3" s="528" t="s">
        <v>376</v>
      </c>
      <c r="B3" s="528"/>
      <c r="C3" s="528"/>
      <c r="D3" s="528"/>
      <c r="E3" s="528"/>
      <c r="F3" s="528"/>
      <c r="G3" s="528"/>
      <c r="H3" s="528"/>
      <c r="I3" s="528"/>
      <c r="J3" s="528"/>
      <c r="K3" s="528"/>
    </row>
    <row r="4" spans="1:11" ht="28">
      <c r="A4" s="389" t="s">
        <v>259</v>
      </c>
      <c r="B4" s="389" t="s">
        <v>260</v>
      </c>
      <c r="C4" s="389" t="s">
        <v>192</v>
      </c>
      <c r="D4" s="389" t="s">
        <v>261</v>
      </c>
      <c r="E4" s="389" t="s">
        <v>375</v>
      </c>
      <c r="F4" s="392" t="s">
        <v>377</v>
      </c>
      <c r="G4" s="392" t="s">
        <v>378</v>
      </c>
      <c r="H4" s="389" t="s">
        <v>221</v>
      </c>
      <c r="I4" s="379" t="s">
        <v>263</v>
      </c>
      <c r="J4" s="379" t="s">
        <v>262</v>
      </c>
      <c r="K4" s="379" t="s">
        <v>264</v>
      </c>
    </row>
    <row r="5" spans="1:11">
      <c r="A5" s="379" t="s">
        <v>265</v>
      </c>
      <c r="B5" s="379">
        <v>1</v>
      </c>
      <c r="C5" s="379" t="s">
        <v>247</v>
      </c>
      <c r="D5" s="379">
        <v>602869942</v>
      </c>
      <c r="E5" s="385">
        <v>725000</v>
      </c>
      <c r="F5" s="385">
        <v>725000</v>
      </c>
      <c r="G5" s="385">
        <v>0</v>
      </c>
      <c r="H5" s="385">
        <v>0</v>
      </c>
      <c r="I5" s="379">
        <v>0</v>
      </c>
      <c r="J5" s="379">
        <v>0</v>
      </c>
      <c r="K5" s="379">
        <v>0</v>
      </c>
    </row>
    <row r="6" spans="1:11">
      <c r="A6" s="379" t="s">
        <v>266</v>
      </c>
      <c r="B6" s="379">
        <v>2</v>
      </c>
      <c r="C6" s="379" t="s">
        <v>247</v>
      </c>
      <c r="D6" s="379">
        <v>602869942</v>
      </c>
      <c r="E6" s="385">
        <v>775000</v>
      </c>
      <c r="F6" s="385">
        <v>775000</v>
      </c>
      <c r="G6" s="385">
        <v>0</v>
      </c>
      <c r="H6" s="385">
        <v>0</v>
      </c>
      <c r="I6" s="379">
        <v>0</v>
      </c>
      <c r="J6" s="379">
        <v>0</v>
      </c>
      <c r="K6" s="379">
        <v>0</v>
      </c>
    </row>
    <row r="7" spans="1:11">
      <c r="A7" s="379" t="s">
        <v>267</v>
      </c>
      <c r="B7" s="379">
        <v>7</v>
      </c>
      <c r="C7" s="379" t="s">
        <v>247</v>
      </c>
      <c r="D7" s="379">
        <v>602869942</v>
      </c>
      <c r="E7" s="385">
        <v>459000</v>
      </c>
      <c r="F7" s="385">
        <v>459000</v>
      </c>
      <c r="G7" s="385">
        <v>0</v>
      </c>
      <c r="H7" s="385">
        <v>0</v>
      </c>
      <c r="I7" s="379">
        <v>0</v>
      </c>
      <c r="J7" s="379">
        <v>0</v>
      </c>
      <c r="K7" s="379">
        <v>0</v>
      </c>
    </row>
    <row r="8" spans="1:11">
      <c r="A8" s="379" t="s">
        <v>268</v>
      </c>
      <c r="B8" s="379">
        <v>9</v>
      </c>
      <c r="C8" s="379" t="s">
        <v>247</v>
      </c>
      <c r="D8" s="379">
        <v>602869942</v>
      </c>
      <c r="E8" s="385">
        <v>609000</v>
      </c>
      <c r="F8" s="385">
        <v>609000</v>
      </c>
      <c r="G8" s="385">
        <v>0</v>
      </c>
      <c r="H8" s="385">
        <v>0</v>
      </c>
      <c r="I8" s="379">
        <v>0</v>
      </c>
      <c r="J8" s="379">
        <v>0</v>
      </c>
      <c r="K8" s="379">
        <v>0</v>
      </c>
    </row>
    <row r="9" spans="1:11">
      <c r="A9" s="379" t="s">
        <v>269</v>
      </c>
      <c r="B9" s="379">
        <v>11</v>
      </c>
      <c r="C9" s="379" t="s">
        <v>247</v>
      </c>
      <c r="D9" s="379">
        <v>602869942</v>
      </c>
      <c r="E9" s="385">
        <v>713000</v>
      </c>
      <c r="F9" s="385">
        <v>713000</v>
      </c>
      <c r="G9" s="385">
        <v>0</v>
      </c>
      <c r="H9" s="385">
        <v>0</v>
      </c>
      <c r="I9" s="379">
        <v>0</v>
      </c>
      <c r="J9" s="379">
        <v>0</v>
      </c>
      <c r="K9" s="379">
        <v>0</v>
      </c>
    </row>
    <row r="10" spans="1:11">
      <c r="A10" s="379" t="s">
        <v>270</v>
      </c>
      <c r="B10" s="379">
        <v>13</v>
      </c>
      <c r="C10" s="379" t="s">
        <v>247</v>
      </c>
      <c r="D10" s="379">
        <v>602869942</v>
      </c>
      <c r="E10" s="385">
        <v>651000</v>
      </c>
      <c r="F10" s="385">
        <v>651000</v>
      </c>
      <c r="G10" s="385">
        <v>0</v>
      </c>
      <c r="H10" s="385">
        <v>0</v>
      </c>
      <c r="I10" s="379">
        <v>0</v>
      </c>
      <c r="J10" s="379">
        <v>0</v>
      </c>
      <c r="K10" s="379">
        <v>0</v>
      </c>
    </row>
    <row r="11" spans="1:11">
      <c r="A11" s="379" t="s">
        <v>271</v>
      </c>
      <c r="B11" s="379">
        <v>14</v>
      </c>
      <c r="C11" s="379" t="s">
        <v>247</v>
      </c>
      <c r="D11" s="379">
        <v>602869942</v>
      </c>
      <c r="E11" s="385">
        <v>725000</v>
      </c>
      <c r="F11" s="385">
        <v>725000</v>
      </c>
      <c r="G11" s="385">
        <v>0</v>
      </c>
      <c r="H11" s="385">
        <v>0</v>
      </c>
      <c r="I11" s="379">
        <v>0</v>
      </c>
      <c r="J11" s="379">
        <v>0</v>
      </c>
      <c r="K11" s="379">
        <v>0</v>
      </c>
    </row>
    <row r="12" spans="1:11">
      <c r="A12" s="379" t="s">
        <v>272</v>
      </c>
      <c r="B12" s="379">
        <v>16</v>
      </c>
      <c r="C12" s="379" t="s">
        <v>247</v>
      </c>
      <c r="D12" s="379">
        <v>602869942</v>
      </c>
      <c r="E12" s="385">
        <v>609000</v>
      </c>
      <c r="F12" s="385">
        <v>609000</v>
      </c>
      <c r="G12" s="385">
        <v>0</v>
      </c>
      <c r="H12" s="385">
        <v>0</v>
      </c>
      <c r="I12" s="379">
        <v>0</v>
      </c>
      <c r="J12" s="379">
        <v>0</v>
      </c>
      <c r="K12" s="379">
        <v>0</v>
      </c>
    </row>
    <row r="13" spans="1:11">
      <c r="A13" s="379" t="s">
        <v>273</v>
      </c>
      <c r="B13" s="379">
        <v>17</v>
      </c>
      <c r="C13" s="379" t="s">
        <v>247</v>
      </c>
      <c r="D13" s="379">
        <v>602869942</v>
      </c>
      <c r="E13" s="385">
        <v>327000</v>
      </c>
      <c r="F13" s="385">
        <v>0</v>
      </c>
      <c r="G13" s="385">
        <v>327000</v>
      </c>
      <c r="H13" s="385">
        <v>42510</v>
      </c>
      <c r="I13" s="379">
        <v>0</v>
      </c>
      <c r="J13" s="379">
        <v>0</v>
      </c>
      <c r="K13" s="379">
        <v>0</v>
      </c>
    </row>
    <row r="14" spans="1:11">
      <c r="A14" s="379" t="s">
        <v>274</v>
      </c>
      <c r="B14" s="379">
        <v>1036</v>
      </c>
      <c r="C14" s="379" t="s">
        <v>254</v>
      </c>
      <c r="D14" s="379">
        <v>304512735</v>
      </c>
      <c r="E14" s="385">
        <v>274058.39</v>
      </c>
      <c r="F14" s="385">
        <v>0</v>
      </c>
      <c r="G14" s="385">
        <v>274058.39</v>
      </c>
      <c r="H14" s="385">
        <v>35627.589999999997</v>
      </c>
      <c r="I14" s="379">
        <v>0</v>
      </c>
      <c r="J14" s="379">
        <v>0</v>
      </c>
      <c r="K14" s="379">
        <v>0</v>
      </c>
    </row>
    <row r="15" spans="1:11">
      <c r="A15" s="379" t="s">
        <v>274</v>
      </c>
      <c r="B15" s="379">
        <v>1037</v>
      </c>
      <c r="C15" s="379" t="s">
        <v>254</v>
      </c>
      <c r="D15" s="379">
        <v>304512735</v>
      </c>
      <c r="E15" s="385">
        <v>105294.38</v>
      </c>
      <c r="F15" s="385">
        <v>0</v>
      </c>
      <c r="G15" s="385">
        <v>105294.38</v>
      </c>
      <c r="H15" s="385">
        <v>13688.27</v>
      </c>
      <c r="I15" s="379">
        <v>0</v>
      </c>
      <c r="J15" s="379">
        <v>0</v>
      </c>
      <c r="K15" s="379">
        <v>0</v>
      </c>
    </row>
    <row r="16" spans="1:11">
      <c r="A16" s="379" t="s">
        <v>274</v>
      </c>
      <c r="B16" s="379">
        <v>1038</v>
      </c>
      <c r="C16" s="379" t="s">
        <v>254</v>
      </c>
      <c r="D16" s="379">
        <v>304512735</v>
      </c>
      <c r="E16" s="385">
        <v>100612.56</v>
      </c>
      <c r="F16" s="385">
        <v>0</v>
      </c>
      <c r="G16" s="385">
        <v>100612.56</v>
      </c>
      <c r="H16" s="385">
        <v>13079.63</v>
      </c>
      <c r="I16" s="379">
        <v>0</v>
      </c>
      <c r="J16" s="379">
        <v>0</v>
      </c>
      <c r="K16" s="379">
        <v>0</v>
      </c>
    </row>
    <row r="17" spans="1:11">
      <c r="A17" s="379" t="s">
        <v>274</v>
      </c>
      <c r="B17" s="379">
        <v>1040</v>
      </c>
      <c r="C17" s="379" t="s">
        <v>254</v>
      </c>
      <c r="D17" s="379">
        <v>304512735</v>
      </c>
      <c r="E17" s="385">
        <v>77154.34</v>
      </c>
      <c r="F17" s="385">
        <v>0</v>
      </c>
      <c r="G17" s="385">
        <v>77154.34</v>
      </c>
      <c r="H17" s="385">
        <v>10030.06</v>
      </c>
      <c r="I17" s="379">
        <v>0</v>
      </c>
      <c r="J17" s="379">
        <v>0</v>
      </c>
      <c r="K17" s="379">
        <v>0</v>
      </c>
    </row>
    <row r="18" spans="1:11">
      <c r="A18" s="379" t="s">
        <v>275</v>
      </c>
      <c r="B18" s="379">
        <v>1041</v>
      </c>
      <c r="C18" s="379" t="s">
        <v>254</v>
      </c>
      <c r="D18" s="379">
        <v>304512735</v>
      </c>
      <c r="E18" s="385">
        <v>483526</v>
      </c>
      <c r="F18" s="385">
        <v>0</v>
      </c>
      <c r="G18" s="385">
        <v>483526</v>
      </c>
      <c r="H18" s="385">
        <v>62858.38</v>
      </c>
      <c r="I18" s="379">
        <v>0</v>
      </c>
      <c r="J18" s="379">
        <v>0</v>
      </c>
      <c r="K18" s="379">
        <v>0</v>
      </c>
    </row>
    <row r="19" spans="1:11">
      <c r="A19" s="379" t="s">
        <v>276</v>
      </c>
      <c r="B19" s="379">
        <v>1053</v>
      </c>
      <c r="C19" s="379" t="s">
        <v>254</v>
      </c>
      <c r="D19" s="379">
        <v>304512735</v>
      </c>
      <c r="E19" s="385">
        <v>48430.21</v>
      </c>
      <c r="F19" s="385">
        <v>0</v>
      </c>
      <c r="G19" s="385">
        <v>48430.21</v>
      </c>
      <c r="H19" s="385">
        <v>6295.93</v>
      </c>
      <c r="I19" s="379">
        <v>0</v>
      </c>
      <c r="J19" s="379">
        <v>0</v>
      </c>
      <c r="K19" s="379">
        <v>0</v>
      </c>
    </row>
    <row r="20" spans="1:11">
      <c r="A20" s="379" t="s">
        <v>276</v>
      </c>
      <c r="B20" s="379">
        <v>3110</v>
      </c>
      <c r="C20" s="379" t="s">
        <v>256</v>
      </c>
      <c r="D20" s="379">
        <v>300078271</v>
      </c>
      <c r="E20" s="385">
        <v>43823</v>
      </c>
      <c r="F20" s="385">
        <v>0</v>
      </c>
      <c r="G20" s="385">
        <v>43823</v>
      </c>
      <c r="H20" s="385">
        <v>5696.99</v>
      </c>
      <c r="I20" s="379">
        <v>0</v>
      </c>
      <c r="J20" s="379">
        <v>0</v>
      </c>
      <c r="K20" s="379">
        <v>0</v>
      </c>
    </row>
    <row r="21" spans="1:11">
      <c r="A21" s="379" t="s">
        <v>276</v>
      </c>
      <c r="B21" s="379">
        <v>3115</v>
      </c>
      <c r="C21" s="379" t="s">
        <v>256</v>
      </c>
      <c r="D21" s="379">
        <v>300078271</v>
      </c>
      <c r="E21" s="385">
        <v>21593.54</v>
      </c>
      <c r="F21" s="385">
        <v>0</v>
      </c>
      <c r="G21" s="385">
        <v>21593.54</v>
      </c>
      <c r="H21" s="385">
        <v>2807.16</v>
      </c>
      <c r="I21" s="379">
        <v>0</v>
      </c>
      <c r="J21" s="379">
        <v>0</v>
      </c>
      <c r="K21" s="379">
        <v>0</v>
      </c>
    </row>
    <row r="22" spans="1:11">
      <c r="A22" s="379" t="s">
        <v>276</v>
      </c>
      <c r="B22" s="379">
        <v>458</v>
      </c>
      <c r="C22" s="379" t="s">
        <v>255</v>
      </c>
      <c r="D22" s="379">
        <v>602663739</v>
      </c>
      <c r="E22" s="385">
        <v>54610</v>
      </c>
      <c r="F22" s="385">
        <v>0</v>
      </c>
      <c r="G22" s="385">
        <v>54610</v>
      </c>
      <c r="H22" s="385">
        <v>7099.3</v>
      </c>
      <c r="I22" s="379">
        <v>0</v>
      </c>
      <c r="J22" s="379">
        <v>0</v>
      </c>
      <c r="K22" s="379">
        <v>0</v>
      </c>
    </row>
    <row r="23" spans="1:11">
      <c r="A23" s="379" t="s">
        <v>276</v>
      </c>
      <c r="B23" s="379">
        <v>459</v>
      </c>
      <c r="C23" s="379" t="s">
        <v>255</v>
      </c>
      <c r="D23" s="379">
        <v>602663739</v>
      </c>
      <c r="E23" s="385">
        <v>26470</v>
      </c>
      <c r="F23" s="385">
        <v>0</v>
      </c>
      <c r="G23" s="385">
        <v>26470</v>
      </c>
      <c r="H23" s="385">
        <v>3441.1</v>
      </c>
      <c r="I23" s="379">
        <v>0</v>
      </c>
      <c r="J23" s="379">
        <v>0</v>
      </c>
      <c r="K23" s="379">
        <v>0</v>
      </c>
    </row>
    <row r="24" spans="1:11">
      <c r="A24" s="379" t="s">
        <v>276</v>
      </c>
      <c r="B24" s="379">
        <v>460</v>
      </c>
      <c r="C24" s="379" t="s">
        <v>255</v>
      </c>
      <c r="D24" s="379">
        <v>602663739</v>
      </c>
      <c r="E24" s="385">
        <v>25850</v>
      </c>
      <c r="F24" s="385">
        <v>0</v>
      </c>
      <c r="G24" s="385">
        <v>25850</v>
      </c>
      <c r="H24" s="385">
        <v>3360.5</v>
      </c>
      <c r="I24" s="379">
        <v>0</v>
      </c>
      <c r="J24" s="379">
        <v>0</v>
      </c>
      <c r="K24" s="379">
        <v>0</v>
      </c>
    </row>
    <row r="25" spans="1:11">
      <c r="A25" s="379" t="s">
        <v>276</v>
      </c>
      <c r="B25" s="379">
        <v>90</v>
      </c>
      <c r="C25" s="379" t="s">
        <v>277</v>
      </c>
      <c r="D25" s="379">
        <v>600858526</v>
      </c>
      <c r="E25" s="385">
        <v>36150</v>
      </c>
      <c r="F25" s="385">
        <v>36150</v>
      </c>
      <c r="G25" s="385">
        <v>0</v>
      </c>
      <c r="H25" s="385">
        <v>0</v>
      </c>
      <c r="I25" s="379">
        <v>0</v>
      </c>
      <c r="J25" s="379">
        <v>0</v>
      </c>
      <c r="K25" s="379">
        <v>0</v>
      </c>
    </row>
    <row r="26" spans="1:11">
      <c r="A26" s="379" t="s">
        <v>276</v>
      </c>
      <c r="B26" s="379">
        <v>91</v>
      </c>
      <c r="C26" s="379" t="s">
        <v>277</v>
      </c>
      <c r="D26" s="379">
        <v>600858526</v>
      </c>
      <c r="E26" s="385">
        <v>44467</v>
      </c>
      <c r="F26" s="385">
        <v>0</v>
      </c>
      <c r="G26" s="385">
        <v>44467</v>
      </c>
      <c r="H26" s="385">
        <v>5780.71</v>
      </c>
      <c r="I26" s="379">
        <v>0</v>
      </c>
      <c r="J26" s="379">
        <v>0</v>
      </c>
      <c r="K26" s="379">
        <v>0</v>
      </c>
    </row>
    <row r="27" spans="1:11">
      <c r="A27" s="379" t="s">
        <v>278</v>
      </c>
      <c r="B27" s="379">
        <v>290</v>
      </c>
      <c r="C27" s="379" t="s">
        <v>279</v>
      </c>
      <c r="D27" s="379">
        <v>300369045</v>
      </c>
      <c r="E27" s="385">
        <v>305000</v>
      </c>
      <c r="F27" s="385">
        <v>305000</v>
      </c>
      <c r="G27" s="385">
        <v>0</v>
      </c>
      <c r="H27" s="385">
        <v>0</v>
      </c>
      <c r="I27" s="379">
        <v>0</v>
      </c>
      <c r="J27" s="379">
        <v>0</v>
      </c>
      <c r="K27" s="379">
        <v>0</v>
      </c>
    </row>
    <row r="28" spans="1:11">
      <c r="A28" s="379" t="s">
        <v>280</v>
      </c>
      <c r="B28" s="379">
        <v>2926</v>
      </c>
      <c r="C28" s="379" t="s">
        <v>251</v>
      </c>
      <c r="D28" s="379">
        <v>301454641</v>
      </c>
      <c r="E28" s="385">
        <v>263893.56</v>
      </c>
      <c r="F28" s="385">
        <v>0</v>
      </c>
      <c r="G28" s="385">
        <v>263893.56</v>
      </c>
      <c r="H28" s="385">
        <v>34306.160000000003</v>
      </c>
      <c r="I28" s="379">
        <v>0</v>
      </c>
      <c r="J28" s="379">
        <v>0</v>
      </c>
      <c r="K28" s="379">
        <v>0</v>
      </c>
    </row>
    <row r="29" spans="1:11">
      <c r="A29" s="379" t="s">
        <v>281</v>
      </c>
      <c r="B29" s="379">
        <v>2966</v>
      </c>
      <c r="C29" s="379" t="s">
        <v>251</v>
      </c>
      <c r="D29" s="379">
        <v>301454641</v>
      </c>
      <c r="E29" s="385">
        <v>301061.88</v>
      </c>
      <c r="F29" s="385">
        <v>0</v>
      </c>
      <c r="G29" s="385">
        <v>301061.88</v>
      </c>
      <c r="H29" s="385">
        <v>39138.04</v>
      </c>
      <c r="I29" s="379">
        <v>0</v>
      </c>
      <c r="J29" s="379">
        <v>0</v>
      </c>
      <c r="K29" s="379">
        <v>0</v>
      </c>
    </row>
    <row r="30" spans="1:11">
      <c r="A30" s="379" t="s">
        <v>282</v>
      </c>
      <c r="B30" s="379">
        <v>270</v>
      </c>
      <c r="C30" s="379" t="s">
        <v>283</v>
      </c>
      <c r="D30" s="379">
        <v>300020597</v>
      </c>
      <c r="E30" s="385">
        <v>1651855.8</v>
      </c>
      <c r="F30" s="385">
        <v>0</v>
      </c>
      <c r="G30" s="385">
        <v>1651855.8</v>
      </c>
      <c r="H30" s="385">
        <v>214741.25</v>
      </c>
      <c r="I30" s="379">
        <v>0</v>
      </c>
      <c r="J30" s="379">
        <v>0</v>
      </c>
      <c r="K30" s="379">
        <v>0</v>
      </c>
    </row>
    <row r="31" spans="1:11">
      <c r="A31" s="379" t="s">
        <v>284</v>
      </c>
      <c r="B31" s="379">
        <v>118</v>
      </c>
      <c r="C31" s="379" t="s">
        <v>285</v>
      </c>
      <c r="D31" s="379">
        <v>302634699</v>
      </c>
      <c r="E31" s="385">
        <v>28318.58</v>
      </c>
      <c r="F31" s="385">
        <v>0</v>
      </c>
      <c r="G31" s="385">
        <v>28318.58</v>
      </c>
      <c r="H31" s="385">
        <v>3681.42</v>
      </c>
      <c r="I31" s="379">
        <v>0</v>
      </c>
      <c r="J31" s="379">
        <v>0</v>
      </c>
      <c r="K31" s="379">
        <v>0</v>
      </c>
    </row>
    <row r="32" spans="1:11">
      <c r="A32" s="379" t="s">
        <v>284</v>
      </c>
      <c r="B32" s="379">
        <v>911</v>
      </c>
      <c r="C32" s="379" t="s">
        <v>286</v>
      </c>
      <c r="D32" s="379">
        <v>601231665</v>
      </c>
      <c r="E32" s="385">
        <v>1156996.45</v>
      </c>
      <c r="F32" s="385">
        <v>0</v>
      </c>
      <c r="G32" s="385">
        <v>1156996.45</v>
      </c>
      <c r="H32" s="385">
        <v>150409.53</v>
      </c>
      <c r="I32" s="379">
        <v>0</v>
      </c>
      <c r="J32" s="379">
        <v>0</v>
      </c>
      <c r="K32" s="379">
        <v>0</v>
      </c>
    </row>
    <row r="33" spans="1:11">
      <c r="A33" s="379" t="s">
        <v>284</v>
      </c>
      <c r="B33" s="379">
        <v>913</v>
      </c>
      <c r="C33" s="379" t="s">
        <v>286</v>
      </c>
      <c r="D33" s="379">
        <v>601231665</v>
      </c>
      <c r="E33" s="385">
        <v>539057.80000000005</v>
      </c>
      <c r="F33" s="385">
        <v>0</v>
      </c>
      <c r="G33" s="385">
        <v>539057.80000000005</v>
      </c>
      <c r="H33" s="385">
        <v>70077.509999999995</v>
      </c>
      <c r="I33" s="379">
        <v>0</v>
      </c>
      <c r="J33" s="379">
        <v>0</v>
      </c>
      <c r="K33" s="379">
        <v>0</v>
      </c>
    </row>
    <row r="34" spans="1:11">
      <c r="A34" s="379" t="s">
        <v>287</v>
      </c>
      <c r="B34" s="379">
        <v>24</v>
      </c>
      <c r="C34" s="379" t="s">
        <v>253</v>
      </c>
      <c r="D34" s="379">
        <v>302661332</v>
      </c>
      <c r="E34" s="385">
        <v>33350</v>
      </c>
      <c r="F34" s="385">
        <v>0</v>
      </c>
      <c r="G34" s="385">
        <v>33350</v>
      </c>
      <c r="H34" s="385">
        <v>4335.5</v>
      </c>
      <c r="I34" s="379">
        <v>0</v>
      </c>
      <c r="J34" s="379">
        <v>0</v>
      </c>
      <c r="K34" s="379">
        <v>0</v>
      </c>
    </row>
    <row r="35" spans="1:11">
      <c r="A35" s="379" t="s">
        <v>288</v>
      </c>
      <c r="B35" s="379">
        <v>32</v>
      </c>
      <c r="C35" s="379" t="s">
        <v>253</v>
      </c>
      <c r="D35" s="379">
        <v>302661332</v>
      </c>
      <c r="E35" s="385">
        <v>33750</v>
      </c>
      <c r="F35" s="385">
        <v>0</v>
      </c>
      <c r="G35" s="385">
        <v>33750</v>
      </c>
      <c r="H35" s="385">
        <v>4387.5</v>
      </c>
      <c r="I35" s="379">
        <v>0</v>
      </c>
      <c r="J35" s="379">
        <v>0</v>
      </c>
      <c r="K35" s="379">
        <v>0</v>
      </c>
    </row>
    <row r="36" spans="1:11">
      <c r="A36" s="379" t="s">
        <v>289</v>
      </c>
      <c r="B36" s="379">
        <v>2164</v>
      </c>
      <c r="C36" s="379" t="s">
        <v>290</v>
      </c>
      <c r="D36" s="379">
        <v>303517100</v>
      </c>
      <c r="E36" s="385">
        <v>58450</v>
      </c>
      <c r="F36" s="385">
        <v>58450</v>
      </c>
      <c r="G36" s="385">
        <v>0</v>
      </c>
      <c r="H36" s="385">
        <v>0</v>
      </c>
      <c r="I36" s="379">
        <v>0</v>
      </c>
      <c r="J36" s="379">
        <v>0</v>
      </c>
      <c r="K36" s="379">
        <v>0</v>
      </c>
    </row>
    <row r="37" spans="1:11">
      <c r="A37" s="379" t="s">
        <v>291</v>
      </c>
      <c r="B37" s="379">
        <v>114</v>
      </c>
      <c r="C37" s="379" t="s">
        <v>292</v>
      </c>
      <c r="D37" s="379">
        <v>300642957</v>
      </c>
      <c r="E37" s="385">
        <v>171500</v>
      </c>
      <c r="F37" s="385">
        <v>0</v>
      </c>
      <c r="G37" s="385">
        <v>171500</v>
      </c>
      <c r="H37" s="385">
        <v>22295</v>
      </c>
      <c r="I37" s="379">
        <v>0</v>
      </c>
      <c r="J37" s="379">
        <v>0</v>
      </c>
      <c r="K37" s="379">
        <v>0</v>
      </c>
    </row>
    <row r="38" spans="1:11">
      <c r="A38" s="379" t="s">
        <v>293</v>
      </c>
      <c r="B38" s="379">
        <v>39</v>
      </c>
      <c r="C38" s="379" t="s">
        <v>253</v>
      </c>
      <c r="D38" s="379">
        <v>302661332</v>
      </c>
      <c r="E38" s="385">
        <v>309120</v>
      </c>
      <c r="F38" s="385">
        <v>0</v>
      </c>
      <c r="G38" s="385">
        <v>309120</v>
      </c>
      <c r="H38" s="385">
        <v>40185.599999999999</v>
      </c>
      <c r="I38" s="379">
        <v>0</v>
      </c>
      <c r="J38" s="379">
        <v>0</v>
      </c>
      <c r="K38" s="379">
        <v>0</v>
      </c>
    </row>
    <row r="39" spans="1:11">
      <c r="A39" s="379" t="s">
        <v>293</v>
      </c>
      <c r="B39" s="379">
        <v>40</v>
      </c>
      <c r="C39" s="379" t="s">
        <v>253</v>
      </c>
      <c r="D39" s="379">
        <v>302661332</v>
      </c>
      <c r="E39" s="385">
        <v>1200576</v>
      </c>
      <c r="F39" s="385">
        <v>0</v>
      </c>
      <c r="G39" s="385">
        <v>1200576</v>
      </c>
      <c r="H39" s="385">
        <v>156074.88</v>
      </c>
      <c r="I39" s="379">
        <v>0</v>
      </c>
      <c r="J39" s="379">
        <v>0</v>
      </c>
      <c r="K39" s="379">
        <v>0</v>
      </c>
    </row>
    <row r="40" spans="1:11">
      <c r="A40" s="379" t="s">
        <v>294</v>
      </c>
      <c r="B40" s="379">
        <v>125</v>
      </c>
      <c r="C40" s="379" t="s">
        <v>295</v>
      </c>
      <c r="D40" s="379"/>
      <c r="E40" s="385">
        <v>35500</v>
      </c>
      <c r="F40" s="385">
        <v>0</v>
      </c>
      <c r="G40" s="385">
        <v>35500</v>
      </c>
      <c r="H40" s="385">
        <v>4615</v>
      </c>
      <c r="I40" s="379">
        <v>0</v>
      </c>
      <c r="J40" s="379">
        <v>0</v>
      </c>
      <c r="K40" s="379">
        <v>0</v>
      </c>
    </row>
    <row r="41" spans="1:11">
      <c r="A41" s="379" t="s">
        <v>294</v>
      </c>
      <c r="B41" s="379">
        <v>490</v>
      </c>
      <c r="C41" s="379" t="s">
        <v>296</v>
      </c>
      <c r="D41" s="379">
        <v>301243276</v>
      </c>
      <c r="E41" s="385">
        <v>19365</v>
      </c>
      <c r="F41" s="385">
        <v>19365</v>
      </c>
      <c r="G41" s="385">
        <v>0</v>
      </c>
      <c r="H41" s="385">
        <v>0</v>
      </c>
      <c r="I41" s="379">
        <v>0</v>
      </c>
      <c r="J41" s="379">
        <v>0</v>
      </c>
      <c r="K41" s="379">
        <v>0</v>
      </c>
    </row>
    <row r="42" spans="1:11">
      <c r="A42" s="379" t="s">
        <v>297</v>
      </c>
      <c r="B42" s="379">
        <v>1114</v>
      </c>
      <c r="C42" s="379" t="s">
        <v>286</v>
      </c>
      <c r="D42" s="379">
        <v>601231665</v>
      </c>
      <c r="E42" s="385">
        <v>1758280</v>
      </c>
      <c r="F42" s="385">
        <v>0</v>
      </c>
      <c r="G42" s="385">
        <v>1758280</v>
      </c>
      <c r="H42" s="385">
        <v>228576.4</v>
      </c>
      <c r="I42" s="379">
        <v>0</v>
      </c>
      <c r="J42" s="379">
        <v>0</v>
      </c>
      <c r="K42" s="379">
        <v>0</v>
      </c>
    </row>
    <row r="43" spans="1:11">
      <c r="A43" s="379" t="s">
        <v>298</v>
      </c>
      <c r="B43" s="379">
        <v>1133</v>
      </c>
      <c r="C43" s="379" t="s">
        <v>286</v>
      </c>
      <c r="D43" s="379">
        <v>601231665</v>
      </c>
      <c r="E43" s="385">
        <v>559299.57999999996</v>
      </c>
      <c r="F43" s="385">
        <v>0</v>
      </c>
      <c r="G43" s="385">
        <v>559299.57999999996</v>
      </c>
      <c r="H43" s="385">
        <v>72708.94</v>
      </c>
      <c r="I43" s="379">
        <v>0</v>
      </c>
      <c r="J43" s="379">
        <v>0</v>
      </c>
      <c r="K43" s="379">
        <v>0</v>
      </c>
    </row>
    <row r="44" spans="1:11">
      <c r="A44" s="379" t="s">
        <v>298</v>
      </c>
      <c r="B44" s="379">
        <v>1134</v>
      </c>
      <c r="C44" s="379" t="s">
        <v>286</v>
      </c>
      <c r="D44" s="379">
        <v>601231665</v>
      </c>
      <c r="E44" s="385">
        <v>327840</v>
      </c>
      <c r="F44" s="385">
        <v>0</v>
      </c>
      <c r="G44" s="385">
        <v>327840</v>
      </c>
      <c r="H44" s="385">
        <v>42619.199999999997</v>
      </c>
      <c r="I44" s="379">
        <v>0</v>
      </c>
      <c r="J44" s="379">
        <v>0</v>
      </c>
      <c r="K44" s="379">
        <v>0</v>
      </c>
    </row>
    <row r="45" spans="1:11">
      <c r="A45" s="379" t="s">
        <v>298</v>
      </c>
      <c r="B45" s="379">
        <v>29599</v>
      </c>
      <c r="C45" s="379" t="s">
        <v>299</v>
      </c>
      <c r="D45" s="379"/>
      <c r="E45" s="385">
        <v>480412</v>
      </c>
      <c r="F45" s="385">
        <v>0</v>
      </c>
      <c r="G45" s="385">
        <v>480412</v>
      </c>
      <c r="H45" s="385">
        <v>62453.56</v>
      </c>
      <c r="I45" s="379">
        <v>0</v>
      </c>
      <c r="J45" s="379">
        <v>0</v>
      </c>
      <c r="K45" s="379">
        <v>0</v>
      </c>
    </row>
    <row r="46" spans="1:11">
      <c r="A46" s="379" t="s">
        <v>300</v>
      </c>
      <c r="B46" s="379">
        <v>172</v>
      </c>
      <c r="C46" s="379" t="s">
        <v>301</v>
      </c>
      <c r="D46" s="379">
        <v>300514588</v>
      </c>
      <c r="E46" s="385">
        <v>192700</v>
      </c>
      <c r="F46" s="385">
        <v>0</v>
      </c>
      <c r="G46" s="385">
        <v>192700</v>
      </c>
      <c r="H46" s="385">
        <v>25051</v>
      </c>
      <c r="I46" s="379">
        <v>0</v>
      </c>
      <c r="J46" s="379">
        <v>0</v>
      </c>
      <c r="K46" s="379">
        <v>0</v>
      </c>
    </row>
    <row r="47" spans="1:11">
      <c r="A47" s="379" t="s">
        <v>300</v>
      </c>
      <c r="B47" s="379">
        <v>64</v>
      </c>
      <c r="C47" s="379" t="s">
        <v>302</v>
      </c>
      <c r="D47" s="379">
        <v>300171556</v>
      </c>
      <c r="E47" s="385">
        <v>154850</v>
      </c>
      <c r="F47" s="385">
        <v>0</v>
      </c>
      <c r="G47" s="385">
        <v>154850</v>
      </c>
      <c r="H47" s="385">
        <v>20130.5</v>
      </c>
      <c r="I47" s="379">
        <v>0</v>
      </c>
      <c r="J47" s="379">
        <v>0</v>
      </c>
      <c r="K47" s="379">
        <v>0</v>
      </c>
    </row>
    <row r="48" spans="1:11">
      <c r="A48" s="379" t="s">
        <v>303</v>
      </c>
      <c r="B48" s="379">
        <v>274</v>
      </c>
      <c r="C48" s="379" t="s">
        <v>304</v>
      </c>
      <c r="D48" s="379">
        <v>305316811</v>
      </c>
      <c r="E48" s="385">
        <v>246320</v>
      </c>
      <c r="F48" s="385">
        <v>0</v>
      </c>
      <c r="G48" s="385">
        <v>246320</v>
      </c>
      <c r="H48" s="385">
        <v>32021.599999999999</v>
      </c>
      <c r="I48" s="379">
        <v>0</v>
      </c>
      <c r="J48" s="379">
        <v>0</v>
      </c>
      <c r="K48" s="379">
        <v>0</v>
      </c>
    </row>
    <row r="49" spans="1:11">
      <c r="A49" s="379" t="s">
        <v>305</v>
      </c>
      <c r="B49" s="379">
        <v>29870</v>
      </c>
      <c r="C49" s="379" t="s">
        <v>299</v>
      </c>
      <c r="D49" s="379"/>
      <c r="E49" s="385">
        <v>985847</v>
      </c>
      <c r="F49" s="385">
        <v>0</v>
      </c>
      <c r="G49" s="385">
        <v>985847</v>
      </c>
      <c r="H49" s="385">
        <v>128160.11</v>
      </c>
      <c r="I49" s="379">
        <v>0</v>
      </c>
      <c r="J49" s="379">
        <v>0</v>
      </c>
      <c r="K49" s="379">
        <v>0</v>
      </c>
    </row>
    <row r="50" spans="1:11">
      <c r="A50" s="379" t="s">
        <v>306</v>
      </c>
      <c r="B50" s="379">
        <v>30006</v>
      </c>
      <c r="C50" s="379" t="s">
        <v>299</v>
      </c>
      <c r="D50" s="379"/>
      <c r="E50" s="385">
        <v>760650</v>
      </c>
      <c r="F50" s="385">
        <v>0</v>
      </c>
      <c r="G50" s="385">
        <v>760650</v>
      </c>
      <c r="H50" s="385">
        <v>98884.5</v>
      </c>
      <c r="I50" s="379">
        <v>0</v>
      </c>
      <c r="J50" s="379">
        <v>0</v>
      </c>
      <c r="K50" s="379">
        <v>0</v>
      </c>
    </row>
    <row r="51" spans="1:11">
      <c r="A51" s="379" t="s">
        <v>307</v>
      </c>
      <c r="B51" s="379">
        <v>30103</v>
      </c>
      <c r="C51" s="379" t="s">
        <v>299</v>
      </c>
      <c r="D51" s="379"/>
      <c r="E51" s="385">
        <v>904055</v>
      </c>
      <c r="F51" s="385">
        <v>0</v>
      </c>
      <c r="G51" s="385">
        <v>904055</v>
      </c>
      <c r="H51" s="385">
        <v>117527.15</v>
      </c>
      <c r="I51" s="379">
        <v>0</v>
      </c>
      <c r="J51" s="379">
        <v>0</v>
      </c>
      <c r="K51" s="379">
        <v>0</v>
      </c>
    </row>
    <row r="52" spans="1:11">
      <c r="A52" s="379" t="s">
        <v>308</v>
      </c>
      <c r="B52" s="379">
        <v>79</v>
      </c>
      <c r="C52" s="379" t="s">
        <v>302</v>
      </c>
      <c r="D52" s="379">
        <v>300171556</v>
      </c>
      <c r="E52" s="385">
        <v>15200</v>
      </c>
      <c r="F52" s="385">
        <v>0</v>
      </c>
      <c r="G52" s="385">
        <v>15200</v>
      </c>
      <c r="H52" s="385">
        <v>1976</v>
      </c>
      <c r="I52" s="379">
        <v>0</v>
      </c>
      <c r="J52" s="379">
        <v>0</v>
      </c>
      <c r="K52" s="379">
        <v>0</v>
      </c>
    </row>
    <row r="53" spans="1:11">
      <c r="A53" s="379" t="s">
        <v>309</v>
      </c>
      <c r="B53" s="379">
        <v>31007</v>
      </c>
      <c r="C53" s="379" t="s">
        <v>299</v>
      </c>
      <c r="D53" s="379"/>
      <c r="E53" s="385">
        <v>932396</v>
      </c>
      <c r="F53" s="385">
        <v>0</v>
      </c>
      <c r="G53" s="385">
        <v>932396</v>
      </c>
      <c r="H53" s="385">
        <v>121211.48</v>
      </c>
      <c r="I53" s="379">
        <v>0</v>
      </c>
      <c r="J53" s="379">
        <v>0</v>
      </c>
      <c r="K53" s="379">
        <v>0</v>
      </c>
    </row>
    <row r="54" spans="1:11">
      <c r="A54" s="379" t="s">
        <v>310</v>
      </c>
      <c r="B54" s="379">
        <v>67</v>
      </c>
      <c r="C54" s="379" t="s">
        <v>311</v>
      </c>
      <c r="D54" s="379">
        <v>606875006</v>
      </c>
      <c r="E54" s="385">
        <v>567612.5</v>
      </c>
      <c r="F54" s="385">
        <v>0</v>
      </c>
      <c r="G54" s="385">
        <v>567612.5</v>
      </c>
      <c r="H54" s="385">
        <v>73789.63</v>
      </c>
      <c r="I54" s="379">
        <v>0</v>
      </c>
      <c r="J54" s="379">
        <v>0</v>
      </c>
      <c r="K54" s="379">
        <v>0</v>
      </c>
    </row>
    <row r="55" spans="1:11">
      <c r="A55" s="379" t="s">
        <v>312</v>
      </c>
      <c r="B55" s="379">
        <v>10</v>
      </c>
      <c r="C55" s="379" t="s">
        <v>252</v>
      </c>
      <c r="D55" s="379">
        <v>606742555</v>
      </c>
      <c r="E55" s="385">
        <v>359664.97</v>
      </c>
      <c r="F55" s="385">
        <v>0</v>
      </c>
      <c r="G55" s="385">
        <v>359664.97</v>
      </c>
      <c r="H55" s="385">
        <v>46756.44</v>
      </c>
      <c r="I55" s="379">
        <v>0</v>
      </c>
      <c r="J55" s="379">
        <v>0</v>
      </c>
      <c r="K55" s="379">
        <v>0</v>
      </c>
    </row>
    <row r="56" spans="1:11">
      <c r="A56" s="379" t="s">
        <v>312</v>
      </c>
      <c r="B56" s="379">
        <v>32</v>
      </c>
      <c r="C56" s="379" t="s">
        <v>313</v>
      </c>
      <c r="D56" s="379">
        <v>300020481</v>
      </c>
      <c r="E56" s="385">
        <v>113900</v>
      </c>
      <c r="F56" s="385">
        <v>0</v>
      </c>
      <c r="G56" s="385">
        <v>113900</v>
      </c>
      <c r="H56" s="385">
        <v>14807</v>
      </c>
      <c r="I56" s="379">
        <v>0</v>
      </c>
      <c r="J56" s="379">
        <v>0</v>
      </c>
      <c r="K56" s="379">
        <v>0</v>
      </c>
    </row>
    <row r="57" spans="1:11">
      <c r="A57" s="379" t="s">
        <v>314</v>
      </c>
      <c r="B57" s="379">
        <v>4008</v>
      </c>
      <c r="C57" s="379" t="s">
        <v>250</v>
      </c>
      <c r="D57" s="379">
        <v>300779497</v>
      </c>
      <c r="E57" s="385">
        <v>258321</v>
      </c>
      <c r="F57" s="385">
        <v>0</v>
      </c>
      <c r="G57" s="385">
        <v>258321</v>
      </c>
      <c r="H57" s="385">
        <v>33581.730000000003</v>
      </c>
      <c r="I57" s="379">
        <v>0</v>
      </c>
      <c r="J57" s="379">
        <v>0</v>
      </c>
      <c r="K57" s="379">
        <v>0</v>
      </c>
    </row>
    <row r="58" spans="1:11">
      <c r="A58" s="379" t="s">
        <v>315</v>
      </c>
      <c r="B58" s="379">
        <v>31989</v>
      </c>
      <c r="C58" s="379" t="s">
        <v>299</v>
      </c>
      <c r="D58" s="379"/>
      <c r="E58" s="385">
        <v>469054</v>
      </c>
      <c r="F58" s="385">
        <v>0</v>
      </c>
      <c r="G58" s="385">
        <v>469054</v>
      </c>
      <c r="H58" s="385">
        <v>60977.02</v>
      </c>
      <c r="I58" s="379">
        <v>0</v>
      </c>
      <c r="J58" s="379">
        <v>0</v>
      </c>
      <c r="K58" s="379">
        <v>0</v>
      </c>
    </row>
    <row r="59" spans="1:11">
      <c r="A59" s="379" t="s">
        <v>316</v>
      </c>
      <c r="B59" s="379">
        <v>32040</v>
      </c>
      <c r="C59" s="379" t="s">
        <v>299</v>
      </c>
      <c r="D59" s="379"/>
      <c r="E59" s="385">
        <v>1534972</v>
      </c>
      <c r="F59" s="385">
        <v>0</v>
      </c>
      <c r="G59" s="385">
        <v>1534972</v>
      </c>
      <c r="H59" s="385">
        <v>199546.36</v>
      </c>
      <c r="I59" s="379">
        <v>0</v>
      </c>
      <c r="J59" s="379">
        <v>0</v>
      </c>
      <c r="K59" s="379">
        <v>0</v>
      </c>
    </row>
    <row r="60" spans="1:11">
      <c r="A60" s="379" t="s">
        <v>317</v>
      </c>
      <c r="B60" s="379">
        <v>32315</v>
      </c>
      <c r="C60" s="379" t="s">
        <v>299</v>
      </c>
      <c r="D60" s="379"/>
      <c r="E60" s="385">
        <v>3273457</v>
      </c>
      <c r="F60" s="385">
        <v>0</v>
      </c>
      <c r="G60" s="385">
        <v>3273457</v>
      </c>
      <c r="H60" s="385">
        <v>425549.41</v>
      </c>
      <c r="I60" s="379">
        <v>0</v>
      </c>
      <c r="J60" s="379">
        <v>0</v>
      </c>
      <c r="K60" s="379">
        <v>0</v>
      </c>
    </row>
    <row r="61" spans="1:11">
      <c r="A61" s="379" t="s">
        <v>318</v>
      </c>
      <c r="B61" s="379">
        <v>4351</v>
      </c>
      <c r="C61" s="379" t="s">
        <v>250</v>
      </c>
      <c r="D61" s="379">
        <v>300779497</v>
      </c>
      <c r="E61" s="385">
        <v>290268</v>
      </c>
      <c r="F61" s="385">
        <v>0</v>
      </c>
      <c r="G61" s="385">
        <v>290268</v>
      </c>
      <c r="H61" s="385">
        <v>37734.839999999997</v>
      </c>
      <c r="I61" s="379">
        <v>0</v>
      </c>
      <c r="J61" s="379">
        <v>0</v>
      </c>
      <c r="K61" s="379">
        <v>0</v>
      </c>
    </row>
    <row r="62" spans="1:11">
      <c r="A62" s="379" t="s">
        <v>319</v>
      </c>
      <c r="B62" s="379">
        <v>33051</v>
      </c>
      <c r="C62" s="379" t="s">
        <v>299</v>
      </c>
      <c r="D62" s="379"/>
      <c r="E62" s="385">
        <v>1578367</v>
      </c>
      <c r="F62" s="385">
        <v>0</v>
      </c>
      <c r="G62" s="385">
        <v>1578367</v>
      </c>
      <c r="H62" s="385">
        <v>205187.71</v>
      </c>
      <c r="I62" s="379">
        <v>0</v>
      </c>
      <c r="J62" s="379">
        <v>0</v>
      </c>
      <c r="K62" s="379">
        <v>0</v>
      </c>
    </row>
    <row r="63" spans="1:11">
      <c r="A63" s="379" t="s">
        <v>320</v>
      </c>
      <c r="B63" s="379">
        <v>253</v>
      </c>
      <c r="C63" s="379" t="s">
        <v>299</v>
      </c>
      <c r="D63" s="379"/>
      <c r="E63" s="385">
        <v>2871662</v>
      </c>
      <c r="F63" s="385">
        <v>0</v>
      </c>
      <c r="G63" s="385">
        <v>2871662</v>
      </c>
      <c r="H63" s="385">
        <v>373316.06</v>
      </c>
      <c r="I63" s="379">
        <v>0</v>
      </c>
      <c r="J63" s="379">
        <v>0</v>
      </c>
      <c r="K63" s="379">
        <v>0</v>
      </c>
    </row>
    <row r="64" spans="1:11">
      <c r="A64" s="379" t="s">
        <v>321</v>
      </c>
      <c r="B64" s="379">
        <v>487</v>
      </c>
      <c r="C64" s="379" t="s">
        <v>299</v>
      </c>
      <c r="D64" s="379"/>
      <c r="E64" s="385">
        <v>1027435</v>
      </c>
      <c r="F64" s="385">
        <v>0</v>
      </c>
      <c r="G64" s="385">
        <v>1027435</v>
      </c>
      <c r="H64" s="385">
        <v>133566.54999999999</v>
      </c>
      <c r="I64" s="379">
        <v>0</v>
      </c>
      <c r="J64" s="379">
        <v>0</v>
      </c>
      <c r="K64" s="379">
        <v>0</v>
      </c>
    </row>
    <row r="65" spans="1:11">
      <c r="A65" s="379" t="s">
        <v>322</v>
      </c>
      <c r="B65" s="379">
        <v>774</v>
      </c>
      <c r="C65" s="379" t="s">
        <v>299</v>
      </c>
      <c r="D65" s="379"/>
      <c r="E65" s="385">
        <v>1458726</v>
      </c>
      <c r="F65" s="385">
        <v>0</v>
      </c>
      <c r="G65" s="385">
        <v>1458726</v>
      </c>
      <c r="H65" s="385">
        <v>189634.38</v>
      </c>
      <c r="I65" s="379">
        <v>0</v>
      </c>
      <c r="J65" s="379">
        <v>0</v>
      </c>
      <c r="K65" s="379">
        <v>0</v>
      </c>
    </row>
    <row r="66" spans="1:11">
      <c r="A66" s="379" t="s">
        <v>322</v>
      </c>
      <c r="B66" s="379">
        <v>778</v>
      </c>
      <c r="C66" s="379" t="s">
        <v>299</v>
      </c>
      <c r="D66" s="379"/>
      <c r="E66" s="385">
        <v>637455</v>
      </c>
      <c r="F66" s="385">
        <v>0</v>
      </c>
      <c r="G66" s="385">
        <v>637455</v>
      </c>
      <c r="H66" s="385">
        <v>82869.149999999994</v>
      </c>
      <c r="I66" s="379">
        <v>0</v>
      </c>
      <c r="J66" s="379">
        <v>0</v>
      </c>
      <c r="K66" s="379">
        <v>0</v>
      </c>
    </row>
    <row r="67" spans="1:11">
      <c r="A67" s="379" t="s">
        <v>323</v>
      </c>
      <c r="B67" s="379">
        <v>5919</v>
      </c>
      <c r="C67" s="379" t="s">
        <v>251</v>
      </c>
      <c r="D67" s="379">
        <v>301454641</v>
      </c>
      <c r="E67" s="385">
        <v>276902.43</v>
      </c>
      <c r="F67" s="385">
        <v>0</v>
      </c>
      <c r="G67" s="385">
        <v>276902.43</v>
      </c>
      <c r="H67" s="385">
        <v>35997.32</v>
      </c>
      <c r="I67" s="379">
        <v>0</v>
      </c>
      <c r="J67" s="379">
        <v>0</v>
      </c>
      <c r="K67" s="379">
        <v>0</v>
      </c>
    </row>
    <row r="68" spans="1:11">
      <c r="A68" s="379" t="s">
        <v>323</v>
      </c>
      <c r="B68" s="379">
        <v>889</v>
      </c>
      <c r="C68" s="379" t="s">
        <v>299</v>
      </c>
      <c r="D68" s="379"/>
      <c r="E68" s="385">
        <v>653840</v>
      </c>
      <c r="F68" s="385">
        <v>0</v>
      </c>
      <c r="G68" s="385">
        <v>653840</v>
      </c>
      <c r="H68" s="385">
        <v>84999.2</v>
      </c>
      <c r="I68" s="379">
        <v>0</v>
      </c>
      <c r="J68" s="379">
        <v>0</v>
      </c>
      <c r="K68" s="379">
        <v>0</v>
      </c>
    </row>
    <row r="69" spans="1:11">
      <c r="A69" s="379" t="s">
        <v>323</v>
      </c>
      <c r="B69" s="379">
        <v>909</v>
      </c>
      <c r="C69" s="379" t="s">
        <v>299</v>
      </c>
      <c r="D69" s="379"/>
      <c r="E69" s="385">
        <v>1875915</v>
      </c>
      <c r="F69" s="385">
        <v>0</v>
      </c>
      <c r="G69" s="385">
        <v>1875915</v>
      </c>
      <c r="H69" s="385">
        <v>243868.95</v>
      </c>
      <c r="I69" s="379">
        <v>0</v>
      </c>
      <c r="J69" s="379">
        <v>0</v>
      </c>
      <c r="K69" s="379">
        <v>0</v>
      </c>
    </row>
    <row r="70" spans="1:11">
      <c r="A70" s="379" t="s">
        <v>324</v>
      </c>
      <c r="B70" s="379">
        <v>1028</v>
      </c>
      <c r="C70" s="379" t="s">
        <v>299</v>
      </c>
      <c r="D70" s="379"/>
      <c r="E70" s="385">
        <v>564380</v>
      </c>
      <c r="F70" s="385">
        <v>0</v>
      </c>
      <c r="G70" s="385">
        <v>564380</v>
      </c>
      <c r="H70" s="385">
        <v>73369.399999999994</v>
      </c>
      <c r="I70" s="379">
        <v>0</v>
      </c>
      <c r="J70" s="379">
        <v>0</v>
      </c>
      <c r="K70" s="379">
        <v>0</v>
      </c>
    </row>
    <row r="71" spans="1:11">
      <c r="A71" s="379" t="s">
        <v>324</v>
      </c>
      <c r="B71" s="379">
        <v>1165</v>
      </c>
      <c r="C71" s="379" t="s">
        <v>299</v>
      </c>
      <c r="D71" s="379"/>
      <c r="E71" s="385">
        <v>1938074</v>
      </c>
      <c r="F71" s="385">
        <v>0</v>
      </c>
      <c r="G71" s="385">
        <v>1938074</v>
      </c>
      <c r="H71" s="385">
        <v>251949.62</v>
      </c>
      <c r="I71" s="379">
        <v>0</v>
      </c>
      <c r="J71" s="379">
        <v>0</v>
      </c>
      <c r="K71" s="379">
        <v>0</v>
      </c>
    </row>
    <row r="72" spans="1:11">
      <c r="A72" s="379" t="s">
        <v>325</v>
      </c>
      <c r="B72" s="379">
        <v>1741</v>
      </c>
      <c r="C72" s="379" t="s">
        <v>299</v>
      </c>
      <c r="D72" s="379"/>
      <c r="E72" s="385">
        <v>1066096</v>
      </c>
      <c r="F72" s="385">
        <v>0</v>
      </c>
      <c r="G72" s="385">
        <v>1066096</v>
      </c>
      <c r="H72" s="385">
        <v>138592.48000000001</v>
      </c>
      <c r="I72" s="379">
        <v>0</v>
      </c>
      <c r="J72" s="379">
        <v>0</v>
      </c>
      <c r="K72" s="379">
        <v>0</v>
      </c>
    </row>
    <row r="73" spans="1:11">
      <c r="A73" s="379" t="s">
        <v>326</v>
      </c>
      <c r="B73" s="379">
        <v>13</v>
      </c>
      <c r="C73" s="379" t="s">
        <v>327</v>
      </c>
      <c r="D73" s="379">
        <v>301497224</v>
      </c>
      <c r="E73" s="385">
        <v>315000</v>
      </c>
      <c r="F73" s="385">
        <v>0</v>
      </c>
      <c r="G73" s="385">
        <v>315000</v>
      </c>
      <c r="H73" s="385">
        <v>40950</v>
      </c>
      <c r="I73" s="379">
        <v>0</v>
      </c>
      <c r="J73" s="379">
        <v>0</v>
      </c>
      <c r="K73" s="379">
        <v>0</v>
      </c>
    </row>
    <row r="74" spans="1:11">
      <c r="A74" s="379" t="s">
        <v>328</v>
      </c>
      <c r="B74" s="379">
        <v>2404</v>
      </c>
      <c r="C74" s="379" t="s">
        <v>299</v>
      </c>
      <c r="D74" s="379"/>
      <c r="E74" s="385">
        <v>3517058</v>
      </c>
      <c r="F74" s="385">
        <v>0</v>
      </c>
      <c r="G74" s="385">
        <v>3517058</v>
      </c>
      <c r="H74" s="385">
        <v>457217.54</v>
      </c>
      <c r="I74" s="379">
        <v>0</v>
      </c>
      <c r="J74" s="379">
        <v>0</v>
      </c>
      <c r="K74" s="379">
        <v>0</v>
      </c>
    </row>
    <row r="75" spans="1:11">
      <c r="A75" s="379" t="s">
        <v>329</v>
      </c>
      <c r="B75" s="379">
        <v>2492</v>
      </c>
      <c r="C75" s="379" t="s">
        <v>299</v>
      </c>
      <c r="D75" s="379"/>
      <c r="E75" s="385">
        <v>1284823</v>
      </c>
      <c r="F75" s="385">
        <v>0</v>
      </c>
      <c r="G75" s="385">
        <v>1284823</v>
      </c>
      <c r="H75" s="385">
        <v>167026.99</v>
      </c>
      <c r="I75" s="379">
        <v>0</v>
      </c>
      <c r="J75" s="379">
        <v>0</v>
      </c>
      <c r="K75" s="379">
        <v>0</v>
      </c>
    </row>
    <row r="76" spans="1:11">
      <c r="A76" s="379" t="s">
        <v>330</v>
      </c>
      <c r="B76" s="379">
        <v>1820</v>
      </c>
      <c r="C76" s="379" t="s">
        <v>286</v>
      </c>
      <c r="D76" s="379">
        <v>601231665</v>
      </c>
      <c r="E76" s="385">
        <v>1259269.73</v>
      </c>
      <c r="F76" s="385">
        <v>0</v>
      </c>
      <c r="G76" s="385">
        <v>1259269.73</v>
      </c>
      <c r="H76" s="385">
        <v>163705.06</v>
      </c>
      <c r="I76" s="379">
        <v>0</v>
      </c>
      <c r="J76" s="379">
        <v>0</v>
      </c>
      <c r="K76" s="379">
        <v>0</v>
      </c>
    </row>
    <row r="77" spans="1:11">
      <c r="A77" s="379" t="s">
        <v>331</v>
      </c>
      <c r="B77" s="379">
        <v>6572</v>
      </c>
      <c r="C77" s="379" t="s">
        <v>251</v>
      </c>
      <c r="D77" s="379">
        <v>301454641</v>
      </c>
      <c r="E77" s="385">
        <v>274114.68</v>
      </c>
      <c r="F77" s="385">
        <v>0</v>
      </c>
      <c r="G77" s="385">
        <v>274114.68</v>
      </c>
      <c r="H77" s="385">
        <v>35634.9</v>
      </c>
      <c r="I77" s="379">
        <v>0</v>
      </c>
      <c r="J77" s="379">
        <v>0</v>
      </c>
      <c r="K77" s="379">
        <v>0</v>
      </c>
    </row>
    <row r="78" spans="1:11">
      <c r="A78" s="379" t="s">
        <v>332</v>
      </c>
      <c r="B78" s="379">
        <v>1836</v>
      </c>
      <c r="C78" s="379" t="s">
        <v>286</v>
      </c>
      <c r="D78" s="379">
        <v>601231665</v>
      </c>
      <c r="E78" s="385">
        <v>1693710</v>
      </c>
      <c r="F78" s="385">
        <v>0</v>
      </c>
      <c r="G78" s="385">
        <v>1693710</v>
      </c>
      <c r="H78" s="385">
        <v>220182.3</v>
      </c>
      <c r="I78" s="379">
        <v>0</v>
      </c>
      <c r="J78" s="379">
        <v>0</v>
      </c>
      <c r="K78" s="379">
        <v>0</v>
      </c>
    </row>
    <row r="79" spans="1:11">
      <c r="A79" s="379" t="s">
        <v>333</v>
      </c>
      <c r="B79" s="379">
        <v>3460</v>
      </c>
      <c r="C79" s="379" t="s">
        <v>299</v>
      </c>
      <c r="D79" s="379"/>
      <c r="E79" s="385">
        <v>2089949</v>
      </c>
      <c r="F79" s="385">
        <v>0</v>
      </c>
      <c r="G79" s="385">
        <v>2089949</v>
      </c>
      <c r="H79" s="385">
        <v>271693.37</v>
      </c>
      <c r="I79" s="379">
        <v>0</v>
      </c>
      <c r="J79" s="379">
        <v>0</v>
      </c>
      <c r="K79" s="379">
        <v>0</v>
      </c>
    </row>
    <row r="80" spans="1:11">
      <c r="A80" s="379" t="s">
        <v>334</v>
      </c>
      <c r="B80" s="379">
        <v>3537</v>
      </c>
      <c r="C80" s="379" t="s">
        <v>299</v>
      </c>
      <c r="D80" s="379"/>
      <c r="E80" s="385">
        <v>5948920</v>
      </c>
      <c r="F80" s="385">
        <v>0</v>
      </c>
      <c r="G80" s="385">
        <v>5948920</v>
      </c>
      <c r="H80" s="385">
        <v>773359.6</v>
      </c>
      <c r="I80" s="379">
        <v>0</v>
      </c>
      <c r="J80" s="379">
        <v>0</v>
      </c>
      <c r="K80" s="379">
        <v>0</v>
      </c>
    </row>
    <row r="81" spans="1:11">
      <c r="A81" s="379" t="s">
        <v>335</v>
      </c>
      <c r="B81" s="379">
        <v>7634</v>
      </c>
      <c r="C81" s="379" t="s">
        <v>251</v>
      </c>
      <c r="D81" s="379">
        <v>301454641</v>
      </c>
      <c r="E81" s="385">
        <v>249026.4</v>
      </c>
      <c r="F81" s="385">
        <v>0</v>
      </c>
      <c r="G81" s="385">
        <v>249026.4</v>
      </c>
      <c r="H81" s="385">
        <v>32373.43</v>
      </c>
      <c r="I81" s="379">
        <v>0</v>
      </c>
      <c r="J81" s="379">
        <v>0</v>
      </c>
      <c r="K81" s="379">
        <v>0</v>
      </c>
    </row>
    <row r="82" spans="1:11">
      <c r="A82" s="379" t="s">
        <v>336</v>
      </c>
      <c r="B82" s="379">
        <v>7726</v>
      </c>
      <c r="C82" s="379" t="s">
        <v>251</v>
      </c>
      <c r="D82" s="379">
        <v>301454641</v>
      </c>
      <c r="E82" s="385">
        <v>291769.8</v>
      </c>
      <c r="F82" s="385">
        <v>0</v>
      </c>
      <c r="G82" s="385">
        <v>291769.8</v>
      </c>
      <c r="H82" s="385">
        <v>37930.07</v>
      </c>
      <c r="I82" s="379">
        <v>0</v>
      </c>
      <c r="J82" s="379">
        <v>0</v>
      </c>
      <c r="K82" s="379">
        <v>0</v>
      </c>
    </row>
    <row r="83" spans="1:11">
      <c r="A83" s="379" t="s">
        <v>337</v>
      </c>
      <c r="B83" s="379">
        <v>101</v>
      </c>
      <c r="C83" s="379" t="s">
        <v>253</v>
      </c>
      <c r="D83" s="379">
        <v>302661332</v>
      </c>
      <c r="E83" s="385">
        <v>1496334</v>
      </c>
      <c r="F83" s="385">
        <v>0</v>
      </c>
      <c r="G83" s="385">
        <v>1496334</v>
      </c>
      <c r="H83" s="385">
        <v>194523.42</v>
      </c>
      <c r="I83" s="379">
        <v>0</v>
      </c>
      <c r="J83" s="379">
        <v>0</v>
      </c>
      <c r="K83" s="379">
        <v>0</v>
      </c>
    </row>
    <row r="84" spans="1:11">
      <c r="A84" s="379" t="s">
        <v>338</v>
      </c>
      <c r="B84" s="379">
        <v>19809</v>
      </c>
      <c r="C84" s="379" t="s">
        <v>299</v>
      </c>
      <c r="D84" s="379"/>
      <c r="E84" s="385">
        <v>1387922</v>
      </c>
      <c r="F84" s="385">
        <v>0</v>
      </c>
      <c r="G84" s="385">
        <v>1387922</v>
      </c>
      <c r="H84" s="385">
        <v>180429.86</v>
      </c>
      <c r="I84" s="379">
        <v>0</v>
      </c>
      <c r="J84" s="379">
        <v>0</v>
      </c>
      <c r="K84" s="379">
        <v>0</v>
      </c>
    </row>
    <row r="85" spans="1:11">
      <c r="A85" s="379" t="s">
        <v>339</v>
      </c>
      <c r="B85" s="379">
        <v>20857</v>
      </c>
      <c r="C85" s="379" t="s">
        <v>299</v>
      </c>
      <c r="D85" s="379"/>
      <c r="E85" s="385">
        <v>1169950</v>
      </c>
      <c r="F85" s="385">
        <v>0</v>
      </c>
      <c r="G85" s="385">
        <v>1169950</v>
      </c>
      <c r="H85" s="385">
        <v>152093.5</v>
      </c>
      <c r="I85" s="379">
        <v>0</v>
      </c>
      <c r="J85" s="379">
        <v>0</v>
      </c>
      <c r="K85" s="379">
        <v>0</v>
      </c>
    </row>
    <row r="86" spans="1:11">
      <c r="A86" s="379" t="s">
        <v>339</v>
      </c>
      <c r="B86" s="379">
        <v>21077</v>
      </c>
      <c r="C86" s="379" t="s">
        <v>299</v>
      </c>
      <c r="D86" s="379"/>
      <c r="E86" s="385">
        <v>739316</v>
      </c>
      <c r="F86" s="385">
        <v>0</v>
      </c>
      <c r="G86" s="385">
        <v>739316</v>
      </c>
      <c r="H86" s="385">
        <v>96111.08</v>
      </c>
      <c r="I86" s="379">
        <v>0</v>
      </c>
      <c r="J86" s="379">
        <v>0</v>
      </c>
      <c r="K86" s="379">
        <v>0</v>
      </c>
    </row>
    <row r="87" spans="1:11">
      <c r="A87" s="379" t="s">
        <v>340</v>
      </c>
      <c r="B87" s="379">
        <v>12582</v>
      </c>
      <c r="C87" s="379" t="s">
        <v>299</v>
      </c>
      <c r="D87" s="379"/>
      <c r="E87" s="385">
        <v>764657</v>
      </c>
      <c r="F87" s="385">
        <v>0</v>
      </c>
      <c r="G87" s="385">
        <v>764657</v>
      </c>
      <c r="H87" s="385">
        <v>99405.41</v>
      </c>
      <c r="I87" s="379">
        <v>0</v>
      </c>
      <c r="J87" s="379">
        <v>0</v>
      </c>
      <c r="K87" s="379">
        <v>0</v>
      </c>
    </row>
    <row r="88" spans="1:11">
      <c r="A88" s="379" t="s">
        <v>341</v>
      </c>
      <c r="B88" s="379">
        <v>123</v>
      </c>
      <c r="C88" s="379" t="s">
        <v>253</v>
      </c>
      <c r="D88" s="379">
        <v>302661332</v>
      </c>
      <c r="E88" s="385">
        <v>302400</v>
      </c>
      <c r="F88" s="385">
        <v>0</v>
      </c>
      <c r="G88" s="385">
        <v>302400</v>
      </c>
      <c r="H88" s="385">
        <v>39312</v>
      </c>
      <c r="I88" s="379">
        <v>0</v>
      </c>
      <c r="J88" s="379">
        <v>0</v>
      </c>
      <c r="K88" s="379">
        <v>0</v>
      </c>
    </row>
    <row r="89" spans="1:11">
      <c r="A89" s="379" t="s">
        <v>342</v>
      </c>
      <c r="B89" s="379">
        <v>8979</v>
      </c>
      <c r="C89" s="379" t="s">
        <v>251</v>
      </c>
      <c r="D89" s="379">
        <v>301454641</v>
      </c>
      <c r="E89" s="385">
        <v>249026.4</v>
      </c>
      <c r="F89" s="385">
        <v>0</v>
      </c>
      <c r="G89" s="385">
        <v>249026.4</v>
      </c>
      <c r="H89" s="385">
        <v>32373.43</v>
      </c>
      <c r="I89" s="379">
        <v>0</v>
      </c>
      <c r="J89" s="379">
        <v>0</v>
      </c>
      <c r="K89" s="379">
        <v>0</v>
      </c>
    </row>
    <row r="90" spans="1:11">
      <c r="A90" s="379" t="s">
        <v>343</v>
      </c>
      <c r="B90" s="379">
        <v>7614</v>
      </c>
      <c r="C90" s="379" t="s">
        <v>250</v>
      </c>
      <c r="D90" s="379">
        <v>300779497</v>
      </c>
      <c r="E90" s="385">
        <v>289913.40000000002</v>
      </c>
      <c r="F90" s="385">
        <v>0</v>
      </c>
      <c r="G90" s="385">
        <v>289913.40000000002</v>
      </c>
      <c r="H90" s="385">
        <v>37688.74</v>
      </c>
      <c r="I90" s="379">
        <v>0</v>
      </c>
      <c r="J90" s="379">
        <v>0</v>
      </c>
      <c r="K90" s="379">
        <v>0</v>
      </c>
    </row>
    <row r="91" spans="1:11">
      <c r="A91" s="379" t="s">
        <v>344</v>
      </c>
      <c r="B91" s="379">
        <v>17926</v>
      </c>
      <c r="C91" s="379" t="s">
        <v>299</v>
      </c>
      <c r="D91" s="379"/>
      <c r="E91" s="385">
        <v>799441</v>
      </c>
      <c r="F91" s="385">
        <v>0</v>
      </c>
      <c r="G91" s="385">
        <v>799441</v>
      </c>
      <c r="H91" s="385">
        <v>103927.33</v>
      </c>
      <c r="I91" s="379">
        <v>0</v>
      </c>
      <c r="J91" s="379">
        <v>0</v>
      </c>
      <c r="K91" s="379">
        <v>0</v>
      </c>
    </row>
    <row r="92" spans="1:11">
      <c r="A92" s="379" t="s">
        <v>345</v>
      </c>
      <c r="B92" s="379">
        <v>278</v>
      </c>
      <c r="C92" s="379" t="s">
        <v>247</v>
      </c>
      <c r="D92" s="379">
        <v>602869942</v>
      </c>
      <c r="E92" s="385">
        <v>204000</v>
      </c>
      <c r="F92" s="385">
        <v>0</v>
      </c>
      <c r="G92" s="385">
        <v>204000</v>
      </c>
      <c r="H92" s="385">
        <v>26520</v>
      </c>
      <c r="I92" s="379">
        <v>0</v>
      </c>
      <c r="J92" s="379">
        <v>0</v>
      </c>
      <c r="K92" s="379">
        <v>0</v>
      </c>
    </row>
    <row r="93" spans="1:11">
      <c r="A93" s="379" t="s">
        <v>346</v>
      </c>
      <c r="B93" s="379">
        <v>32590</v>
      </c>
      <c r="C93" s="379" t="s">
        <v>299</v>
      </c>
      <c r="D93" s="379"/>
      <c r="E93" s="385">
        <v>955279</v>
      </c>
      <c r="F93" s="385">
        <v>0</v>
      </c>
      <c r="G93" s="385">
        <v>955279</v>
      </c>
      <c r="H93" s="385">
        <v>124186.27</v>
      </c>
      <c r="I93" s="379">
        <v>0</v>
      </c>
      <c r="J93" s="379">
        <v>0</v>
      </c>
      <c r="K93" s="379">
        <v>0</v>
      </c>
    </row>
    <row r="94" spans="1:11">
      <c r="A94" s="379" t="s">
        <v>347</v>
      </c>
      <c r="B94" s="379">
        <v>10009</v>
      </c>
      <c r="C94" s="379" t="s">
        <v>251</v>
      </c>
      <c r="D94" s="379">
        <v>301454641</v>
      </c>
      <c r="E94" s="385">
        <v>288052.8</v>
      </c>
      <c r="F94" s="385">
        <v>0</v>
      </c>
      <c r="G94" s="385">
        <v>288052.8</v>
      </c>
      <c r="H94" s="385">
        <v>37446.86</v>
      </c>
      <c r="I94" s="379">
        <v>0</v>
      </c>
      <c r="J94" s="379">
        <v>0</v>
      </c>
      <c r="K94" s="379">
        <v>0</v>
      </c>
    </row>
    <row r="95" spans="1:11">
      <c r="A95" s="379" t="s">
        <v>347</v>
      </c>
      <c r="B95" s="379">
        <v>33213</v>
      </c>
      <c r="C95" s="379" t="s">
        <v>299</v>
      </c>
      <c r="D95" s="379"/>
      <c r="E95" s="385">
        <v>1742184</v>
      </c>
      <c r="F95" s="385">
        <v>0</v>
      </c>
      <c r="G95" s="385">
        <v>1742184</v>
      </c>
      <c r="H95" s="385">
        <v>226483.92</v>
      </c>
      <c r="I95" s="379">
        <v>0</v>
      </c>
      <c r="J95" s="379">
        <v>0</v>
      </c>
      <c r="K95" s="379">
        <v>0</v>
      </c>
    </row>
    <row r="96" spans="1:11">
      <c r="A96" s="379" t="s">
        <v>348</v>
      </c>
      <c r="B96" s="379">
        <v>1292</v>
      </c>
      <c r="C96" s="379" t="s">
        <v>299</v>
      </c>
      <c r="D96" s="379"/>
      <c r="E96" s="385">
        <v>1066855</v>
      </c>
      <c r="F96" s="385">
        <v>0</v>
      </c>
      <c r="G96" s="385">
        <v>1066855</v>
      </c>
      <c r="H96" s="385">
        <v>138691.15</v>
      </c>
      <c r="I96" s="379">
        <v>0</v>
      </c>
      <c r="J96" s="379">
        <v>0</v>
      </c>
      <c r="K96" s="379">
        <v>0</v>
      </c>
    </row>
    <row r="97" spans="1:11">
      <c r="A97" s="379" t="s">
        <v>348</v>
      </c>
      <c r="B97" s="379">
        <v>158</v>
      </c>
      <c r="C97" s="379" t="s">
        <v>253</v>
      </c>
      <c r="D97" s="379">
        <v>302661332</v>
      </c>
      <c r="E97" s="385">
        <v>1453830</v>
      </c>
      <c r="F97" s="385">
        <v>0</v>
      </c>
      <c r="G97" s="385">
        <v>1453830</v>
      </c>
      <c r="H97" s="385">
        <v>188997.9</v>
      </c>
      <c r="I97" s="379">
        <v>0</v>
      </c>
      <c r="J97" s="379">
        <v>0</v>
      </c>
      <c r="K97" s="379">
        <v>0</v>
      </c>
    </row>
    <row r="98" spans="1:11">
      <c r="A98" s="379" t="s">
        <v>349</v>
      </c>
      <c r="B98" s="379">
        <v>168</v>
      </c>
      <c r="C98" s="379" t="s">
        <v>253</v>
      </c>
      <c r="D98" s="379">
        <v>302661332</v>
      </c>
      <c r="E98" s="385">
        <v>48240.5</v>
      </c>
      <c r="F98" s="385">
        <v>0</v>
      </c>
      <c r="G98" s="385">
        <v>48240.5</v>
      </c>
      <c r="H98" s="385">
        <v>6271.27</v>
      </c>
      <c r="I98" s="379">
        <v>0</v>
      </c>
      <c r="J98" s="379">
        <v>0</v>
      </c>
      <c r="K98" s="379">
        <v>0</v>
      </c>
    </row>
    <row r="99" spans="1:11">
      <c r="A99" s="379" t="s">
        <v>350</v>
      </c>
      <c r="B99" s="379">
        <v>1388</v>
      </c>
      <c r="C99" s="379" t="s">
        <v>299</v>
      </c>
      <c r="D99" s="379"/>
      <c r="E99" s="385">
        <v>1071893</v>
      </c>
      <c r="F99" s="385">
        <v>0</v>
      </c>
      <c r="G99" s="385">
        <v>1071893</v>
      </c>
      <c r="H99" s="385">
        <v>139346.09</v>
      </c>
      <c r="I99" s="379">
        <v>0</v>
      </c>
      <c r="J99" s="379">
        <v>0</v>
      </c>
      <c r="K99" s="379">
        <v>0</v>
      </c>
    </row>
    <row r="100" spans="1:11">
      <c r="A100" s="379" t="s">
        <v>351</v>
      </c>
      <c r="B100" s="379">
        <v>178</v>
      </c>
      <c r="C100" s="379" t="s">
        <v>253</v>
      </c>
      <c r="D100" s="379">
        <v>302661332</v>
      </c>
      <c r="E100" s="385">
        <v>153520</v>
      </c>
      <c r="F100" s="385">
        <v>0</v>
      </c>
      <c r="G100" s="385">
        <v>153520</v>
      </c>
      <c r="H100" s="385">
        <v>19957.599999999999</v>
      </c>
      <c r="I100" s="379">
        <v>0</v>
      </c>
      <c r="J100" s="379">
        <v>0</v>
      </c>
      <c r="K100" s="379">
        <v>0</v>
      </c>
    </row>
    <row r="101" spans="1:11">
      <c r="A101" s="379" t="s">
        <v>352</v>
      </c>
      <c r="B101" s="379">
        <v>10861</v>
      </c>
      <c r="C101" s="379" t="s">
        <v>251</v>
      </c>
      <c r="D101" s="379">
        <v>301454641</v>
      </c>
      <c r="E101" s="385">
        <v>342920</v>
      </c>
      <c r="F101" s="385">
        <v>0</v>
      </c>
      <c r="G101" s="385">
        <v>342920</v>
      </c>
      <c r="H101" s="385">
        <v>44579.6</v>
      </c>
      <c r="I101" s="379">
        <v>0</v>
      </c>
      <c r="J101" s="379">
        <v>0</v>
      </c>
      <c r="K101" s="379">
        <v>0</v>
      </c>
    </row>
    <row r="102" spans="1:11">
      <c r="A102" s="379" t="s">
        <v>353</v>
      </c>
      <c r="B102" s="379">
        <v>1479</v>
      </c>
      <c r="C102" s="379" t="s">
        <v>299</v>
      </c>
      <c r="D102" s="379"/>
      <c r="E102" s="385">
        <v>1034589</v>
      </c>
      <c r="F102" s="385">
        <v>0</v>
      </c>
      <c r="G102" s="385">
        <v>1034589</v>
      </c>
      <c r="H102" s="385">
        <v>134496.57</v>
      </c>
      <c r="I102" s="379">
        <v>0</v>
      </c>
      <c r="J102" s="379">
        <v>0</v>
      </c>
      <c r="K102" s="379">
        <v>0</v>
      </c>
    </row>
    <row r="103" spans="1:11">
      <c r="A103" s="379" t="s">
        <v>354</v>
      </c>
      <c r="B103" s="379">
        <v>10943</v>
      </c>
      <c r="C103" s="379" t="s">
        <v>251</v>
      </c>
      <c r="D103" s="379">
        <v>301454641</v>
      </c>
      <c r="E103" s="385">
        <v>292035</v>
      </c>
      <c r="F103" s="385">
        <v>0</v>
      </c>
      <c r="G103" s="385">
        <v>292035</v>
      </c>
      <c r="H103" s="385">
        <v>37964.550000000003</v>
      </c>
      <c r="I103" s="379">
        <v>0</v>
      </c>
      <c r="J103" s="379">
        <v>0</v>
      </c>
      <c r="K103" s="379">
        <v>0</v>
      </c>
    </row>
    <row r="104" spans="1:11">
      <c r="A104" s="379" t="s">
        <v>354</v>
      </c>
      <c r="B104" s="379">
        <v>10949</v>
      </c>
      <c r="C104" s="379" t="s">
        <v>251</v>
      </c>
      <c r="D104" s="379">
        <v>301454641</v>
      </c>
      <c r="E104" s="385">
        <v>342920</v>
      </c>
      <c r="F104" s="385">
        <v>0</v>
      </c>
      <c r="G104" s="385">
        <v>342920</v>
      </c>
      <c r="H104" s="385">
        <v>44579.6</v>
      </c>
      <c r="I104" s="379">
        <v>0</v>
      </c>
      <c r="J104" s="379">
        <v>0</v>
      </c>
      <c r="K104" s="379">
        <v>0</v>
      </c>
    </row>
    <row r="105" spans="1:11">
      <c r="A105" s="379" t="s">
        <v>355</v>
      </c>
      <c r="B105" s="379">
        <v>11004</v>
      </c>
      <c r="C105" s="379" t="s">
        <v>251</v>
      </c>
      <c r="D105" s="379">
        <v>301454641</v>
      </c>
      <c r="E105" s="385">
        <v>342920</v>
      </c>
      <c r="F105" s="385">
        <v>0</v>
      </c>
      <c r="G105" s="385">
        <v>342920</v>
      </c>
      <c r="H105" s="385">
        <v>44579.6</v>
      </c>
      <c r="I105" s="379">
        <v>0</v>
      </c>
      <c r="J105" s="379">
        <v>0</v>
      </c>
      <c r="K105" s="379">
        <v>0</v>
      </c>
    </row>
    <row r="106" spans="1:11">
      <c r="A106" s="379" t="s">
        <v>355</v>
      </c>
      <c r="B106" s="379">
        <v>1531</v>
      </c>
      <c r="C106" s="379" t="s">
        <v>299</v>
      </c>
      <c r="D106" s="379"/>
      <c r="E106" s="385">
        <v>1045698</v>
      </c>
      <c r="F106" s="385">
        <v>0</v>
      </c>
      <c r="G106" s="385">
        <v>1045698</v>
      </c>
      <c r="H106" s="385">
        <v>135940.74</v>
      </c>
      <c r="I106" s="379">
        <v>0</v>
      </c>
      <c r="J106" s="379">
        <v>0</v>
      </c>
      <c r="K106" s="379">
        <v>0</v>
      </c>
    </row>
    <row r="107" spans="1:11">
      <c r="A107" s="379" t="s">
        <v>356</v>
      </c>
      <c r="B107" s="379">
        <v>1560</v>
      </c>
      <c r="C107" s="379" t="s">
        <v>299</v>
      </c>
      <c r="D107" s="379"/>
      <c r="E107" s="385">
        <v>484178</v>
      </c>
      <c r="F107" s="385">
        <v>0</v>
      </c>
      <c r="G107" s="385">
        <v>484178</v>
      </c>
      <c r="H107" s="385">
        <v>62943.14</v>
      </c>
      <c r="I107" s="379">
        <v>0</v>
      </c>
      <c r="J107" s="379">
        <v>0</v>
      </c>
      <c r="K107" s="379">
        <v>0</v>
      </c>
    </row>
    <row r="108" spans="1:11">
      <c r="A108" s="379" t="s">
        <v>357</v>
      </c>
      <c r="B108" s="379">
        <v>1585</v>
      </c>
      <c r="C108" s="379" t="s">
        <v>299</v>
      </c>
      <c r="D108" s="379"/>
      <c r="E108" s="385">
        <v>523840</v>
      </c>
      <c r="F108" s="385">
        <v>0</v>
      </c>
      <c r="G108" s="385">
        <v>523840</v>
      </c>
      <c r="H108" s="385">
        <v>68099.199999999997</v>
      </c>
      <c r="I108" s="379">
        <v>0</v>
      </c>
      <c r="J108" s="379">
        <v>0</v>
      </c>
      <c r="K108" s="379">
        <v>0</v>
      </c>
    </row>
    <row r="109" spans="1:11">
      <c r="A109" s="379" t="s">
        <v>358</v>
      </c>
      <c r="B109" s="379">
        <v>1595</v>
      </c>
      <c r="C109" s="379" t="s">
        <v>299</v>
      </c>
      <c r="D109" s="379"/>
      <c r="E109" s="385">
        <v>521953</v>
      </c>
      <c r="F109" s="385">
        <v>0</v>
      </c>
      <c r="G109" s="385">
        <v>521953</v>
      </c>
      <c r="H109" s="385">
        <v>67853.89</v>
      </c>
      <c r="I109" s="379">
        <v>0</v>
      </c>
      <c r="J109" s="379">
        <v>0</v>
      </c>
      <c r="K109" s="379">
        <v>0</v>
      </c>
    </row>
    <row r="110" spans="1:11">
      <c r="A110" s="379" t="s">
        <v>359</v>
      </c>
      <c r="B110" s="379">
        <v>11885</v>
      </c>
      <c r="C110" s="379" t="s">
        <v>251</v>
      </c>
      <c r="D110" s="379">
        <v>301454641</v>
      </c>
      <c r="E110" s="385">
        <v>283185.5</v>
      </c>
      <c r="F110" s="385">
        <v>0</v>
      </c>
      <c r="G110" s="385">
        <v>283185.5</v>
      </c>
      <c r="H110" s="385">
        <v>36814.120000000003</v>
      </c>
      <c r="I110" s="379">
        <v>0</v>
      </c>
      <c r="J110" s="379">
        <v>0</v>
      </c>
      <c r="K110" s="379">
        <v>0</v>
      </c>
    </row>
    <row r="111" spans="1:11">
      <c r="A111" s="379" t="s">
        <v>360</v>
      </c>
      <c r="B111" s="379">
        <v>12032</v>
      </c>
      <c r="C111" s="379" t="s">
        <v>251</v>
      </c>
      <c r="D111" s="379">
        <v>301454641</v>
      </c>
      <c r="E111" s="385">
        <v>282477.71999999997</v>
      </c>
      <c r="F111" s="385">
        <v>0</v>
      </c>
      <c r="G111" s="385">
        <v>282477.71999999997</v>
      </c>
      <c r="H111" s="385">
        <v>36722.1</v>
      </c>
      <c r="I111" s="379">
        <v>0</v>
      </c>
      <c r="J111" s="379">
        <v>0</v>
      </c>
      <c r="K111" s="379">
        <v>0</v>
      </c>
    </row>
    <row r="112" spans="1:11">
      <c r="A112" s="379" t="s">
        <v>360</v>
      </c>
      <c r="B112" s="379">
        <v>12035</v>
      </c>
      <c r="C112" s="379" t="s">
        <v>251</v>
      </c>
      <c r="D112" s="379">
        <v>301454641</v>
      </c>
      <c r="E112" s="385">
        <v>282477.71999999997</v>
      </c>
      <c r="F112" s="385">
        <v>0</v>
      </c>
      <c r="G112" s="385">
        <v>282477.71999999997</v>
      </c>
      <c r="H112" s="385">
        <v>36722.1</v>
      </c>
      <c r="I112" s="379">
        <v>0</v>
      </c>
      <c r="J112" s="379">
        <v>0</v>
      </c>
      <c r="K112" s="379">
        <v>0</v>
      </c>
    </row>
    <row r="113" spans="1:11">
      <c r="A113" s="379" t="s">
        <v>361</v>
      </c>
      <c r="B113" s="379">
        <v>12319</v>
      </c>
      <c r="C113" s="379" t="s">
        <v>251</v>
      </c>
      <c r="D113" s="379">
        <v>301454641</v>
      </c>
      <c r="E113" s="385">
        <v>255928.97</v>
      </c>
      <c r="F113" s="385">
        <v>0</v>
      </c>
      <c r="G113" s="385">
        <v>255928.97</v>
      </c>
      <c r="H113" s="385">
        <v>33270.769999999997</v>
      </c>
      <c r="I113" s="379">
        <v>0</v>
      </c>
      <c r="J113" s="379">
        <v>0</v>
      </c>
      <c r="K113" s="379">
        <v>0</v>
      </c>
    </row>
    <row r="114" spans="1:11">
      <c r="A114" s="379" t="s">
        <v>361</v>
      </c>
      <c r="B114" s="379">
        <v>12320</v>
      </c>
      <c r="C114" s="379" t="s">
        <v>251</v>
      </c>
      <c r="D114" s="379">
        <v>301454641</v>
      </c>
      <c r="E114" s="385">
        <v>53805.279999999999</v>
      </c>
      <c r="F114" s="385">
        <v>0</v>
      </c>
      <c r="G114" s="385">
        <v>53805.279999999999</v>
      </c>
      <c r="H114" s="385">
        <v>6994.69</v>
      </c>
      <c r="I114" s="379">
        <v>0</v>
      </c>
      <c r="J114" s="379">
        <v>0</v>
      </c>
      <c r="K114" s="379">
        <v>0</v>
      </c>
    </row>
    <row r="115" spans="1:11">
      <c r="A115" s="379" t="s">
        <v>362</v>
      </c>
      <c r="B115" s="379">
        <v>12521</v>
      </c>
      <c r="C115" s="379" t="s">
        <v>251</v>
      </c>
      <c r="D115" s="379">
        <v>301454641</v>
      </c>
      <c r="E115" s="385">
        <v>282477.71999999997</v>
      </c>
      <c r="F115" s="385">
        <v>0</v>
      </c>
      <c r="G115" s="385">
        <v>282477.71999999997</v>
      </c>
      <c r="H115" s="385">
        <v>36722.1</v>
      </c>
      <c r="I115" s="379">
        <v>0</v>
      </c>
      <c r="J115" s="379">
        <v>0</v>
      </c>
      <c r="K115" s="379">
        <v>0</v>
      </c>
    </row>
    <row r="116" spans="1:11">
      <c r="A116" s="379" t="s">
        <v>363</v>
      </c>
      <c r="B116" s="379">
        <v>490</v>
      </c>
      <c r="C116" s="379" t="s">
        <v>364</v>
      </c>
      <c r="D116" s="379">
        <v>603299917</v>
      </c>
      <c r="E116" s="385">
        <v>1459396.55</v>
      </c>
      <c r="F116" s="385">
        <v>0</v>
      </c>
      <c r="G116" s="385">
        <v>1459396.55</v>
      </c>
      <c r="H116" s="385">
        <v>189721.55</v>
      </c>
      <c r="I116" s="379">
        <v>0</v>
      </c>
      <c r="J116" s="379">
        <v>0</v>
      </c>
      <c r="K116" s="379">
        <v>0</v>
      </c>
    </row>
    <row r="117" spans="1:11">
      <c r="A117" s="379" t="s">
        <v>365</v>
      </c>
      <c r="B117" s="379">
        <v>228</v>
      </c>
      <c r="C117" s="379" t="s">
        <v>253</v>
      </c>
      <c r="D117" s="379">
        <v>302661332</v>
      </c>
      <c r="E117" s="385">
        <v>340000</v>
      </c>
      <c r="F117" s="385">
        <v>0</v>
      </c>
      <c r="G117" s="385">
        <v>340000</v>
      </c>
      <c r="H117" s="385">
        <v>44200</v>
      </c>
      <c r="I117" s="379">
        <v>0</v>
      </c>
      <c r="J117" s="379">
        <v>0</v>
      </c>
      <c r="K117" s="379">
        <v>0</v>
      </c>
    </row>
    <row r="118" spans="1:11">
      <c r="A118" s="379" t="s">
        <v>365</v>
      </c>
      <c r="B118" s="379">
        <v>230</v>
      </c>
      <c r="C118" s="379" t="s">
        <v>253</v>
      </c>
      <c r="D118" s="379">
        <v>302661332</v>
      </c>
      <c r="E118" s="385">
        <v>1137270.8999999999</v>
      </c>
      <c r="F118" s="385">
        <v>0</v>
      </c>
      <c r="G118" s="385">
        <v>1137270.8999999999</v>
      </c>
      <c r="H118" s="385">
        <v>147845.21</v>
      </c>
      <c r="I118" s="379">
        <v>0</v>
      </c>
      <c r="J118" s="379">
        <v>0</v>
      </c>
      <c r="K118" s="379">
        <v>0</v>
      </c>
    </row>
    <row r="119" spans="1:11">
      <c r="A119" s="379" t="s">
        <v>366</v>
      </c>
      <c r="B119" s="379">
        <v>12818</v>
      </c>
      <c r="C119" s="379" t="s">
        <v>251</v>
      </c>
      <c r="D119" s="379">
        <v>301454641</v>
      </c>
      <c r="E119" s="385">
        <v>282477.71999999997</v>
      </c>
      <c r="F119" s="385">
        <v>0</v>
      </c>
      <c r="G119" s="385">
        <v>282477.71999999997</v>
      </c>
      <c r="H119" s="385">
        <v>36722.1</v>
      </c>
      <c r="I119" s="379">
        <v>0</v>
      </c>
      <c r="J119" s="379">
        <v>0</v>
      </c>
      <c r="K119" s="379">
        <v>0</v>
      </c>
    </row>
    <row r="120" spans="1:11">
      <c r="A120" s="379" t="s">
        <v>366</v>
      </c>
      <c r="B120" s="379">
        <v>12819</v>
      </c>
      <c r="C120" s="379" t="s">
        <v>251</v>
      </c>
      <c r="D120" s="379">
        <v>301454641</v>
      </c>
      <c r="E120" s="385">
        <v>53805.279999999999</v>
      </c>
      <c r="F120" s="385">
        <v>0</v>
      </c>
      <c r="G120" s="385">
        <v>53805.279999999999</v>
      </c>
      <c r="H120" s="385">
        <v>6994.68</v>
      </c>
      <c r="I120" s="379">
        <v>0</v>
      </c>
      <c r="J120" s="379">
        <v>0</v>
      </c>
      <c r="K120" s="379">
        <v>0</v>
      </c>
    </row>
    <row r="121" spans="1:11">
      <c r="A121" s="379" t="s">
        <v>366</v>
      </c>
      <c r="B121" s="379">
        <v>12827</v>
      </c>
      <c r="C121" s="379" t="s">
        <v>251</v>
      </c>
      <c r="D121" s="379">
        <v>301454641</v>
      </c>
      <c r="E121" s="385">
        <v>282477.71999999997</v>
      </c>
      <c r="F121" s="385">
        <v>0</v>
      </c>
      <c r="G121" s="385">
        <v>282477.71999999997</v>
      </c>
      <c r="H121" s="385">
        <v>36722.1</v>
      </c>
      <c r="I121" s="379">
        <v>0</v>
      </c>
      <c r="J121" s="379">
        <v>0</v>
      </c>
      <c r="K121" s="379">
        <v>0</v>
      </c>
    </row>
    <row r="122" spans="1:11">
      <c r="A122" s="379" t="s">
        <v>366</v>
      </c>
      <c r="B122" s="379">
        <v>12828</v>
      </c>
      <c r="C122" s="379" t="s">
        <v>251</v>
      </c>
      <c r="D122" s="379">
        <v>301454641</v>
      </c>
      <c r="E122" s="385">
        <v>53805.279999999999</v>
      </c>
      <c r="F122" s="385">
        <v>0</v>
      </c>
      <c r="G122" s="385">
        <v>53805.279999999999</v>
      </c>
      <c r="H122" s="385">
        <v>6994.68</v>
      </c>
      <c r="I122" s="379">
        <v>0</v>
      </c>
      <c r="J122" s="379">
        <v>0</v>
      </c>
      <c r="K122" s="379">
        <v>0</v>
      </c>
    </row>
    <row r="123" spans="1:11">
      <c r="A123" s="379" t="s">
        <v>367</v>
      </c>
      <c r="B123" s="379">
        <v>12882</v>
      </c>
      <c r="C123" s="379" t="s">
        <v>251</v>
      </c>
      <c r="D123" s="379">
        <v>301454641</v>
      </c>
      <c r="E123" s="385">
        <v>282477.71999999997</v>
      </c>
      <c r="F123" s="385">
        <v>0</v>
      </c>
      <c r="G123" s="385">
        <v>282477.71999999997</v>
      </c>
      <c r="H123" s="385">
        <v>36722.1</v>
      </c>
      <c r="I123" s="379">
        <v>0</v>
      </c>
      <c r="J123" s="379">
        <v>0</v>
      </c>
      <c r="K123" s="379">
        <v>0</v>
      </c>
    </row>
    <row r="124" spans="1:11">
      <c r="A124" s="379" t="s">
        <v>367</v>
      </c>
      <c r="B124" s="379">
        <v>12883</v>
      </c>
      <c r="C124" s="379" t="s">
        <v>251</v>
      </c>
      <c r="D124" s="379">
        <v>301454641</v>
      </c>
      <c r="E124" s="385">
        <v>53805.279999999999</v>
      </c>
      <c r="F124" s="385">
        <v>0</v>
      </c>
      <c r="G124" s="385">
        <v>53805.279999999999</v>
      </c>
      <c r="H124" s="385">
        <v>6994.68</v>
      </c>
      <c r="I124" s="379">
        <v>0</v>
      </c>
      <c r="J124" s="379">
        <v>0</v>
      </c>
      <c r="K124" s="379">
        <v>0</v>
      </c>
    </row>
    <row r="125" spans="1:11">
      <c r="A125" s="379" t="s">
        <v>368</v>
      </c>
      <c r="B125" s="379">
        <v>12893</v>
      </c>
      <c r="C125" s="379" t="s">
        <v>251</v>
      </c>
      <c r="D125" s="379">
        <v>301454641</v>
      </c>
      <c r="E125" s="385">
        <v>282477.71999999997</v>
      </c>
      <c r="F125" s="385">
        <v>0</v>
      </c>
      <c r="G125" s="385">
        <v>282477.71999999997</v>
      </c>
      <c r="H125" s="385">
        <v>36722.1</v>
      </c>
      <c r="I125" s="379">
        <v>0</v>
      </c>
      <c r="J125" s="379">
        <v>0</v>
      </c>
      <c r="K125" s="379">
        <v>0</v>
      </c>
    </row>
    <row r="126" spans="1:11">
      <c r="A126" s="379" t="s">
        <v>368</v>
      </c>
      <c r="B126" s="379">
        <v>12894</v>
      </c>
      <c r="C126" s="379" t="s">
        <v>251</v>
      </c>
      <c r="D126" s="379">
        <v>301454641</v>
      </c>
      <c r="E126" s="385">
        <v>53805.279999999999</v>
      </c>
      <c r="F126" s="385">
        <v>0</v>
      </c>
      <c r="G126" s="385">
        <v>53805.279999999999</v>
      </c>
      <c r="H126" s="385">
        <v>6994.68</v>
      </c>
      <c r="I126" s="379">
        <v>0</v>
      </c>
      <c r="J126" s="379">
        <v>0</v>
      </c>
      <c r="K126" s="379">
        <v>0</v>
      </c>
    </row>
    <row r="127" spans="1:11">
      <c r="A127" s="379" t="s">
        <v>368</v>
      </c>
      <c r="B127" s="379">
        <v>12901</v>
      </c>
      <c r="C127" s="379" t="s">
        <v>251</v>
      </c>
      <c r="D127" s="379">
        <v>301454641</v>
      </c>
      <c r="E127" s="385">
        <v>282477.71999999997</v>
      </c>
      <c r="F127" s="385">
        <v>0</v>
      </c>
      <c r="G127" s="385">
        <v>282477.71999999997</v>
      </c>
      <c r="H127" s="385">
        <v>36722.1</v>
      </c>
      <c r="I127" s="379">
        <v>0</v>
      </c>
      <c r="J127" s="379">
        <v>0</v>
      </c>
      <c r="K127" s="379">
        <v>0</v>
      </c>
    </row>
    <row r="128" spans="1:11">
      <c r="A128" s="379" t="s">
        <v>368</v>
      </c>
      <c r="B128" s="379">
        <v>12902</v>
      </c>
      <c r="C128" s="379" t="s">
        <v>251</v>
      </c>
      <c r="D128" s="379">
        <v>301454641</v>
      </c>
      <c r="E128" s="385">
        <v>53805.279999999999</v>
      </c>
      <c r="F128" s="385">
        <v>0</v>
      </c>
      <c r="G128" s="385">
        <v>53805.279999999999</v>
      </c>
      <c r="H128" s="385">
        <v>6994.68</v>
      </c>
      <c r="I128" s="379">
        <v>0</v>
      </c>
      <c r="J128" s="379">
        <v>0</v>
      </c>
      <c r="K128" s="379">
        <v>0</v>
      </c>
    </row>
    <row r="129" spans="1:11">
      <c r="A129" s="379" t="s">
        <v>369</v>
      </c>
      <c r="B129" s="379">
        <v>13348</v>
      </c>
      <c r="C129" s="379" t="s">
        <v>251</v>
      </c>
      <c r="D129" s="379">
        <v>301454641</v>
      </c>
      <c r="E129" s="385">
        <v>237875.82</v>
      </c>
      <c r="F129" s="385">
        <v>0</v>
      </c>
      <c r="G129" s="385">
        <v>237875.82</v>
      </c>
      <c r="H129" s="385">
        <v>30923.86</v>
      </c>
      <c r="I129" s="379">
        <v>0</v>
      </c>
      <c r="J129" s="379">
        <v>0</v>
      </c>
      <c r="K129" s="379">
        <v>0</v>
      </c>
    </row>
    <row r="130" spans="1:11">
      <c r="A130" s="379" t="s">
        <v>369</v>
      </c>
      <c r="B130" s="379">
        <v>13349</v>
      </c>
      <c r="C130" s="379" t="s">
        <v>251</v>
      </c>
      <c r="D130" s="379">
        <v>301454641</v>
      </c>
      <c r="E130" s="385">
        <v>45309.68</v>
      </c>
      <c r="F130" s="385">
        <v>0</v>
      </c>
      <c r="G130" s="385">
        <v>45309.68</v>
      </c>
      <c r="H130" s="385">
        <v>5890.26</v>
      </c>
      <c r="I130" s="379">
        <v>0</v>
      </c>
      <c r="J130" s="379">
        <v>0</v>
      </c>
      <c r="K130" s="379">
        <v>0</v>
      </c>
    </row>
    <row r="131" spans="1:11">
      <c r="A131" s="379" t="s">
        <v>370</v>
      </c>
      <c r="B131" s="379">
        <v>269</v>
      </c>
      <c r="C131" s="379" t="s">
        <v>253</v>
      </c>
      <c r="D131" s="379">
        <v>302661332</v>
      </c>
      <c r="E131" s="385">
        <v>337500</v>
      </c>
      <c r="F131" s="385">
        <v>0</v>
      </c>
      <c r="G131" s="385">
        <v>337500</v>
      </c>
      <c r="H131" s="385">
        <v>43875</v>
      </c>
      <c r="I131" s="379">
        <v>0</v>
      </c>
      <c r="J131" s="379">
        <v>0</v>
      </c>
      <c r="K131" s="379">
        <v>0</v>
      </c>
    </row>
    <row r="132" spans="1:11">
      <c r="A132" s="379" t="s">
        <v>370</v>
      </c>
      <c r="B132" s="379">
        <v>273</v>
      </c>
      <c r="C132" s="379" t="s">
        <v>253</v>
      </c>
      <c r="D132" s="379">
        <v>302661332</v>
      </c>
      <c r="E132" s="385">
        <v>1470804</v>
      </c>
      <c r="F132" s="385">
        <v>0</v>
      </c>
      <c r="G132" s="385">
        <v>1470804</v>
      </c>
      <c r="H132" s="385">
        <v>191204.52</v>
      </c>
      <c r="I132" s="379">
        <v>0</v>
      </c>
      <c r="J132" s="379">
        <v>0</v>
      </c>
      <c r="K132" s="379">
        <v>0</v>
      </c>
    </row>
    <row r="133" spans="1:11">
      <c r="A133" s="379" t="s">
        <v>371</v>
      </c>
      <c r="B133" s="379">
        <v>277</v>
      </c>
      <c r="C133" s="379" t="s">
        <v>253</v>
      </c>
      <c r="D133" s="379">
        <v>302661332</v>
      </c>
      <c r="E133" s="385">
        <v>93600</v>
      </c>
      <c r="F133" s="385">
        <v>0</v>
      </c>
      <c r="G133" s="385">
        <v>93600</v>
      </c>
      <c r="H133" s="385">
        <v>12168</v>
      </c>
      <c r="I133" s="379">
        <v>0</v>
      </c>
      <c r="J133" s="379">
        <v>0</v>
      </c>
      <c r="K133" s="379">
        <v>0</v>
      </c>
    </row>
    <row r="134" spans="1:11">
      <c r="A134" s="379" t="s">
        <v>371</v>
      </c>
      <c r="B134" s="379">
        <v>278</v>
      </c>
      <c r="C134" s="379" t="s">
        <v>253</v>
      </c>
      <c r="D134" s="379">
        <v>302661332</v>
      </c>
      <c r="E134" s="385">
        <v>300480</v>
      </c>
      <c r="F134" s="385">
        <v>0</v>
      </c>
      <c r="G134" s="385">
        <v>300480</v>
      </c>
      <c r="H134" s="385">
        <v>39062.400000000001</v>
      </c>
      <c r="I134" s="379">
        <v>0</v>
      </c>
      <c r="J134" s="379">
        <v>0</v>
      </c>
      <c r="K134" s="379">
        <v>0</v>
      </c>
    </row>
    <row r="135" spans="1:11">
      <c r="A135" s="379" t="s">
        <v>372</v>
      </c>
      <c r="B135" s="379">
        <v>311</v>
      </c>
      <c r="C135" s="379" t="s">
        <v>253</v>
      </c>
      <c r="D135" s="379">
        <v>302661332</v>
      </c>
      <c r="E135" s="385">
        <v>1185000</v>
      </c>
      <c r="F135" s="385">
        <v>0</v>
      </c>
      <c r="G135" s="385">
        <v>1185000</v>
      </c>
      <c r="H135" s="385">
        <v>154050</v>
      </c>
      <c r="I135" s="379">
        <v>0</v>
      </c>
      <c r="J135" s="379">
        <v>0</v>
      </c>
      <c r="K135" s="379">
        <v>0</v>
      </c>
    </row>
    <row r="136" spans="1:11">
      <c r="A136" s="379" t="s">
        <v>373</v>
      </c>
      <c r="B136" s="379">
        <v>3397</v>
      </c>
      <c r="C136" s="379" t="s">
        <v>286</v>
      </c>
      <c r="D136" s="379">
        <v>601231665</v>
      </c>
      <c r="E136" s="385">
        <v>726640</v>
      </c>
      <c r="F136" s="385">
        <v>0</v>
      </c>
      <c r="G136" s="385">
        <v>726640</v>
      </c>
      <c r="H136" s="385">
        <v>94463.2</v>
      </c>
      <c r="I136" s="379">
        <v>0</v>
      </c>
      <c r="J136" s="379">
        <v>0</v>
      </c>
      <c r="K136" s="379">
        <v>0</v>
      </c>
    </row>
    <row r="137" spans="1:11">
      <c r="A137" s="379" t="s">
        <v>374</v>
      </c>
      <c r="B137" s="379">
        <v>331</v>
      </c>
      <c r="C137" s="379" t="s">
        <v>253</v>
      </c>
      <c r="D137" s="379">
        <v>302661332</v>
      </c>
      <c r="E137" s="385">
        <v>345000</v>
      </c>
      <c r="F137" s="385">
        <v>0</v>
      </c>
      <c r="G137" s="385">
        <v>345000</v>
      </c>
      <c r="H137" s="385">
        <v>44850</v>
      </c>
      <c r="I137" s="379">
        <v>0</v>
      </c>
      <c r="J137" s="379">
        <v>0</v>
      </c>
      <c r="K137" s="379">
        <v>0</v>
      </c>
    </row>
    <row r="138" spans="1:11" ht="13">
      <c r="A138" s="383"/>
      <c r="B138" s="383"/>
      <c r="C138" s="390" t="s">
        <v>23</v>
      </c>
      <c r="D138" s="383"/>
      <c r="E138" s="391">
        <f>SUM(E5:E137)</f>
        <v>88014938.539999977</v>
      </c>
      <c r="F138" s="391">
        <f>SUM(F5:F137)</f>
        <v>5684965</v>
      </c>
      <c r="G138" s="391">
        <f>SUM(G5:G137)</f>
        <v>82329973.539999977</v>
      </c>
      <c r="H138" s="391">
        <f>SUM(H5:H137)</f>
        <v>10702896.459999993</v>
      </c>
    </row>
  </sheetData>
  <mergeCells count="3">
    <mergeCell ref="A1:K1"/>
    <mergeCell ref="A2:K2"/>
    <mergeCell ref="A3:K3"/>
  </mergeCells>
  <pageMargins left="0.7" right="0.7" top="0.75" bottom="0.75" header="0.3" footer="0.3"/>
  <pageSetup paperSize="9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60"/>
  <sheetViews>
    <sheetView topLeftCell="B1" workbookViewId="0">
      <selection activeCell="J15" sqref="J15"/>
    </sheetView>
  </sheetViews>
  <sheetFormatPr defaultRowHeight="12.5"/>
  <cols>
    <col min="1" max="1" width="0" hidden="1" customWidth="1"/>
    <col min="2" max="2" width="8.1796875" bestFit="1" customWidth="1"/>
    <col min="3" max="3" width="7.26953125" customWidth="1"/>
    <col min="4" max="4" width="56.1796875" bestFit="1" customWidth="1"/>
    <col min="5" max="5" width="10" bestFit="1" customWidth="1"/>
    <col min="6" max="6" width="14.54296875" bestFit="1" customWidth="1"/>
    <col min="7" max="7" width="12.81640625" bestFit="1" customWidth="1"/>
    <col min="8" max="9" width="14.54296875" bestFit="1" customWidth="1"/>
  </cols>
  <sheetData>
    <row r="1" spans="1:9" ht="15.5">
      <c r="A1" s="530" t="str">
        <f>'Total Purchase'!A1:K1</f>
        <v>PUJA KHADH UDHYOG</v>
      </c>
      <c r="B1" s="530"/>
      <c r="C1" s="530"/>
      <c r="D1" s="530"/>
      <c r="E1" s="530"/>
      <c r="F1" s="530"/>
      <c r="G1" s="530"/>
      <c r="H1" s="530"/>
      <c r="I1" s="530"/>
    </row>
    <row r="2" spans="1:9" ht="15.5">
      <c r="A2" s="530" t="str">
        <f>'Total Purchase'!A2:K2</f>
        <v>Jeetpur ,Bara</v>
      </c>
      <c r="B2" s="530"/>
      <c r="C2" s="530"/>
      <c r="D2" s="530"/>
      <c r="E2" s="530"/>
      <c r="F2" s="530"/>
      <c r="G2" s="530"/>
      <c r="H2" s="530"/>
      <c r="I2" s="530"/>
    </row>
    <row r="3" spans="1:9" ht="15.5">
      <c r="A3" s="530" t="s">
        <v>615</v>
      </c>
      <c r="B3" s="530"/>
      <c r="C3" s="530"/>
      <c r="D3" s="530"/>
      <c r="E3" s="530"/>
      <c r="F3" s="530"/>
      <c r="G3" s="530"/>
      <c r="H3" s="530"/>
      <c r="I3" s="530"/>
    </row>
    <row r="4" spans="1:9" ht="26">
      <c r="A4" s="379" t="s">
        <v>212</v>
      </c>
      <c r="B4" s="383" t="s">
        <v>259</v>
      </c>
      <c r="C4" s="383" t="s">
        <v>379</v>
      </c>
      <c r="D4" s="383" t="s">
        <v>192</v>
      </c>
      <c r="E4" s="383" t="s">
        <v>380</v>
      </c>
      <c r="F4" s="393" t="s">
        <v>616</v>
      </c>
      <c r="G4" s="393" t="s">
        <v>617</v>
      </c>
      <c r="H4" s="393" t="s">
        <v>618</v>
      </c>
      <c r="I4" s="383" t="s">
        <v>221</v>
      </c>
    </row>
    <row r="5" spans="1:9">
      <c r="A5" s="379"/>
      <c r="B5" s="379" t="s">
        <v>265</v>
      </c>
      <c r="C5" s="379">
        <v>1</v>
      </c>
      <c r="D5" s="379" t="s">
        <v>381</v>
      </c>
      <c r="E5" s="379">
        <v>605638075</v>
      </c>
      <c r="F5" s="385">
        <v>112200</v>
      </c>
      <c r="G5" s="385">
        <v>0</v>
      </c>
      <c r="H5" s="385">
        <v>112200</v>
      </c>
      <c r="I5" s="385">
        <v>14586</v>
      </c>
    </row>
    <row r="6" spans="1:9">
      <c r="A6" s="379"/>
      <c r="B6" s="379" t="s">
        <v>265</v>
      </c>
      <c r="C6" s="379">
        <v>2</v>
      </c>
      <c r="D6" s="379" t="s">
        <v>382</v>
      </c>
      <c r="E6" s="379"/>
      <c r="F6" s="385">
        <v>49500</v>
      </c>
      <c r="G6" s="385">
        <v>49500</v>
      </c>
      <c r="H6" s="385">
        <v>0</v>
      </c>
      <c r="I6" s="385">
        <v>0</v>
      </c>
    </row>
    <row r="7" spans="1:9">
      <c r="A7" s="379"/>
      <c r="B7" s="379" t="s">
        <v>266</v>
      </c>
      <c r="C7" s="379">
        <v>3</v>
      </c>
      <c r="D7" s="379" t="s">
        <v>382</v>
      </c>
      <c r="E7" s="379"/>
      <c r="F7" s="385">
        <v>47100</v>
      </c>
      <c r="G7" s="385">
        <v>47100</v>
      </c>
      <c r="H7" s="385">
        <v>0</v>
      </c>
      <c r="I7" s="385">
        <v>0</v>
      </c>
    </row>
    <row r="8" spans="1:9">
      <c r="A8" s="379"/>
      <c r="B8" s="379" t="s">
        <v>266</v>
      </c>
      <c r="C8" s="379">
        <v>4</v>
      </c>
      <c r="D8" s="379" t="s">
        <v>382</v>
      </c>
      <c r="E8" s="379"/>
      <c r="F8" s="385">
        <v>44800</v>
      </c>
      <c r="G8" s="385">
        <v>44800</v>
      </c>
      <c r="H8" s="385">
        <v>0</v>
      </c>
      <c r="I8" s="385">
        <v>0</v>
      </c>
    </row>
    <row r="9" spans="1:9">
      <c r="A9" s="379"/>
      <c r="B9" s="379" t="s">
        <v>383</v>
      </c>
      <c r="C9" s="379">
        <v>5</v>
      </c>
      <c r="D9" s="379" t="s">
        <v>382</v>
      </c>
      <c r="E9" s="379"/>
      <c r="F9" s="385">
        <v>48000</v>
      </c>
      <c r="G9" s="385">
        <v>48000</v>
      </c>
      <c r="H9" s="385">
        <v>0</v>
      </c>
      <c r="I9" s="385">
        <v>0</v>
      </c>
    </row>
    <row r="10" spans="1:9">
      <c r="A10" s="379"/>
      <c r="B10" s="379" t="s">
        <v>384</v>
      </c>
      <c r="C10" s="379">
        <v>6</v>
      </c>
      <c r="D10" s="379" t="s">
        <v>382</v>
      </c>
      <c r="E10" s="379"/>
      <c r="F10" s="385">
        <v>46400</v>
      </c>
      <c r="G10" s="385">
        <v>46400</v>
      </c>
      <c r="H10" s="385">
        <v>0</v>
      </c>
      <c r="I10" s="385">
        <v>0</v>
      </c>
    </row>
    <row r="11" spans="1:9">
      <c r="A11" s="379"/>
      <c r="B11" s="379" t="s">
        <v>385</v>
      </c>
      <c r="C11" s="379">
        <v>7</v>
      </c>
      <c r="D11" s="379" t="s">
        <v>382</v>
      </c>
      <c r="E11" s="379"/>
      <c r="F11" s="385">
        <v>50400</v>
      </c>
      <c r="G11" s="385">
        <v>50400</v>
      </c>
      <c r="H11" s="385">
        <v>0</v>
      </c>
      <c r="I11" s="385">
        <v>0</v>
      </c>
    </row>
    <row r="12" spans="1:9">
      <c r="A12" s="379"/>
      <c r="B12" s="379" t="s">
        <v>386</v>
      </c>
      <c r="C12" s="379">
        <v>8</v>
      </c>
      <c r="D12" s="379" t="s">
        <v>382</v>
      </c>
      <c r="E12" s="379"/>
      <c r="F12" s="385">
        <v>41600</v>
      </c>
      <c r="G12" s="385">
        <v>41600</v>
      </c>
      <c r="H12" s="385">
        <v>0</v>
      </c>
      <c r="I12" s="385">
        <v>0</v>
      </c>
    </row>
    <row r="13" spans="1:9">
      <c r="A13" s="379"/>
      <c r="B13" s="379" t="s">
        <v>267</v>
      </c>
      <c r="C13" s="379">
        <v>9</v>
      </c>
      <c r="D13" s="379" t="s">
        <v>382</v>
      </c>
      <c r="E13" s="379"/>
      <c r="F13" s="385">
        <v>42000</v>
      </c>
      <c r="G13" s="385">
        <v>42000</v>
      </c>
      <c r="H13" s="385">
        <v>0</v>
      </c>
      <c r="I13" s="385">
        <v>0</v>
      </c>
    </row>
    <row r="14" spans="1:9">
      <c r="A14" s="379"/>
      <c r="B14" s="379" t="s">
        <v>387</v>
      </c>
      <c r="C14" s="379">
        <v>10</v>
      </c>
      <c r="D14" s="379" t="s">
        <v>382</v>
      </c>
      <c r="E14" s="379"/>
      <c r="F14" s="385">
        <v>47400</v>
      </c>
      <c r="G14" s="385">
        <v>47400</v>
      </c>
      <c r="H14" s="385">
        <v>0</v>
      </c>
      <c r="I14" s="385">
        <v>0</v>
      </c>
    </row>
    <row r="15" spans="1:9">
      <c r="A15" s="379"/>
      <c r="B15" s="379" t="s">
        <v>268</v>
      </c>
      <c r="C15" s="379">
        <v>11</v>
      </c>
      <c r="D15" s="379" t="s">
        <v>382</v>
      </c>
      <c r="E15" s="379"/>
      <c r="F15" s="385">
        <v>46400</v>
      </c>
      <c r="G15" s="385">
        <v>46400</v>
      </c>
      <c r="H15" s="385">
        <v>0</v>
      </c>
      <c r="I15" s="385">
        <v>0</v>
      </c>
    </row>
    <row r="16" spans="1:9">
      <c r="A16" s="379"/>
      <c r="B16" s="379" t="s">
        <v>388</v>
      </c>
      <c r="C16" s="379">
        <v>12</v>
      </c>
      <c r="D16" s="379" t="s">
        <v>382</v>
      </c>
      <c r="E16" s="379"/>
      <c r="F16" s="385">
        <v>48000</v>
      </c>
      <c r="G16" s="385">
        <v>48000</v>
      </c>
      <c r="H16" s="385">
        <v>0</v>
      </c>
      <c r="I16" s="385">
        <v>0</v>
      </c>
    </row>
    <row r="17" spans="1:9">
      <c r="A17" s="379"/>
      <c r="B17" s="379" t="s">
        <v>389</v>
      </c>
      <c r="C17" s="379">
        <v>13</v>
      </c>
      <c r="D17" s="379" t="s">
        <v>382</v>
      </c>
      <c r="E17" s="379"/>
      <c r="F17" s="385">
        <v>47360</v>
      </c>
      <c r="G17" s="385">
        <v>47360</v>
      </c>
      <c r="H17" s="385">
        <v>0</v>
      </c>
      <c r="I17" s="385">
        <v>0</v>
      </c>
    </row>
    <row r="18" spans="1:9">
      <c r="A18" s="379"/>
      <c r="B18" s="379" t="s">
        <v>390</v>
      </c>
      <c r="C18" s="379">
        <v>14</v>
      </c>
      <c r="D18" s="379" t="s">
        <v>382</v>
      </c>
      <c r="E18" s="379"/>
      <c r="F18" s="385">
        <v>35000</v>
      </c>
      <c r="G18" s="385">
        <v>35000</v>
      </c>
      <c r="H18" s="385">
        <v>0</v>
      </c>
      <c r="I18" s="385">
        <v>0</v>
      </c>
    </row>
    <row r="19" spans="1:9">
      <c r="A19" s="379"/>
      <c r="B19" s="379" t="s">
        <v>390</v>
      </c>
      <c r="C19" s="379">
        <v>15</v>
      </c>
      <c r="D19" s="379" t="s">
        <v>382</v>
      </c>
      <c r="E19" s="379"/>
      <c r="F19" s="385">
        <v>35000</v>
      </c>
      <c r="G19" s="385">
        <v>35000</v>
      </c>
      <c r="H19" s="385">
        <v>0</v>
      </c>
      <c r="I19" s="385">
        <v>0</v>
      </c>
    </row>
    <row r="20" spans="1:9">
      <c r="A20" s="379"/>
      <c r="B20" s="379" t="s">
        <v>270</v>
      </c>
      <c r="C20" s="379">
        <v>16</v>
      </c>
      <c r="D20" s="379" t="s">
        <v>382</v>
      </c>
      <c r="E20" s="379"/>
      <c r="F20" s="385">
        <v>40320</v>
      </c>
      <c r="G20" s="385">
        <v>40320</v>
      </c>
      <c r="H20" s="385">
        <v>0</v>
      </c>
      <c r="I20" s="385">
        <v>0</v>
      </c>
    </row>
    <row r="21" spans="1:9">
      <c r="A21" s="379"/>
      <c r="B21" s="379" t="s">
        <v>270</v>
      </c>
      <c r="C21" s="379">
        <v>17</v>
      </c>
      <c r="D21" s="379" t="s">
        <v>382</v>
      </c>
      <c r="E21" s="379"/>
      <c r="F21" s="385">
        <v>47600</v>
      </c>
      <c r="G21" s="385">
        <v>47600</v>
      </c>
      <c r="H21" s="385">
        <v>0</v>
      </c>
      <c r="I21" s="385">
        <v>0</v>
      </c>
    </row>
    <row r="22" spans="1:9">
      <c r="A22" s="379"/>
      <c r="B22" s="379" t="s">
        <v>270</v>
      </c>
      <c r="C22" s="379">
        <v>18</v>
      </c>
      <c r="D22" s="379" t="s">
        <v>382</v>
      </c>
      <c r="E22" s="379"/>
      <c r="F22" s="385">
        <v>46200</v>
      </c>
      <c r="G22" s="385">
        <v>46200</v>
      </c>
      <c r="H22" s="385">
        <v>0</v>
      </c>
      <c r="I22" s="385">
        <v>0</v>
      </c>
    </row>
    <row r="23" spans="1:9">
      <c r="A23" s="379"/>
      <c r="B23" s="379" t="s">
        <v>270</v>
      </c>
      <c r="C23" s="379">
        <v>19</v>
      </c>
      <c r="D23" s="379" t="s">
        <v>382</v>
      </c>
      <c r="E23" s="379"/>
      <c r="F23" s="385">
        <v>48960</v>
      </c>
      <c r="G23" s="385">
        <v>48960</v>
      </c>
      <c r="H23" s="385">
        <v>0</v>
      </c>
      <c r="I23" s="385">
        <v>0</v>
      </c>
    </row>
    <row r="24" spans="1:9">
      <c r="A24" s="379"/>
      <c r="B24" s="379" t="s">
        <v>391</v>
      </c>
      <c r="C24" s="379">
        <v>20</v>
      </c>
      <c r="D24" s="379" t="s">
        <v>382</v>
      </c>
      <c r="E24" s="379"/>
      <c r="F24" s="385">
        <v>45880</v>
      </c>
      <c r="G24" s="385">
        <v>45880</v>
      </c>
      <c r="H24" s="385">
        <v>0</v>
      </c>
      <c r="I24" s="385">
        <v>0</v>
      </c>
    </row>
    <row r="25" spans="1:9">
      <c r="A25" s="379"/>
      <c r="B25" s="379" t="s">
        <v>391</v>
      </c>
      <c r="C25" s="379">
        <v>21</v>
      </c>
      <c r="D25" s="379" t="s">
        <v>382</v>
      </c>
      <c r="E25" s="379"/>
      <c r="F25" s="385">
        <v>43800</v>
      </c>
      <c r="G25" s="385">
        <v>43800</v>
      </c>
      <c r="H25" s="385">
        <v>0</v>
      </c>
      <c r="I25" s="385">
        <v>0</v>
      </c>
    </row>
    <row r="26" spans="1:9">
      <c r="A26" s="379"/>
      <c r="B26" s="379" t="s">
        <v>392</v>
      </c>
      <c r="C26" s="379">
        <v>22</v>
      </c>
      <c r="D26" s="379" t="s">
        <v>382</v>
      </c>
      <c r="E26" s="379"/>
      <c r="F26" s="385">
        <v>48640</v>
      </c>
      <c r="G26" s="385">
        <v>48640</v>
      </c>
      <c r="H26" s="385">
        <v>0</v>
      </c>
      <c r="I26" s="385">
        <v>0</v>
      </c>
    </row>
    <row r="27" spans="1:9">
      <c r="A27" s="379"/>
      <c r="B27" s="379" t="s">
        <v>392</v>
      </c>
      <c r="C27" s="379">
        <v>23</v>
      </c>
      <c r="D27" s="379" t="s">
        <v>382</v>
      </c>
      <c r="E27" s="379"/>
      <c r="F27" s="385">
        <v>46720</v>
      </c>
      <c r="G27" s="385">
        <v>46720</v>
      </c>
      <c r="H27" s="385">
        <v>0</v>
      </c>
      <c r="I27" s="385">
        <v>0</v>
      </c>
    </row>
    <row r="28" spans="1:9">
      <c r="A28" s="379"/>
      <c r="B28" s="379" t="s">
        <v>392</v>
      </c>
      <c r="C28" s="379">
        <v>24</v>
      </c>
      <c r="D28" s="379" t="s">
        <v>382</v>
      </c>
      <c r="E28" s="379"/>
      <c r="F28" s="385">
        <v>47400</v>
      </c>
      <c r="G28" s="385">
        <v>47400</v>
      </c>
      <c r="H28" s="385">
        <v>0</v>
      </c>
      <c r="I28" s="385">
        <v>0</v>
      </c>
    </row>
    <row r="29" spans="1:9">
      <c r="A29" s="379"/>
      <c r="B29" s="379" t="s">
        <v>392</v>
      </c>
      <c r="C29" s="379">
        <v>25</v>
      </c>
      <c r="D29" s="379" t="s">
        <v>382</v>
      </c>
      <c r="E29" s="379"/>
      <c r="F29" s="385">
        <v>48600</v>
      </c>
      <c r="G29" s="385">
        <v>48600</v>
      </c>
      <c r="H29" s="385">
        <v>0</v>
      </c>
      <c r="I29" s="385">
        <v>0</v>
      </c>
    </row>
    <row r="30" spans="1:9">
      <c r="A30" s="379"/>
      <c r="B30" s="379" t="s">
        <v>271</v>
      </c>
      <c r="C30" s="379">
        <v>26</v>
      </c>
      <c r="D30" s="379" t="s">
        <v>382</v>
      </c>
      <c r="E30" s="379"/>
      <c r="F30" s="385">
        <v>45600</v>
      </c>
      <c r="G30" s="385">
        <v>45600</v>
      </c>
      <c r="H30" s="385">
        <v>0</v>
      </c>
      <c r="I30" s="385">
        <v>0</v>
      </c>
    </row>
    <row r="31" spans="1:9">
      <c r="A31" s="379"/>
      <c r="B31" s="379" t="s">
        <v>271</v>
      </c>
      <c r="C31" s="379">
        <v>27</v>
      </c>
      <c r="D31" s="379" t="s">
        <v>382</v>
      </c>
      <c r="E31" s="379"/>
      <c r="F31" s="385">
        <v>47360</v>
      </c>
      <c r="G31" s="385">
        <v>47360</v>
      </c>
      <c r="H31" s="385">
        <v>0</v>
      </c>
      <c r="I31" s="385">
        <v>0</v>
      </c>
    </row>
    <row r="32" spans="1:9">
      <c r="A32" s="379"/>
      <c r="B32" s="379" t="s">
        <v>271</v>
      </c>
      <c r="C32" s="379">
        <v>28</v>
      </c>
      <c r="D32" s="379" t="s">
        <v>382</v>
      </c>
      <c r="E32" s="379"/>
      <c r="F32" s="385">
        <v>44800</v>
      </c>
      <c r="G32" s="385">
        <v>44800</v>
      </c>
      <c r="H32" s="385">
        <v>0</v>
      </c>
      <c r="I32" s="385">
        <v>0</v>
      </c>
    </row>
    <row r="33" spans="1:9">
      <c r="A33" s="379"/>
      <c r="B33" s="379" t="s">
        <v>271</v>
      </c>
      <c r="C33" s="379">
        <v>29</v>
      </c>
      <c r="D33" s="379" t="s">
        <v>382</v>
      </c>
      <c r="E33" s="379"/>
      <c r="F33" s="385">
        <v>50400</v>
      </c>
      <c r="G33" s="385">
        <v>50400</v>
      </c>
      <c r="H33" s="385">
        <v>0</v>
      </c>
      <c r="I33" s="385">
        <v>0</v>
      </c>
    </row>
    <row r="34" spans="1:9">
      <c r="A34" s="379"/>
      <c r="B34" s="379" t="s">
        <v>393</v>
      </c>
      <c r="C34" s="379">
        <v>30</v>
      </c>
      <c r="D34" s="379" t="s">
        <v>382</v>
      </c>
      <c r="E34" s="379"/>
      <c r="F34" s="385">
        <v>42240</v>
      </c>
      <c r="G34" s="385">
        <v>42240</v>
      </c>
      <c r="H34" s="385">
        <v>0</v>
      </c>
      <c r="I34" s="385">
        <v>0</v>
      </c>
    </row>
    <row r="35" spans="1:9">
      <c r="A35" s="379"/>
      <c r="B35" s="379" t="s">
        <v>393</v>
      </c>
      <c r="C35" s="379">
        <v>31</v>
      </c>
      <c r="D35" s="379" t="s">
        <v>382</v>
      </c>
      <c r="E35" s="379"/>
      <c r="F35" s="385">
        <v>46800</v>
      </c>
      <c r="G35" s="385">
        <v>46800</v>
      </c>
      <c r="H35" s="385">
        <v>0</v>
      </c>
      <c r="I35" s="385">
        <v>0</v>
      </c>
    </row>
    <row r="36" spans="1:9">
      <c r="A36" s="379"/>
      <c r="B36" s="379" t="s">
        <v>393</v>
      </c>
      <c r="C36" s="379">
        <v>32</v>
      </c>
      <c r="D36" s="379" t="s">
        <v>382</v>
      </c>
      <c r="E36" s="379"/>
      <c r="F36" s="385">
        <v>42880</v>
      </c>
      <c r="G36" s="385">
        <v>42880</v>
      </c>
      <c r="H36" s="385">
        <v>0</v>
      </c>
      <c r="I36" s="385">
        <v>0</v>
      </c>
    </row>
    <row r="37" spans="1:9">
      <c r="A37" s="379"/>
      <c r="B37" s="379" t="s">
        <v>393</v>
      </c>
      <c r="C37" s="379">
        <v>33</v>
      </c>
      <c r="D37" s="379" t="s">
        <v>382</v>
      </c>
      <c r="E37" s="379"/>
      <c r="F37" s="385">
        <v>44800</v>
      </c>
      <c r="G37" s="385">
        <v>44800</v>
      </c>
      <c r="H37" s="385">
        <v>0</v>
      </c>
      <c r="I37" s="385">
        <v>0</v>
      </c>
    </row>
    <row r="38" spans="1:9">
      <c r="A38" s="379"/>
      <c r="B38" s="379" t="s">
        <v>393</v>
      </c>
      <c r="C38" s="379">
        <v>34</v>
      </c>
      <c r="D38" s="379" t="s">
        <v>382</v>
      </c>
      <c r="E38" s="379"/>
      <c r="F38" s="385">
        <v>48640</v>
      </c>
      <c r="G38" s="385">
        <v>48640</v>
      </c>
      <c r="H38" s="385">
        <v>0</v>
      </c>
      <c r="I38" s="385">
        <v>0</v>
      </c>
    </row>
    <row r="39" spans="1:9">
      <c r="A39" s="379"/>
      <c r="B39" s="379" t="s">
        <v>394</v>
      </c>
      <c r="C39" s="379">
        <v>35</v>
      </c>
      <c r="D39" s="379" t="s">
        <v>382</v>
      </c>
      <c r="E39" s="379"/>
      <c r="F39" s="385">
        <v>49800</v>
      </c>
      <c r="G39" s="385">
        <v>49800</v>
      </c>
      <c r="H39" s="385">
        <v>0</v>
      </c>
      <c r="I39" s="385">
        <v>0</v>
      </c>
    </row>
    <row r="40" spans="1:9">
      <c r="A40" s="379"/>
      <c r="B40" s="379" t="s">
        <v>394</v>
      </c>
      <c r="C40" s="379">
        <v>36</v>
      </c>
      <c r="D40" s="379" t="s">
        <v>382</v>
      </c>
      <c r="E40" s="379"/>
      <c r="F40" s="385">
        <v>50400</v>
      </c>
      <c r="G40" s="385">
        <v>50400</v>
      </c>
      <c r="H40" s="385">
        <v>0</v>
      </c>
      <c r="I40" s="385">
        <v>0</v>
      </c>
    </row>
    <row r="41" spans="1:9">
      <c r="A41" s="379"/>
      <c r="B41" s="379" t="s">
        <v>394</v>
      </c>
      <c r="C41" s="379">
        <v>37</v>
      </c>
      <c r="D41" s="379" t="s">
        <v>382</v>
      </c>
      <c r="E41" s="379"/>
      <c r="F41" s="385">
        <v>49840</v>
      </c>
      <c r="G41" s="385">
        <v>49840</v>
      </c>
      <c r="H41" s="385">
        <v>0</v>
      </c>
      <c r="I41" s="385">
        <v>0</v>
      </c>
    </row>
    <row r="42" spans="1:9">
      <c r="A42" s="379"/>
      <c r="B42" s="379" t="s">
        <v>394</v>
      </c>
      <c r="C42" s="379">
        <v>38</v>
      </c>
      <c r="D42" s="379" t="s">
        <v>382</v>
      </c>
      <c r="E42" s="379"/>
      <c r="F42" s="385">
        <v>44800</v>
      </c>
      <c r="G42" s="385">
        <v>44800</v>
      </c>
      <c r="H42" s="385">
        <v>0</v>
      </c>
      <c r="I42" s="385">
        <v>0</v>
      </c>
    </row>
    <row r="43" spans="1:9">
      <c r="A43" s="379"/>
      <c r="B43" s="379" t="s">
        <v>272</v>
      </c>
      <c r="C43" s="379">
        <v>39</v>
      </c>
      <c r="D43" s="379" t="s">
        <v>382</v>
      </c>
      <c r="E43" s="379"/>
      <c r="F43" s="385">
        <v>48000</v>
      </c>
      <c r="G43" s="385">
        <v>48000</v>
      </c>
      <c r="H43" s="385">
        <v>0</v>
      </c>
      <c r="I43" s="385">
        <v>0</v>
      </c>
    </row>
    <row r="44" spans="1:9">
      <c r="A44" s="379"/>
      <c r="B44" s="379" t="s">
        <v>272</v>
      </c>
      <c r="C44" s="379">
        <v>40</v>
      </c>
      <c r="D44" s="379" t="s">
        <v>382</v>
      </c>
      <c r="E44" s="379"/>
      <c r="F44" s="385">
        <v>43520</v>
      </c>
      <c r="G44" s="385">
        <v>43520</v>
      </c>
      <c r="H44" s="385">
        <v>0</v>
      </c>
      <c r="I44" s="385">
        <v>0</v>
      </c>
    </row>
    <row r="45" spans="1:9">
      <c r="A45" s="379"/>
      <c r="B45" s="379" t="s">
        <v>272</v>
      </c>
      <c r="C45" s="379">
        <v>41</v>
      </c>
      <c r="D45" s="379" t="s">
        <v>382</v>
      </c>
      <c r="E45" s="379"/>
      <c r="F45" s="385">
        <v>46480</v>
      </c>
      <c r="G45" s="385">
        <v>46480</v>
      </c>
      <c r="H45" s="385">
        <v>0</v>
      </c>
      <c r="I45" s="385">
        <v>0</v>
      </c>
    </row>
    <row r="46" spans="1:9">
      <c r="A46" s="379"/>
      <c r="B46" s="379" t="s">
        <v>272</v>
      </c>
      <c r="C46" s="379">
        <v>42</v>
      </c>
      <c r="D46" s="379" t="s">
        <v>382</v>
      </c>
      <c r="E46" s="379"/>
      <c r="F46" s="385">
        <v>40320</v>
      </c>
      <c r="G46" s="385">
        <v>40320</v>
      </c>
      <c r="H46" s="385">
        <v>0</v>
      </c>
      <c r="I46" s="385">
        <v>0</v>
      </c>
    </row>
    <row r="47" spans="1:9">
      <c r="A47" s="379"/>
      <c r="B47" s="379" t="s">
        <v>272</v>
      </c>
      <c r="C47" s="379">
        <v>43</v>
      </c>
      <c r="D47" s="379" t="s">
        <v>382</v>
      </c>
      <c r="E47" s="379"/>
      <c r="F47" s="385">
        <v>43520</v>
      </c>
      <c r="G47" s="385">
        <v>43520</v>
      </c>
      <c r="H47" s="385">
        <v>0</v>
      </c>
      <c r="I47" s="385">
        <v>0</v>
      </c>
    </row>
    <row r="48" spans="1:9">
      <c r="A48" s="379"/>
      <c r="B48" s="379" t="s">
        <v>395</v>
      </c>
      <c r="C48" s="379">
        <v>44</v>
      </c>
      <c r="D48" s="379" t="s">
        <v>382</v>
      </c>
      <c r="E48" s="379"/>
      <c r="F48" s="385">
        <v>48600</v>
      </c>
      <c r="G48" s="385">
        <v>48600</v>
      </c>
      <c r="H48" s="385">
        <v>0</v>
      </c>
      <c r="I48" s="385">
        <v>0</v>
      </c>
    </row>
    <row r="49" spans="1:9">
      <c r="A49" s="379"/>
      <c r="B49" s="379" t="s">
        <v>396</v>
      </c>
      <c r="C49" s="379">
        <v>45</v>
      </c>
      <c r="D49" s="379" t="s">
        <v>382</v>
      </c>
      <c r="E49" s="379"/>
      <c r="F49" s="385">
        <v>46480</v>
      </c>
      <c r="G49" s="385">
        <v>46480</v>
      </c>
      <c r="H49" s="385">
        <v>0</v>
      </c>
      <c r="I49" s="385">
        <v>0</v>
      </c>
    </row>
    <row r="50" spans="1:9">
      <c r="A50" s="379"/>
      <c r="B50" s="379" t="s">
        <v>397</v>
      </c>
      <c r="C50" s="379">
        <v>46</v>
      </c>
      <c r="D50" s="379" t="s">
        <v>382</v>
      </c>
      <c r="E50" s="379"/>
      <c r="F50" s="385">
        <v>46800</v>
      </c>
      <c r="G50" s="385">
        <v>46800</v>
      </c>
      <c r="H50" s="385">
        <v>0</v>
      </c>
      <c r="I50" s="385">
        <v>0</v>
      </c>
    </row>
    <row r="51" spans="1:9">
      <c r="A51" s="379"/>
      <c r="B51" s="379" t="s">
        <v>398</v>
      </c>
      <c r="C51" s="379">
        <v>47</v>
      </c>
      <c r="D51" s="379" t="s">
        <v>382</v>
      </c>
      <c r="E51" s="379"/>
      <c r="F51" s="385">
        <v>38400</v>
      </c>
      <c r="G51" s="385">
        <v>38400</v>
      </c>
      <c r="H51" s="385">
        <v>0</v>
      </c>
      <c r="I51" s="385">
        <v>0</v>
      </c>
    </row>
    <row r="52" spans="1:9">
      <c r="A52" s="379"/>
      <c r="B52" s="379" t="s">
        <v>399</v>
      </c>
      <c r="C52" s="379">
        <v>48</v>
      </c>
      <c r="D52" s="379" t="s">
        <v>382</v>
      </c>
      <c r="E52" s="379"/>
      <c r="F52" s="385">
        <v>48000</v>
      </c>
      <c r="G52" s="385">
        <v>48000</v>
      </c>
      <c r="H52" s="385">
        <v>0</v>
      </c>
      <c r="I52" s="385">
        <v>0</v>
      </c>
    </row>
    <row r="53" spans="1:9">
      <c r="A53" s="379"/>
      <c r="B53" s="379" t="s">
        <v>273</v>
      </c>
      <c r="C53" s="379">
        <v>49</v>
      </c>
      <c r="D53" s="379" t="s">
        <v>382</v>
      </c>
      <c r="E53" s="379"/>
      <c r="F53" s="385">
        <v>46800</v>
      </c>
      <c r="G53" s="385">
        <v>46800</v>
      </c>
      <c r="H53" s="385">
        <v>0</v>
      </c>
      <c r="I53" s="385">
        <v>0</v>
      </c>
    </row>
    <row r="54" spans="1:9">
      <c r="A54" s="379"/>
      <c r="B54" s="379" t="s">
        <v>400</v>
      </c>
      <c r="C54" s="379">
        <v>50</v>
      </c>
      <c r="D54" s="379" t="s">
        <v>382</v>
      </c>
      <c r="E54" s="379"/>
      <c r="F54" s="385">
        <v>43520</v>
      </c>
      <c r="G54" s="385">
        <v>43520</v>
      </c>
      <c r="H54" s="385">
        <v>0</v>
      </c>
      <c r="I54" s="385">
        <v>0</v>
      </c>
    </row>
    <row r="55" spans="1:9">
      <c r="A55" s="379"/>
      <c r="B55" s="379" t="s">
        <v>401</v>
      </c>
      <c r="C55" s="379">
        <v>51</v>
      </c>
      <c r="D55" s="379" t="s">
        <v>382</v>
      </c>
      <c r="E55" s="379"/>
      <c r="F55" s="385">
        <v>40000</v>
      </c>
      <c r="G55" s="385">
        <v>40000</v>
      </c>
      <c r="H55" s="385">
        <v>0</v>
      </c>
      <c r="I55" s="385">
        <v>0</v>
      </c>
    </row>
    <row r="56" spans="1:9">
      <c r="A56" s="379"/>
      <c r="B56" s="379" t="s">
        <v>401</v>
      </c>
      <c r="C56" s="379">
        <v>52</v>
      </c>
      <c r="D56" s="379" t="s">
        <v>382</v>
      </c>
      <c r="E56" s="379"/>
      <c r="F56" s="385">
        <v>43800</v>
      </c>
      <c r="G56" s="385">
        <v>43800</v>
      </c>
      <c r="H56" s="385">
        <v>0</v>
      </c>
      <c r="I56" s="385">
        <v>0</v>
      </c>
    </row>
    <row r="57" spans="1:9">
      <c r="A57" s="379"/>
      <c r="B57" s="379" t="s">
        <v>402</v>
      </c>
      <c r="C57" s="379">
        <v>53</v>
      </c>
      <c r="D57" s="379" t="s">
        <v>382</v>
      </c>
      <c r="E57" s="379"/>
      <c r="F57" s="385">
        <v>40200</v>
      </c>
      <c r="G57" s="385">
        <v>40200</v>
      </c>
      <c r="H57" s="385">
        <v>0</v>
      </c>
      <c r="I57" s="385">
        <v>0</v>
      </c>
    </row>
    <row r="58" spans="1:9">
      <c r="A58" s="379"/>
      <c r="B58" s="379" t="s">
        <v>402</v>
      </c>
      <c r="C58" s="379">
        <v>54</v>
      </c>
      <c r="D58" s="379" t="s">
        <v>382</v>
      </c>
      <c r="E58" s="379"/>
      <c r="F58" s="385">
        <v>49800</v>
      </c>
      <c r="G58" s="385">
        <v>49800</v>
      </c>
      <c r="H58" s="385">
        <v>0</v>
      </c>
      <c r="I58" s="385">
        <v>0</v>
      </c>
    </row>
    <row r="59" spans="1:9">
      <c r="A59" s="379"/>
      <c r="B59" s="379" t="s">
        <v>403</v>
      </c>
      <c r="C59" s="379">
        <v>55</v>
      </c>
      <c r="D59" s="379" t="s">
        <v>382</v>
      </c>
      <c r="E59" s="379"/>
      <c r="F59" s="385">
        <v>48000</v>
      </c>
      <c r="G59" s="385">
        <v>48000</v>
      </c>
      <c r="H59" s="385">
        <v>0</v>
      </c>
      <c r="I59" s="385">
        <v>0</v>
      </c>
    </row>
    <row r="60" spans="1:9">
      <c r="A60" s="379"/>
      <c r="B60" s="379" t="s">
        <v>404</v>
      </c>
      <c r="C60" s="379">
        <v>56</v>
      </c>
      <c r="D60" s="379" t="s">
        <v>382</v>
      </c>
      <c r="E60" s="379"/>
      <c r="F60" s="385">
        <v>48000</v>
      </c>
      <c r="G60" s="385">
        <v>48000</v>
      </c>
      <c r="H60" s="385">
        <v>0</v>
      </c>
      <c r="I60" s="385">
        <v>0</v>
      </c>
    </row>
    <row r="61" spans="1:9">
      <c r="A61" s="379"/>
      <c r="B61" s="379" t="s">
        <v>404</v>
      </c>
      <c r="C61" s="379">
        <v>57</v>
      </c>
      <c r="D61" s="379" t="s">
        <v>382</v>
      </c>
      <c r="E61" s="379"/>
      <c r="F61" s="385">
        <v>48800</v>
      </c>
      <c r="G61" s="385">
        <v>48800</v>
      </c>
      <c r="H61" s="385">
        <v>0</v>
      </c>
      <c r="I61" s="385">
        <v>0</v>
      </c>
    </row>
    <row r="62" spans="1:9">
      <c r="A62" s="379"/>
      <c r="B62" s="379" t="s">
        <v>404</v>
      </c>
      <c r="C62" s="379">
        <v>58</v>
      </c>
      <c r="D62" s="379" t="s">
        <v>382</v>
      </c>
      <c r="E62" s="379"/>
      <c r="F62" s="385">
        <v>44800</v>
      </c>
      <c r="G62" s="385">
        <v>44800</v>
      </c>
      <c r="H62" s="385">
        <v>0</v>
      </c>
      <c r="I62" s="385">
        <v>0</v>
      </c>
    </row>
    <row r="63" spans="1:9">
      <c r="A63" s="379"/>
      <c r="B63" s="379" t="s">
        <v>405</v>
      </c>
      <c r="C63" s="379">
        <v>59</v>
      </c>
      <c r="D63" s="379" t="s">
        <v>382</v>
      </c>
      <c r="E63" s="379"/>
      <c r="F63" s="385">
        <v>48000</v>
      </c>
      <c r="G63" s="385">
        <v>48000</v>
      </c>
      <c r="H63" s="385">
        <v>0</v>
      </c>
      <c r="I63" s="385">
        <v>0</v>
      </c>
    </row>
    <row r="64" spans="1:9">
      <c r="A64" s="379"/>
      <c r="B64" s="379" t="s">
        <v>405</v>
      </c>
      <c r="C64" s="379">
        <v>60</v>
      </c>
      <c r="D64" s="379" t="s">
        <v>382</v>
      </c>
      <c r="E64" s="379"/>
      <c r="F64" s="385">
        <v>46200</v>
      </c>
      <c r="G64" s="385">
        <v>46200</v>
      </c>
      <c r="H64" s="385">
        <v>0</v>
      </c>
      <c r="I64" s="385">
        <v>0</v>
      </c>
    </row>
    <row r="65" spans="1:9">
      <c r="A65" s="379"/>
      <c r="B65" s="379" t="s">
        <v>406</v>
      </c>
      <c r="C65" s="379">
        <v>61</v>
      </c>
      <c r="D65" s="379" t="s">
        <v>382</v>
      </c>
      <c r="E65" s="379"/>
      <c r="F65" s="385">
        <v>40250</v>
      </c>
      <c r="G65" s="385">
        <v>0</v>
      </c>
      <c r="H65" s="385">
        <v>40250</v>
      </c>
      <c r="I65" s="385">
        <v>5232.5</v>
      </c>
    </row>
    <row r="66" spans="1:9">
      <c r="A66" s="379"/>
      <c r="B66" s="379" t="s">
        <v>406</v>
      </c>
      <c r="C66" s="379">
        <v>62</v>
      </c>
      <c r="D66" s="379" t="s">
        <v>382</v>
      </c>
      <c r="E66" s="379"/>
      <c r="F66" s="385">
        <v>44800</v>
      </c>
      <c r="G66" s="385">
        <v>44800</v>
      </c>
      <c r="H66" s="385">
        <v>0</v>
      </c>
      <c r="I66" s="385">
        <v>0</v>
      </c>
    </row>
    <row r="67" spans="1:9">
      <c r="A67" s="379"/>
      <c r="B67" s="379" t="s">
        <v>407</v>
      </c>
      <c r="C67" s="379">
        <v>63</v>
      </c>
      <c r="D67" s="379" t="s">
        <v>382</v>
      </c>
      <c r="E67" s="379"/>
      <c r="F67" s="385">
        <v>46200</v>
      </c>
      <c r="G67" s="385">
        <v>46200</v>
      </c>
      <c r="H67" s="385">
        <v>0</v>
      </c>
      <c r="I67" s="385">
        <v>0</v>
      </c>
    </row>
    <row r="68" spans="1:9">
      <c r="A68" s="379"/>
      <c r="B68" s="379" t="s">
        <v>407</v>
      </c>
      <c r="C68" s="379">
        <v>64</v>
      </c>
      <c r="D68" s="379" t="s">
        <v>382</v>
      </c>
      <c r="E68" s="379"/>
      <c r="F68" s="385">
        <v>37375</v>
      </c>
      <c r="G68" s="385">
        <v>0</v>
      </c>
      <c r="H68" s="385">
        <v>37375</v>
      </c>
      <c r="I68" s="385">
        <v>4858.75</v>
      </c>
    </row>
    <row r="69" spans="1:9">
      <c r="A69" s="379"/>
      <c r="B69" s="379" t="s">
        <v>408</v>
      </c>
      <c r="C69" s="379">
        <v>65</v>
      </c>
      <c r="D69" s="379" t="s">
        <v>382</v>
      </c>
      <c r="E69" s="379"/>
      <c r="F69" s="385">
        <v>42000</v>
      </c>
      <c r="G69" s="385">
        <v>42000</v>
      </c>
      <c r="H69" s="385">
        <v>0</v>
      </c>
      <c r="I69" s="385">
        <v>0</v>
      </c>
    </row>
    <row r="70" spans="1:9">
      <c r="A70" s="379"/>
      <c r="B70" s="379" t="s">
        <v>408</v>
      </c>
      <c r="C70" s="379">
        <v>66</v>
      </c>
      <c r="D70" s="379" t="s">
        <v>382</v>
      </c>
      <c r="E70" s="379"/>
      <c r="F70" s="385">
        <v>54400</v>
      </c>
      <c r="G70" s="385">
        <v>54400</v>
      </c>
      <c r="H70" s="385">
        <v>0</v>
      </c>
      <c r="I70" s="385">
        <v>0</v>
      </c>
    </row>
    <row r="71" spans="1:9">
      <c r="A71" s="379"/>
      <c r="B71" s="379" t="s">
        <v>409</v>
      </c>
      <c r="C71" s="379">
        <v>67</v>
      </c>
      <c r="D71" s="379" t="s">
        <v>382</v>
      </c>
      <c r="E71" s="379"/>
      <c r="F71" s="385">
        <v>56650</v>
      </c>
      <c r="G71" s="385">
        <v>56650</v>
      </c>
      <c r="H71" s="385">
        <v>0</v>
      </c>
      <c r="I71" s="385">
        <v>0</v>
      </c>
    </row>
    <row r="72" spans="1:9">
      <c r="A72" s="379"/>
      <c r="B72" s="379" t="s">
        <v>409</v>
      </c>
      <c r="C72" s="379">
        <v>68</v>
      </c>
      <c r="D72" s="379" t="s">
        <v>382</v>
      </c>
      <c r="E72" s="379"/>
      <c r="F72" s="385">
        <v>48050</v>
      </c>
      <c r="G72" s="385">
        <v>48050</v>
      </c>
      <c r="H72" s="385">
        <v>0</v>
      </c>
      <c r="I72" s="385">
        <v>0</v>
      </c>
    </row>
    <row r="73" spans="1:9">
      <c r="A73" s="379"/>
      <c r="B73" s="379" t="s">
        <v>409</v>
      </c>
      <c r="C73" s="379">
        <v>69</v>
      </c>
      <c r="D73" s="379" t="s">
        <v>382</v>
      </c>
      <c r="E73" s="379"/>
      <c r="F73" s="385">
        <v>40250</v>
      </c>
      <c r="G73" s="385">
        <v>0</v>
      </c>
      <c r="H73" s="385">
        <v>40250</v>
      </c>
      <c r="I73" s="385">
        <v>5232.5</v>
      </c>
    </row>
    <row r="74" spans="1:9">
      <c r="A74" s="379"/>
      <c r="B74" s="379" t="s">
        <v>410</v>
      </c>
      <c r="C74" s="379">
        <v>70</v>
      </c>
      <c r="D74" s="379" t="s">
        <v>382</v>
      </c>
      <c r="E74" s="379"/>
      <c r="F74" s="385">
        <v>43400</v>
      </c>
      <c r="G74" s="385">
        <v>43400</v>
      </c>
      <c r="H74" s="385">
        <v>0</v>
      </c>
      <c r="I74" s="385">
        <v>0</v>
      </c>
    </row>
    <row r="75" spans="1:9">
      <c r="A75" s="379"/>
      <c r="B75" s="379" t="s">
        <v>410</v>
      </c>
      <c r="C75" s="379">
        <v>71</v>
      </c>
      <c r="D75" s="379" t="s">
        <v>382</v>
      </c>
      <c r="E75" s="379"/>
      <c r="F75" s="385">
        <v>48000</v>
      </c>
      <c r="G75" s="385">
        <v>48000</v>
      </c>
      <c r="H75" s="385">
        <v>0</v>
      </c>
      <c r="I75" s="385">
        <v>0</v>
      </c>
    </row>
    <row r="76" spans="1:9">
      <c r="A76" s="379"/>
      <c r="B76" s="379" t="s">
        <v>411</v>
      </c>
      <c r="C76" s="379">
        <v>72</v>
      </c>
      <c r="D76" s="379" t="s">
        <v>382</v>
      </c>
      <c r="E76" s="379"/>
      <c r="F76" s="385">
        <v>37375</v>
      </c>
      <c r="G76" s="385">
        <v>0</v>
      </c>
      <c r="H76" s="385">
        <v>37375</v>
      </c>
      <c r="I76" s="385">
        <v>4858.75</v>
      </c>
    </row>
    <row r="77" spans="1:9">
      <c r="A77" s="379"/>
      <c r="B77" s="379" t="s">
        <v>411</v>
      </c>
      <c r="C77" s="379">
        <v>73</v>
      </c>
      <c r="D77" s="379" t="s">
        <v>382</v>
      </c>
      <c r="E77" s="379"/>
      <c r="F77" s="385">
        <v>45000</v>
      </c>
      <c r="G77" s="385">
        <v>45000</v>
      </c>
      <c r="H77" s="385">
        <v>0</v>
      </c>
      <c r="I77" s="385">
        <v>0</v>
      </c>
    </row>
    <row r="78" spans="1:9">
      <c r="A78" s="379"/>
      <c r="B78" s="379" t="s">
        <v>412</v>
      </c>
      <c r="C78" s="379">
        <v>74</v>
      </c>
      <c r="D78" s="379" t="s">
        <v>382</v>
      </c>
      <c r="E78" s="379"/>
      <c r="F78" s="385">
        <v>43125</v>
      </c>
      <c r="G78" s="385">
        <v>0</v>
      </c>
      <c r="H78" s="385">
        <v>43125</v>
      </c>
      <c r="I78" s="385">
        <v>5606.25</v>
      </c>
    </row>
    <row r="79" spans="1:9">
      <c r="A79" s="379"/>
      <c r="B79" s="379" t="s">
        <v>413</v>
      </c>
      <c r="C79" s="379">
        <v>75</v>
      </c>
      <c r="D79" s="379" t="s">
        <v>382</v>
      </c>
      <c r="E79" s="379"/>
      <c r="F79" s="385">
        <v>49600</v>
      </c>
      <c r="G79" s="385">
        <v>49600</v>
      </c>
      <c r="H79" s="385">
        <v>0</v>
      </c>
      <c r="I79" s="385">
        <v>0</v>
      </c>
    </row>
    <row r="80" spans="1:9">
      <c r="A80" s="379"/>
      <c r="B80" s="379" t="s">
        <v>414</v>
      </c>
      <c r="C80" s="379">
        <v>76</v>
      </c>
      <c r="D80" s="379" t="s">
        <v>382</v>
      </c>
      <c r="E80" s="379"/>
      <c r="F80" s="385">
        <v>53200</v>
      </c>
      <c r="G80" s="385">
        <v>53200</v>
      </c>
      <c r="H80" s="385">
        <v>0</v>
      </c>
      <c r="I80" s="385">
        <v>0</v>
      </c>
    </row>
    <row r="81" spans="1:9">
      <c r="A81" s="379"/>
      <c r="B81" s="379" t="s">
        <v>415</v>
      </c>
      <c r="C81" s="379">
        <v>77</v>
      </c>
      <c r="D81" s="379" t="s">
        <v>382</v>
      </c>
      <c r="E81" s="379"/>
      <c r="F81" s="385">
        <v>51150</v>
      </c>
      <c r="G81" s="385">
        <v>51150</v>
      </c>
      <c r="H81" s="385">
        <v>0</v>
      </c>
      <c r="I81" s="385">
        <v>0</v>
      </c>
    </row>
    <row r="82" spans="1:9">
      <c r="A82" s="379"/>
      <c r="B82" s="379" t="s">
        <v>415</v>
      </c>
      <c r="C82" s="379">
        <v>78</v>
      </c>
      <c r="D82" s="379" t="s">
        <v>382</v>
      </c>
      <c r="E82" s="379"/>
      <c r="F82" s="385">
        <v>40250</v>
      </c>
      <c r="G82" s="385">
        <v>0</v>
      </c>
      <c r="H82" s="385">
        <v>40250</v>
      </c>
      <c r="I82" s="385">
        <v>5232.5</v>
      </c>
    </row>
    <row r="83" spans="1:9">
      <c r="A83" s="379"/>
      <c r="B83" s="379" t="s">
        <v>415</v>
      </c>
      <c r="C83" s="379">
        <v>79</v>
      </c>
      <c r="D83" s="379" t="s">
        <v>382</v>
      </c>
      <c r="E83" s="379"/>
      <c r="F83" s="385">
        <v>42000</v>
      </c>
      <c r="G83" s="385">
        <v>42000</v>
      </c>
      <c r="H83" s="385">
        <v>0</v>
      </c>
      <c r="I83" s="385">
        <v>0</v>
      </c>
    </row>
    <row r="84" spans="1:9">
      <c r="A84" s="379"/>
      <c r="B84" s="379" t="s">
        <v>415</v>
      </c>
      <c r="C84" s="379">
        <v>80</v>
      </c>
      <c r="D84" s="379" t="s">
        <v>382</v>
      </c>
      <c r="E84" s="379"/>
      <c r="F84" s="385">
        <v>48980</v>
      </c>
      <c r="G84" s="385">
        <v>48980</v>
      </c>
      <c r="H84" s="385">
        <v>0</v>
      </c>
      <c r="I84" s="385">
        <v>0</v>
      </c>
    </row>
    <row r="85" spans="1:9">
      <c r="A85" s="379"/>
      <c r="B85" s="379" t="s">
        <v>416</v>
      </c>
      <c r="C85" s="379">
        <v>81</v>
      </c>
      <c r="D85" s="379" t="s">
        <v>382</v>
      </c>
      <c r="E85" s="379"/>
      <c r="F85" s="385">
        <v>48000</v>
      </c>
      <c r="G85" s="385">
        <v>48000</v>
      </c>
      <c r="H85" s="385">
        <v>0</v>
      </c>
      <c r="I85" s="385">
        <v>0</v>
      </c>
    </row>
    <row r="86" spans="1:9">
      <c r="A86" s="379"/>
      <c r="B86" s="379" t="s">
        <v>417</v>
      </c>
      <c r="C86" s="379">
        <v>82</v>
      </c>
      <c r="D86" s="379" t="s">
        <v>382</v>
      </c>
      <c r="E86" s="379"/>
      <c r="F86" s="385">
        <v>50000</v>
      </c>
      <c r="G86" s="385">
        <v>50000</v>
      </c>
      <c r="H86" s="385">
        <v>0</v>
      </c>
      <c r="I86" s="385">
        <v>0</v>
      </c>
    </row>
    <row r="87" spans="1:9">
      <c r="A87" s="379"/>
      <c r="B87" s="379" t="s">
        <v>418</v>
      </c>
      <c r="C87" s="379">
        <v>83</v>
      </c>
      <c r="D87" s="379" t="s">
        <v>382</v>
      </c>
      <c r="E87" s="379"/>
      <c r="F87" s="385">
        <v>48980</v>
      </c>
      <c r="G87" s="385">
        <v>48980</v>
      </c>
      <c r="H87" s="385">
        <v>0</v>
      </c>
      <c r="I87" s="385">
        <v>0</v>
      </c>
    </row>
    <row r="88" spans="1:9">
      <c r="A88" s="379"/>
      <c r="B88" s="379" t="s">
        <v>419</v>
      </c>
      <c r="C88" s="379">
        <v>84</v>
      </c>
      <c r="D88" s="379" t="s">
        <v>382</v>
      </c>
      <c r="E88" s="379"/>
      <c r="F88" s="385">
        <v>48000</v>
      </c>
      <c r="G88" s="385">
        <v>48000</v>
      </c>
      <c r="H88" s="385">
        <v>0</v>
      </c>
      <c r="I88" s="385">
        <v>0</v>
      </c>
    </row>
    <row r="89" spans="1:9">
      <c r="A89" s="379"/>
      <c r="B89" s="379" t="s">
        <v>420</v>
      </c>
      <c r="C89" s="379">
        <v>85</v>
      </c>
      <c r="D89" s="379" t="s">
        <v>382</v>
      </c>
      <c r="E89" s="379"/>
      <c r="F89" s="385">
        <v>47500</v>
      </c>
      <c r="G89" s="385">
        <v>47500</v>
      </c>
      <c r="H89" s="385">
        <v>0</v>
      </c>
      <c r="I89" s="385">
        <v>0</v>
      </c>
    </row>
    <row r="90" spans="1:9">
      <c r="A90" s="379"/>
      <c r="B90" s="379" t="s">
        <v>421</v>
      </c>
      <c r="C90" s="379">
        <v>86</v>
      </c>
      <c r="D90" s="379" t="s">
        <v>382</v>
      </c>
      <c r="E90" s="379"/>
      <c r="F90" s="385">
        <v>49290</v>
      </c>
      <c r="G90" s="385">
        <v>49290</v>
      </c>
      <c r="H90" s="385">
        <v>0</v>
      </c>
      <c r="I90" s="385">
        <v>0</v>
      </c>
    </row>
    <row r="91" spans="1:9">
      <c r="A91" s="379"/>
      <c r="B91" s="379" t="s">
        <v>422</v>
      </c>
      <c r="C91" s="379">
        <v>87</v>
      </c>
      <c r="D91" s="379" t="s">
        <v>382</v>
      </c>
      <c r="E91" s="379"/>
      <c r="F91" s="385">
        <v>44800</v>
      </c>
      <c r="G91" s="385">
        <v>44800</v>
      </c>
      <c r="H91" s="385">
        <v>0</v>
      </c>
      <c r="I91" s="385">
        <v>0</v>
      </c>
    </row>
    <row r="92" spans="1:9">
      <c r="A92" s="379"/>
      <c r="B92" s="379" t="s">
        <v>423</v>
      </c>
      <c r="C92" s="379">
        <v>88</v>
      </c>
      <c r="D92" s="379" t="s">
        <v>382</v>
      </c>
      <c r="E92" s="379"/>
      <c r="F92" s="385">
        <v>47740</v>
      </c>
      <c r="G92" s="385">
        <v>47740</v>
      </c>
      <c r="H92" s="385">
        <v>0</v>
      </c>
      <c r="I92" s="385">
        <v>0</v>
      </c>
    </row>
    <row r="93" spans="1:9">
      <c r="A93" s="379"/>
      <c r="B93" s="379" t="s">
        <v>424</v>
      </c>
      <c r="C93" s="379">
        <v>89</v>
      </c>
      <c r="D93" s="379" t="s">
        <v>382</v>
      </c>
      <c r="E93" s="379"/>
      <c r="F93" s="385">
        <v>50500</v>
      </c>
      <c r="G93" s="385">
        <v>50500</v>
      </c>
      <c r="H93" s="385">
        <v>0</v>
      </c>
      <c r="I93" s="385">
        <v>0</v>
      </c>
    </row>
    <row r="94" spans="1:9">
      <c r="A94" s="379"/>
      <c r="B94" s="379" t="s">
        <v>425</v>
      </c>
      <c r="C94" s="379">
        <v>90</v>
      </c>
      <c r="D94" s="379" t="s">
        <v>382</v>
      </c>
      <c r="E94" s="379"/>
      <c r="F94" s="385">
        <v>46190</v>
      </c>
      <c r="G94" s="385">
        <v>46190</v>
      </c>
      <c r="H94" s="385">
        <v>0</v>
      </c>
      <c r="I94" s="385">
        <v>0</v>
      </c>
    </row>
    <row r="95" spans="1:9">
      <c r="A95" s="379"/>
      <c r="B95" s="379" t="s">
        <v>425</v>
      </c>
      <c r="C95" s="379">
        <v>91</v>
      </c>
      <c r="D95" s="379" t="s">
        <v>382</v>
      </c>
      <c r="E95" s="379"/>
      <c r="F95" s="385">
        <v>38400</v>
      </c>
      <c r="G95" s="385">
        <v>38400</v>
      </c>
      <c r="H95" s="385">
        <v>0</v>
      </c>
      <c r="I95" s="385">
        <v>0</v>
      </c>
    </row>
    <row r="96" spans="1:9">
      <c r="A96" s="379"/>
      <c r="B96" s="379" t="s">
        <v>425</v>
      </c>
      <c r="C96" s="379">
        <v>92</v>
      </c>
      <c r="D96" s="379" t="s">
        <v>382</v>
      </c>
      <c r="E96" s="379"/>
      <c r="F96" s="385">
        <v>48670</v>
      </c>
      <c r="G96" s="385">
        <v>48670</v>
      </c>
      <c r="H96" s="385">
        <v>0</v>
      </c>
      <c r="I96" s="385">
        <v>0</v>
      </c>
    </row>
    <row r="97" spans="1:9">
      <c r="A97" s="379"/>
      <c r="B97" s="379" t="s">
        <v>425</v>
      </c>
      <c r="C97" s="379">
        <v>93</v>
      </c>
      <c r="D97" s="379" t="s">
        <v>382</v>
      </c>
      <c r="E97" s="379"/>
      <c r="F97" s="385">
        <v>49920</v>
      </c>
      <c r="G97" s="385">
        <v>49920</v>
      </c>
      <c r="H97" s="385">
        <v>0</v>
      </c>
      <c r="I97" s="385">
        <v>0</v>
      </c>
    </row>
    <row r="98" spans="1:9">
      <c r="A98" s="379"/>
      <c r="B98" s="379" t="s">
        <v>425</v>
      </c>
      <c r="C98" s="379">
        <v>94</v>
      </c>
      <c r="D98" s="379" t="s">
        <v>382</v>
      </c>
      <c r="E98" s="379"/>
      <c r="F98" s="385">
        <v>47120</v>
      </c>
      <c r="G98" s="385">
        <v>47120</v>
      </c>
      <c r="H98" s="385">
        <v>0</v>
      </c>
      <c r="I98" s="385">
        <v>0</v>
      </c>
    </row>
    <row r="99" spans="1:9">
      <c r="A99" s="379"/>
      <c r="B99" s="379" t="s">
        <v>425</v>
      </c>
      <c r="C99" s="379">
        <v>95</v>
      </c>
      <c r="D99" s="379" t="s">
        <v>382</v>
      </c>
      <c r="E99" s="379"/>
      <c r="F99" s="385">
        <v>47400</v>
      </c>
      <c r="G99" s="385">
        <v>47400</v>
      </c>
      <c r="H99" s="385">
        <v>0</v>
      </c>
      <c r="I99" s="385">
        <v>0</v>
      </c>
    </row>
    <row r="100" spans="1:9">
      <c r="A100" s="379"/>
      <c r="B100" s="379" t="s">
        <v>426</v>
      </c>
      <c r="C100" s="379">
        <v>96</v>
      </c>
      <c r="D100" s="379" t="s">
        <v>382</v>
      </c>
      <c r="E100" s="379"/>
      <c r="F100" s="385">
        <v>47680</v>
      </c>
      <c r="G100" s="385">
        <v>47680</v>
      </c>
      <c r="H100" s="385">
        <v>0</v>
      </c>
      <c r="I100" s="385">
        <v>0</v>
      </c>
    </row>
    <row r="101" spans="1:9">
      <c r="A101" s="379"/>
      <c r="B101" s="379" t="s">
        <v>426</v>
      </c>
      <c r="C101" s="379">
        <v>97</v>
      </c>
      <c r="D101" s="379" t="s">
        <v>382</v>
      </c>
      <c r="E101" s="379"/>
      <c r="F101" s="385">
        <v>44640</v>
      </c>
      <c r="G101" s="385">
        <v>44640</v>
      </c>
      <c r="H101" s="385">
        <v>0</v>
      </c>
      <c r="I101" s="385">
        <v>0</v>
      </c>
    </row>
    <row r="102" spans="1:9">
      <c r="A102" s="379"/>
      <c r="B102" s="379" t="s">
        <v>426</v>
      </c>
      <c r="C102" s="379">
        <v>98</v>
      </c>
      <c r="D102" s="379" t="s">
        <v>382</v>
      </c>
      <c r="E102" s="379"/>
      <c r="F102" s="385">
        <v>46900</v>
      </c>
      <c r="G102" s="385">
        <v>46900</v>
      </c>
      <c r="H102" s="385">
        <v>0</v>
      </c>
      <c r="I102" s="385">
        <v>0</v>
      </c>
    </row>
    <row r="103" spans="1:9">
      <c r="A103" s="379"/>
      <c r="B103" s="379" t="s">
        <v>426</v>
      </c>
      <c r="C103" s="379">
        <v>99</v>
      </c>
      <c r="D103" s="379" t="s">
        <v>382</v>
      </c>
      <c r="E103" s="379"/>
      <c r="F103" s="385">
        <v>47430</v>
      </c>
      <c r="G103" s="385">
        <v>47430</v>
      </c>
      <c r="H103" s="385">
        <v>0</v>
      </c>
      <c r="I103" s="385">
        <v>0</v>
      </c>
    </row>
    <row r="104" spans="1:9">
      <c r="A104" s="379"/>
      <c r="B104" s="379" t="s">
        <v>426</v>
      </c>
      <c r="C104" s="379">
        <v>100</v>
      </c>
      <c r="D104" s="379" t="s">
        <v>382</v>
      </c>
      <c r="E104" s="379"/>
      <c r="F104" s="385">
        <v>46190</v>
      </c>
      <c r="G104" s="385">
        <v>46190</v>
      </c>
      <c r="H104" s="385">
        <v>0</v>
      </c>
      <c r="I104" s="385">
        <v>0</v>
      </c>
    </row>
    <row r="105" spans="1:9">
      <c r="A105" s="379"/>
      <c r="B105" s="379" t="s">
        <v>427</v>
      </c>
      <c r="C105" s="379">
        <v>101</v>
      </c>
      <c r="D105" s="379" t="s">
        <v>382</v>
      </c>
      <c r="E105" s="379"/>
      <c r="F105" s="385">
        <v>28750</v>
      </c>
      <c r="G105" s="385">
        <v>0</v>
      </c>
      <c r="H105" s="385">
        <v>28750</v>
      </c>
      <c r="I105" s="385">
        <v>3737.5</v>
      </c>
    </row>
    <row r="106" spans="1:9">
      <c r="A106" s="379"/>
      <c r="B106" s="379" t="s">
        <v>428</v>
      </c>
      <c r="C106" s="379">
        <v>102</v>
      </c>
      <c r="D106" s="379" t="s">
        <v>382</v>
      </c>
      <c r="E106" s="379"/>
      <c r="F106" s="385">
        <v>43400</v>
      </c>
      <c r="G106" s="385">
        <v>43400</v>
      </c>
      <c r="H106" s="385">
        <v>0</v>
      </c>
      <c r="I106" s="385">
        <v>0</v>
      </c>
    </row>
    <row r="107" spans="1:9">
      <c r="A107" s="379"/>
      <c r="B107" s="379" t="s">
        <v>429</v>
      </c>
      <c r="C107" s="379">
        <v>103</v>
      </c>
      <c r="D107" s="379" t="s">
        <v>382</v>
      </c>
      <c r="E107" s="379"/>
      <c r="F107" s="385">
        <v>49600</v>
      </c>
      <c r="G107" s="385">
        <v>49600</v>
      </c>
      <c r="H107" s="385">
        <v>0</v>
      </c>
      <c r="I107" s="385">
        <v>0</v>
      </c>
    </row>
    <row r="108" spans="1:9">
      <c r="A108" s="379"/>
      <c r="B108" s="379" t="s">
        <v>430</v>
      </c>
      <c r="C108" s="379">
        <v>104</v>
      </c>
      <c r="D108" s="379" t="s">
        <v>382</v>
      </c>
      <c r="E108" s="379"/>
      <c r="F108" s="385">
        <v>48360</v>
      </c>
      <c r="G108" s="385">
        <v>48360</v>
      </c>
      <c r="H108" s="385">
        <v>0</v>
      </c>
      <c r="I108" s="385">
        <v>0</v>
      </c>
    </row>
    <row r="109" spans="1:9">
      <c r="A109" s="379"/>
      <c r="B109" s="379" t="s">
        <v>431</v>
      </c>
      <c r="C109" s="379">
        <v>105</v>
      </c>
      <c r="D109" s="379" t="s">
        <v>382</v>
      </c>
      <c r="E109" s="379"/>
      <c r="F109" s="385">
        <v>34500</v>
      </c>
      <c r="G109" s="385">
        <v>0</v>
      </c>
      <c r="H109" s="385">
        <v>34500</v>
      </c>
      <c r="I109" s="385">
        <v>4485</v>
      </c>
    </row>
    <row r="110" spans="1:9">
      <c r="A110" s="379"/>
      <c r="B110" s="379" t="s">
        <v>432</v>
      </c>
      <c r="C110" s="379">
        <v>106</v>
      </c>
      <c r="D110" s="379" t="s">
        <v>382</v>
      </c>
      <c r="E110" s="379"/>
      <c r="F110" s="385">
        <v>43125</v>
      </c>
      <c r="G110" s="385">
        <v>0</v>
      </c>
      <c r="H110" s="385">
        <v>43125</v>
      </c>
      <c r="I110" s="385">
        <v>5606.25</v>
      </c>
    </row>
    <row r="111" spans="1:9">
      <c r="A111" s="379"/>
      <c r="B111" s="379" t="s">
        <v>278</v>
      </c>
      <c r="C111" s="379">
        <v>107</v>
      </c>
      <c r="D111" s="379" t="s">
        <v>382</v>
      </c>
      <c r="E111" s="379"/>
      <c r="F111" s="385">
        <v>48050</v>
      </c>
      <c r="G111" s="385">
        <v>48050</v>
      </c>
      <c r="H111" s="385">
        <v>0</v>
      </c>
      <c r="I111" s="385">
        <v>0</v>
      </c>
    </row>
    <row r="112" spans="1:9">
      <c r="A112" s="379"/>
      <c r="B112" s="379" t="s">
        <v>433</v>
      </c>
      <c r="C112" s="379">
        <v>108</v>
      </c>
      <c r="D112" s="379" t="s">
        <v>382</v>
      </c>
      <c r="E112" s="379"/>
      <c r="F112" s="385">
        <v>46190</v>
      </c>
      <c r="G112" s="385">
        <v>46190</v>
      </c>
      <c r="H112" s="385">
        <v>0</v>
      </c>
      <c r="I112" s="385">
        <v>0</v>
      </c>
    </row>
    <row r="113" spans="1:9">
      <c r="A113" s="379"/>
      <c r="B113" s="379" t="s">
        <v>434</v>
      </c>
      <c r="C113" s="379">
        <v>109</v>
      </c>
      <c r="D113" s="379" t="s">
        <v>382</v>
      </c>
      <c r="E113" s="379"/>
      <c r="F113" s="385">
        <v>47120</v>
      </c>
      <c r="G113" s="385">
        <v>47120</v>
      </c>
      <c r="H113" s="385">
        <v>0</v>
      </c>
      <c r="I113" s="385">
        <v>0</v>
      </c>
    </row>
    <row r="114" spans="1:9">
      <c r="A114" s="379"/>
      <c r="B114" s="379" t="s">
        <v>434</v>
      </c>
      <c r="C114" s="379">
        <v>110</v>
      </c>
      <c r="D114" s="379" t="s">
        <v>382</v>
      </c>
      <c r="E114" s="379"/>
      <c r="F114" s="385">
        <v>48670</v>
      </c>
      <c r="G114" s="385">
        <v>48670</v>
      </c>
      <c r="H114" s="385">
        <v>0</v>
      </c>
      <c r="I114" s="385">
        <v>0</v>
      </c>
    </row>
    <row r="115" spans="1:9">
      <c r="A115" s="379"/>
      <c r="B115" s="379" t="s">
        <v>435</v>
      </c>
      <c r="C115" s="379">
        <v>111</v>
      </c>
      <c r="D115" s="379" t="s">
        <v>382</v>
      </c>
      <c r="E115" s="379"/>
      <c r="F115" s="385">
        <v>49600</v>
      </c>
      <c r="G115" s="385">
        <v>49600</v>
      </c>
      <c r="H115" s="385">
        <v>0</v>
      </c>
      <c r="I115" s="385">
        <v>0</v>
      </c>
    </row>
    <row r="116" spans="1:9">
      <c r="A116" s="379"/>
      <c r="B116" s="379" t="s">
        <v>435</v>
      </c>
      <c r="C116" s="379">
        <v>112</v>
      </c>
      <c r="D116" s="379" t="s">
        <v>382</v>
      </c>
      <c r="E116" s="379"/>
      <c r="F116" s="385">
        <v>46500</v>
      </c>
      <c r="G116" s="385">
        <v>46500</v>
      </c>
      <c r="H116" s="385">
        <v>0</v>
      </c>
      <c r="I116" s="385">
        <v>0</v>
      </c>
    </row>
    <row r="117" spans="1:9">
      <c r="A117" s="379"/>
      <c r="B117" s="379" t="s">
        <v>436</v>
      </c>
      <c r="C117" s="379">
        <v>113</v>
      </c>
      <c r="D117" s="379" t="s">
        <v>382</v>
      </c>
      <c r="E117" s="379"/>
      <c r="F117" s="385">
        <v>51460</v>
      </c>
      <c r="G117" s="385">
        <v>51460</v>
      </c>
      <c r="H117" s="385">
        <v>0</v>
      </c>
      <c r="I117" s="385">
        <v>0</v>
      </c>
    </row>
    <row r="118" spans="1:9">
      <c r="A118" s="379"/>
      <c r="B118" s="379" t="s">
        <v>437</v>
      </c>
      <c r="C118" s="379">
        <v>114</v>
      </c>
      <c r="D118" s="379" t="s">
        <v>382</v>
      </c>
      <c r="E118" s="379"/>
      <c r="F118" s="385">
        <v>43400</v>
      </c>
      <c r="G118" s="385">
        <v>43400</v>
      </c>
      <c r="H118" s="385">
        <v>0</v>
      </c>
      <c r="I118" s="385">
        <v>0</v>
      </c>
    </row>
    <row r="119" spans="1:9">
      <c r="A119" s="379"/>
      <c r="B119" s="379" t="s">
        <v>437</v>
      </c>
      <c r="C119" s="379">
        <v>115</v>
      </c>
      <c r="D119" s="379" t="s">
        <v>382</v>
      </c>
      <c r="E119" s="379"/>
      <c r="F119" s="385">
        <v>48050</v>
      </c>
      <c r="G119" s="385">
        <v>48050</v>
      </c>
      <c r="H119" s="385">
        <v>0</v>
      </c>
      <c r="I119" s="385">
        <v>0</v>
      </c>
    </row>
    <row r="120" spans="1:9">
      <c r="A120" s="379"/>
      <c r="B120" s="379" t="s">
        <v>438</v>
      </c>
      <c r="C120" s="379">
        <v>116</v>
      </c>
      <c r="D120" s="379" t="s">
        <v>382</v>
      </c>
      <c r="E120" s="379"/>
      <c r="F120" s="385">
        <v>47740</v>
      </c>
      <c r="G120" s="385">
        <v>47740</v>
      </c>
      <c r="H120" s="385">
        <v>0</v>
      </c>
      <c r="I120" s="385">
        <v>0</v>
      </c>
    </row>
    <row r="121" spans="1:9">
      <c r="A121" s="379"/>
      <c r="B121" s="379" t="s">
        <v>438</v>
      </c>
      <c r="C121" s="379">
        <v>117</v>
      </c>
      <c r="D121" s="379" t="s">
        <v>382</v>
      </c>
      <c r="E121" s="379"/>
      <c r="F121" s="385">
        <v>47430</v>
      </c>
      <c r="G121" s="385">
        <v>47430</v>
      </c>
      <c r="H121" s="385">
        <v>0</v>
      </c>
      <c r="I121" s="385">
        <v>0</v>
      </c>
    </row>
    <row r="122" spans="1:9">
      <c r="A122" s="379"/>
      <c r="B122" s="379" t="s">
        <v>439</v>
      </c>
      <c r="C122" s="379">
        <v>118</v>
      </c>
      <c r="D122" s="379" t="s">
        <v>382</v>
      </c>
      <c r="E122" s="379"/>
      <c r="F122" s="385">
        <v>41850</v>
      </c>
      <c r="G122" s="385">
        <v>41850</v>
      </c>
      <c r="H122" s="385">
        <v>0</v>
      </c>
      <c r="I122" s="385">
        <v>0</v>
      </c>
    </row>
    <row r="123" spans="1:9">
      <c r="A123" s="379"/>
      <c r="B123" s="379" t="s">
        <v>439</v>
      </c>
      <c r="C123" s="379">
        <v>119</v>
      </c>
      <c r="D123" s="379" t="s">
        <v>382</v>
      </c>
      <c r="E123" s="379"/>
      <c r="F123" s="385">
        <v>44950</v>
      </c>
      <c r="G123" s="385">
        <v>44950</v>
      </c>
      <c r="H123" s="385">
        <v>0</v>
      </c>
      <c r="I123" s="385">
        <v>0</v>
      </c>
    </row>
    <row r="124" spans="1:9">
      <c r="A124" s="379"/>
      <c r="B124" s="379" t="s">
        <v>440</v>
      </c>
      <c r="C124" s="379">
        <v>120</v>
      </c>
      <c r="D124" s="379" t="s">
        <v>382</v>
      </c>
      <c r="E124" s="379"/>
      <c r="F124" s="385">
        <v>43400</v>
      </c>
      <c r="G124" s="385">
        <v>43400</v>
      </c>
      <c r="H124" s="385">
        <v>0</v>
      </c>
      <c r="I124" s="385">
        <v>0</v>
      </c>
    </row>
    <row r="125" spans="1:9">
      <c r="A125" s="379"/>
      <c r="B125" s="379" t="s">
        <v>441</v>
      </c>
      <c r="C125" s="379">
        <v>121</v>
      </c>
      <c r="D125" s="379" t="s">
        <v>382</v>
      </c>
      <c r="E125" s="379"/>
      <c r="F125" s="385">
        <v>47740</v>
      </c>
      <c r="G125" s="385">
        <v>47740</v>
      </c>
      <c r="H125" s="385">
        <v>0</v>
      </c>
      <c r="I125" s="385">
        <v>0</v>
      </c>
    </row>
    <row r="126" spans="1:9">
      <c r="A126" s="379"/>
      <c r="B126" s="379" t="s">
        <v>442</v>
      </c>
      <c r="C126" s="379">
        <v>122</v>
      </c>
      <c r="D126" s="379" t="s">
        <v>382</v>
      </c>
      <c r="E126" s="379"/>
      <c r="F126" s="385">
        <v>42780</v>
      </c>
      <c r="G126" s="385">
        <v>42780</v>
      </c>
      <c r="H126" s="385">
        <v>0</v>
      </c>
      <c r="I126" s="385">
        <v>0</v>
      </c>
    </row>
    <row r="127" spans="1:9">
      <c r="A127" s="379"/>
      <c r="B127" s="379" t="s">
        <v>443</v>
      </c>
      <c r="C127" s="379">
        <v>123</v>
      </c>
      <c r="D127" s="379" t="s">
        <v>382</v>
      </c>
      <c r="E127" s="379"/>
      <c r="F127" s="385">
        <v>48980</v>
      </c>
      <c r="G127" s="385">
        <v>48980</v>
      </c>
      <c r="H127" s="385">
        <v>0</v>
      </c>
      <c r="I127" s="385">
        <v>0</v>
      </c>
    </row>
    <row r="128" spans="1:9">
      <c r="A128" s="379"/>
      <c r="B128" s="379" t="s">
        <v>444</v>
      </c>
      <c r="C128" s="379">
        <v>124</v>
      </c>
      <c r="D128" s="379" t="s">
        <v>382</v>
      </c>
      <c r="E128" s="379"/>
      <c r="F128" s="385">
        <v>44950</v>
      </c>
      <c r="G128" s="385">
        <v>44950</v>
      </c>
      <c r="H128" s="385">
        <v>0</v>
      </c>
      <c r="I128" s="385">
        <v>0</v>
      </c>
    </row>
    <row r="129" spans="1:9">
      <c r="A129" s="379"/>
      <c r="B129" s="379" t="s">
        <v>280</v>
      </c>
      <c r="C129" s="379">
        <v>125</v>
      </c>
      <c r="D129" s="379" t="s">
        <v>382</v>
      </c>
      <c r="E129" s="379"/>
      <c r="F129" s="385">
        <v>46500</v>
      </c>
      <c r="G129" s="385">
        <v>46500</v>
      </c>
      <c r="H129" s="385">
        <v>0</v>
      </c>
      <c r="I129" s="385">
        <v>0</v>
      </c>
    </row>
    <row r="130" spans="1:9">
      <c r="A130" s="379"/>
      <c r="B130" s="379" t="s">
        <v>281</v>
      </c>
      <c r="C130" s="379">
        <v>126</v>
      </c>
      <c r="D130" s="379" t="s">
        <v>382</v>
      </c>
      <c r="E130" s="379"/>
      <c r="F130" s="385">
        <v>42160</v>
      </c>
      <c r="G130" s="385">
        <v>42160</v>
      </c>
      <c r="H130" s="385">
        <v>0</v>
      </c>
      <c r="I130" s="385">
        <v>0</v>
      </c>
    </row>
    <row r="131" spans="1:9">
      <c r="A131" s="379"/>
      <c r="B131" s="379" t="s">
        <v>445</v>
      </c>
      <c r="C131" s="379">
        <v>127</v>
      </c>
      <c r="D131" s="379" t="s">
        <v>382</v>
      </c>
      <c r="E131" s="379"/>
      <c r="F131" s="385">
        <v>46190</v>
      </c>
      <c r="G131" s="385">
        <v>46190</v>
      </c>
      <c r="H131" s="385">
        <v>0</v>
      </c>
      <c r="I131" s="385">
        <v>0</v>
      </c>
    </row>
    <row r="132" spans="1:9">
      <c r="A132" s="379"/>
      <c r="B132" s="379" t="s">
        <v>282</v>
      </c>
      <c r="C132" s="379">
        <v>128</v>
      </c>
      <c r="D132" s="379" t="s">
        <v>382</v>
      </c>
      <c r="E132" s="379"/>
      <c r="F132" s="385">
        <v>48050</v>
      </c>
      <c r="G132" s="385">
        <v>48050</v>
      </c>
      <c r="H132" s="385">
        <v>0</v>
      </c>
      <c r="I132" s="385">
        <v>0</v>
      </c>
    </row>
    <row r="133" spans="1:9">
      <c r="A133" s="379"/>
      <c r="B133" s="379" t="s">
        <v>446</v>
      </c>
      <c r="C133" s="379">
        <v>129</v>
      </c>
      <c r="D133" s="379" t="s">
        <v>382</v>
      </c>
      <c r="E133" s="379"/>
      <c r="F133" s="385">
        <v>44950</v>
      </c>
      <c r="G133" s="385">
        <v>44950</v>
      </c>
      <c r="H133" s="385">
        <v>0</v>
      </c>
      <c r="I133" s="385">
        <v>0</v>
      </c>
    </row>
    <row r="134" spans="1:9">
      <c r="A134" s="379"/>
      <c r="B134" s="379" t="s">
        <v>447</v>
      </c>
      <c r="C134" s="379">
        <v>130</v>
      </c>
      <c r="D134" s="379" t="s">
        <v>382</v>
      </c>
      <c r="E134" s="379"/>
      <c r="F134" s="385">
        <v>47120</v>
      </c>
      <c r="G134" s="385">
        <v>47120</v>
      </c>
      <c r="H134" s="385">
        <v>0</v>
      </c>
      <c r="I134" s="385">
        <v>0</v>
      </c>
    </row>
    <row r="135" spans="1:9">
      <c r="A135" s="379"/>
      <c r="B135" s="379" t="s">
        <v>448</v>
      </c>
      <c r="C135" s="379">
        <v>131</v>
      </c>
      <c r="D135" s="379" t="s">
        <v>382</v>
      </c>
      <c r="E135" s="379"/>
      <c r="F135" s="385">
        <v>44800</v>
      </c>
      <c r="G135" s="385">
        <v>44800</v>
      </c>
      <c r="H135" s="385">
        <v>0</v>
      </c>
      <c r="I135" s="385">
        <v>0</v>
      </c>
    </row>
    <row r="136" spans="1:9">
      <c r="A136" s="379"/>
      <c r="B136" s="379" t="s">
        <v>449</v>
      </c>
      <c r="C136" s="379">
        <v>132</v>
      </c>
      <c r="D136" s="379" t="s">
        <v>382</v>
      </c>
      <c r="E136" s="379"/>
      <c r="F136" s="385">
        <v>49240</v>
      </c>
      <c r="G136" s="385">
        <v>49240</v>
      </c>
      <c r="H136" s="385">
        <v>0</v>
      </c>
      <c r="I136" s="385">
        <v>0</v>
      </c>
    </row>
    <row r="137" spans="1:9">
      <c r="A137" s="379"/>
      <c r="B137" s="379" t="s">
        <v>449</v>
      </c>
      <c r="C137" s="379">
        <v>133</v>
      </c>
      <c r="D137" s="379" t="s">
        <v>382</v>
      </c>
      <c r="E137" s="379"/>
      <c r="F137" s="385">
        <v>51200</v>
      </c>
      <c r="G137" s="385">
        <v>51200</v>
      </c>
      <c r="H137" s="385">
        <v>0</v>
      </c>
      <c r="I137" s="385">
        <v>0</v>
      </c>
    </row>
    <row r="138" spans="1:9">
      <c r="A138" s="379"/>
      <c r="B138" s="379" t="s">
        <v>450</v>
      </c>
      <c r="C138" s="379">
        <v>134</v>
      </c>
      <c r="D138" s="379" t="s">
        <v>382</v>
      </c>
      <c r="E138" s="379"/>
      <c r="F138" s="385">
        <v>15690</v>
      </c>
      <c r="G138" s="385">
        <v>0</v>
      </c>
      <c r="H138" s="385">
        <v>15690</v>
      </c>
      <c r="I138" s="385">
        <v>2039.7</v>
      </c>
    </row>
    <row r="139" spans="1:9">
      <c r="A139" s="379"/>
      <c r="B139" s="379" t="s">
        <v>450</v>
      </c>
      <c r="C139" s="379">
        <v>135</v>
      </c>
      <c r="D139" s="379" t="s">
        <v>382</v>
      </c>
      <c r="E139" s="379"/>
      <c r="F139" s="385">
        <v>46500</v>
      </c>
      <c r="G139" s="385">
        <v>46500</v>
      </c>
      <c r="H139" s="385">
        <v>0</v>
      </c>
      <c r="I139" s="385">
        <v>0</v>
      </c>
    </row>
    <row r="140" spans="1:9">
      <c r="A140" s="379"/>
      <c r="B140" s="379" t="s">
        <v>451</v>
      </c>
      <c r="C140" s="379">
        <v>136</v>
      </c>
      <c r="D140" s="379" t="s">
        <v>382</v>
      </c>
      <c r="E140" s="379"/>
      <c r="F140" s="385">
        <v>44800</v>
      </c>
      <c r="G140" s="385">
        <v>44800</v>
      </c>
      <c r="H140" s="385">
        <v>0</v>
      </c>
      <c r="I140" s="385">
        <v>0</v>
      </c>
    </row>
    <row r="141" spans="1:9">
      <c r="A141" s="379"/>
      <c r="B141" s="379" t="s">
        <v>452</v>
      </c>
      <c r="C141" s="379">
        <v>137</v>
      </c>
      <c r="D141" s="379" t="s">
        <v>382</v>
      </c>
      <c r="E141" s="379"/>
      <c r="F141" s="385">
        <v>49600</v>
      </c>
      <c r="G141" s="385">
        <v>49600</v>
      </c>
      <c r="H141" s="385">
        <v>0</v>
      </c>
      <c r="I141" s="385">
        <v>0</v>
      </c>
    </row>
    <row r="142" spans="1:9">
      <c r="A142" s="379"/>
      <c r="B142" s="379" t="s">
        <v>453</v>
      </c>
      <c r="C142" s="379">
        <v>138</v>
      </c>
      <c r="D142" s="379" t="s">
        <v>382</v>
      </c>
      <c r="E142" s="379"/>
      <c r="F142" s="385">
        <v>44800</v>
      </c>
      <c r="G142" s="385">
        <v>44800</v>
      </c>
      <c r="H142" s="385">
        <v>0</v>
      </c>
      <c r="I142" s="385">
        <v>0</v>
      </c>
    </row>
    <row r="143" spans="1:9">
      <c r="A143" s="379"/>
      <c r="B143" s="379" t="s">
        <v>454</v>
      </c>
      <c r="C143" s="379">
        <v>139</v>
      </c>
      <c r="D143" s="379" t="s">
        <v>382</v>
      </c>
      <c r="E143" s="379"/>
      <c r="F143" s="385">
        <v>32000</v>
      </c>
      <c r="G143" s="385">
        <v>32000</v>
      </c>
      <c r="H143" s="385">
        <v>0</v>
      </c>
      <c r="I143" s="385">
        <v>0</v>
      </c>
    </row>
    <row r="144" spans="1:9">
      <c r="A144" s="379"/>
      <c r="B144" s="379" t="s">
        <v>284</v>
      </c>
      <c r="C144" s="379">
        <v>140</v>
      </c>
      <c r="D144" s="379" t="s">
        <v>382</v>
      </c>
      <c r="E144" s="379"/>
      <c r="F144" s="385">
        <v>47720</v>
      </c>
      <c r="G144" s="385">
        <v>47720</v>
      </c>
      <c r="H144" s="385">
        <v>0</v>
      </c>
      <c r="I144" s="385">
        <v>0</v>
      </c>
    </row>
    <row r="145" spans="1:9">
      <c r="A145" s="379"/>
      <c r="B145" s="379" t="s">
        <v>455</v>
      </c>
      <c r="C145" s="379">
        <v>141</v>
      </c>
      <c r="D145" s="379" t="s">
        <v>382</v>
      </c>
      <c r="E145" s="379"/>
      <c r="F145" s="385">
        <v>48000</v>
      </c>
      <c r="G145" s="385">
        <v>48000</v>
      </c>
      <c r="H145" s="385">
        <v>0</v>
      </c>
      <c r="I145" s="385">
        <v>0</v>
      </c>
    </row>
    <row r="146" spans="1:9">
      <c r="A146" s="379"/>
      <c r="B146" s="379" t="s">
        <v>288</v>
      </c>
      <c r="C146" s="379">
        <v>142</v>
      </c>
      <c r="D146" s="379" t="s">
        <v>382</v>
      </c>
      <c r="E146" s="379"/>
      <c r="F146" s="385">
        <v>46400</v>
      </c>
      <c r="G146" s="385">
        <v>46400</v>
      </c>
      <c r="H146" s="385">
        <v>0</v>
      </c>
      <c r="I146" s="385">
        <v>0</v>
      </c>
    </row>
    <row r="147" spans="1:9">
      <c r="A147" s="379"/>
      <c r="B147" s="379" t="s">
        <v>456</v>
      </c>
      <c r="C147" s="379">
        <v>143</v>
      </c>
      <c r="D147" s="379" t="s">
        <v>382</v>
      </c>
      <c r="E147" s="379"/>
      <c r="F147" s="385">
        <v>48640</v>
      </c>
      <c r="G147" s="385">
        <v>48640</v>
      </c>
      <c r="H147" s="385">
        <v>0</v>
      </c>
      <c r="I147" s="385">
        <v>0</v>
      </c>
    </row>
    <row r="148" spans="1:9">
      <c r="A148" s="379"/>
      <c r="B148" s="379" t="s">
        <v>457</v>
      </c>
      <c r="C148" s="379">
        <v>144</v>
      </c>
      <c r="D148" s="379" t="s">
        <v>382</v>
      </c>
      <c r="E148" s="379"/>
      <c r="F148" s="385">
        <v>48320</v>
      </c>
      <c r="G148" s="385">
        <v>48320</v>
      </c>
      <c r="H148" s="385">
        <v>0</v>
      </c>
      <c r="I148" s="385">
        <v>0</v>
      </c>
    </row>
    <row r="149" spans="1:9">
      <c r="A149" s="379"/>
      <c r="B149" s="379" t="s">
        <v>289</v>
      </c>
      <c r="C149" s="379">
        <v>145</v>
      </c>
      <c r="D149" s="379" t="s">
        <v>382</v>
      </c>
      <c r="E149" s="379"/>
      <c r="F149" s="385">
        <v>49600</v>
      </c>
      <c r="G149" s="385">
        <v>49600</v>
      </c>
      <c r="H149" s="385">
        <v>0</v>
      </c>
      <c r="I149" s="385">
        <v>0</v>
      </c>
    </row>
    <row r="150" spans="1:9">
      <c r="A150" s="379"/>
      <c r="B150" s="379" t="s">
        <v>458</v>
      </c>
      <c r="C150" s="379">
        <v>146</v>
      </c>
      <c r="D150" s="379" t="s">
        <v>382</v>
      </c>
      <c r="E150" s="379"/>
      <c r="F150" s="385">
        <v>49280</v>
      </c>
      <c r="G150" s="385">
        <v>49280</v>
      </c>
      <c r="H150" s="385">
        <v>0</v>
      </c>
      <c r="I150" s="385">
        <v>0</v>
      </c>
    </row>
    <row r="151" spans="1:9">
      <c r="A151" s="379"/>
      <c r="B151" s="379" t="s">
        <v>459</v>
      </c>
      <c r="C151" s="379">
        <v>147</v>
      </c>
      <c r="D151" s="379" t="s">
        <v>382</v>
      </c>
      <c r="E151" s="379"/>
      <c r="F151" s="385">
        <v>47680</v>
      </c>
      <c r="G151" s="385">
        <v>47680</v>
      </c>
      <c r="H151" s="385">
        <v>0</v>
      </c>
      <c r="I151" s="385">
        <v>0</v>
      </c>
    </row>
    <row r="152" spans="1:9">
      <c r="A152" s="379"/>
      <c r="B152" s="379" t="s">
        <v>291</v>
      </c>
      <c r="C152" s="379">
        <v>148</v>
      </c>
      <c r="D152" s="379" t="s">
        <v>382</v>
      </c>
      <c r="E152" s="379"/>
      <c r="F152" s="385">
        <v>47360</v>
      </c>
      <c r="G152" s="385">
        <v>47360</v>
      </c>
      <c r="H152" s="385">
        <v>0</v>
      </c>
      <c r="I152" s="385">
        <v>0</v>
      </c>
    </row>
    <row r="153" spans="1:9">
      <c r="A153" s="379"/>
      <c r="B153" s="379" t="s">
        <v>460</v>
      </c>
      <c r="C153" s="379">
        <v>149</v>
      </c>
      <c r="D153" s="379" t="s">
        <v>382</v>
      </c>
      <c r="E153" s="379"/>
      <c r="F153" s="385">
        <v>48800</v>
      </c>
      <c r="G153" s="385">
        <v>48800</v>
      </c>
      <c r="H153" s="385">
        <v>0</v>
      </c>
      <c r="I153" s="385">
        <v>0</v>
      </c>
    </row>
    <row r="154" spans="1:9">
      <c r="A154" s="379"/>
      <c r="B154" s="379" t="s">
        <v>460</v>
      </c>
      <c r="C154" s="379">
        <v>150</v>
      </c>
      <c r="D154" s="379" t="s">
        <v>382</v>
      </c>
      <c r="E154" s="379"/>
      <c r="F154" s="385">
        <v>49120</v>
      </c>
      <c r="G154" s="385">
        <v>49120</v>
      </c>
      <c r="H154" s="385">
        <v>0</v>
      </c>
      <c r="I154" s="385">
        <v>0</v>
      </c>
    </row>
    <row r="155" spans="1:9">
      <c r="A155" s="379"/>
      <c r="B155" s="379" t="s">
        <v>461</v>
      </c>
      <c r="C155" s="379">
        <v>151</v>
      </c>
      <c r="D155" s="379" t="s">
        <v>382</v>
      </c>
      <c r="E155" s="379"/>
      <c r="F155" s="385">
        <v>49280</v>
      </c>
      <c r="G155" s="385">
        <v>49280</v>
      </c>
      <c r="H155" s="385">
        <v>0</v>
      </c>
      <c r="I155" s="385">
        <v>0</v>
      </c>
    </row>
    <row r="156" spans="1:9">
      <c r="A156" s="379"/>
      <c r="B156" s="379" t="s">
        <v>461</v>
      </c>
      <c r="C156" s="379">
        <v>152</v>
      </c>
      <c r="D156" s="379" t="s">
        <v>382</v>
      </c>
      <c r="E156" s="379"/>
      <c r="F156" s="385">
        <v>48000</v>
      </c>
      <c r="G156" s="385">
        <v>48000</v>
      </c>
      <c r="H156" s="385">
        <v>0</v>
      </c>
      <c r="I156" s="385">
        <v>0</v>
      </c>
    </row>
    <row r="157" spans="1:9">
      <c r="A157" s="379"/>
      <c r="B157" s="379" t="s">
        <v>293</v>
      </c>
      <c r="C157" s="379">
        <v>153</v>
      </c>
      <c r="D157" s="379" t="s">
        <v>382</v>
      </c>
      <c r="E157" s="379"/>
      <c r="F157" s="385">
        <v>49280</v>
      </c>
      <c r="G157" s="385">
        <v>49280</v>
      </c>
      <c r="H157" s="385">
        <v>0</v>
      </c>
      <c r="I157" s="385">
        <v>0</v>
      </c>
    </row>
    <row r="158" spans="1:9">
      <c r="A158" s="379"/>
      <c r="B158" s="379" t="s">
        <v>293</v>
      </c>
      <c r="C158" s="379">
        <v>154</v>
      </c>
      <c r="D158" s="379" t="s">
        <v>382</v>
      </c>
      <c r="E158" s="379"/>
      <c r="F158" s="385">
        <v>46080</v>
      </c>
      <c r="G158" s="385">
        <v>46080</v>
      </c>
      <c r="H158" s="385">
        <v>0</v>
      </c>
      <c r="I158" s="385">
        <v>0</v>
      </c>
    </row>
    <row r="159" spans="1:9">
      <c r="A159" s="379"/>
      <c r="B159" s="379" t="s">
        <v>293</v>
      </c>
      <c r="C159" s="379">
        <v>155</v>
      </c>
      <c r="D159" s="379" t="s">
        <v>382</v>
      </c>
      <c r="E159" s="379"/>
      <c r="F159" s="385">
        <v>48640</v>
      </c>
      <c r="G159" s="385">
        <v>48640</v>
      </c>
      <c r="H159" s="385">
        <v>0</v>
      </c>
      <c r="I159" s="385">
        <v>0</v>
      </c>
    </row>
    <row r="160" spans="1:9">
      <c r="A160" s="379"/>
      <c r="B160" s="379" t="s">
        <v>294</v>
      </c>
      <c r="C160" s="379">
        <v>156</v>
      </c>
      <c r="D160" s="379" t="s">
        <v>382</v>
      </c>
      <c r="E160" s="379"/>
      <c r="F160" s="385">
        <v>48160</v>
      </c>
      <c r="G160" s="385">
        <v>48160</v>
      </c>
      <c r="H160" s="385">
        <v>0</v>
      </c>
      <c r="I160" s="385">
        <v>0</v>
      </c>
    </row>
    <row r="161" spans="1:9">
      <c r="A161" s="379"/>
      <c r="B161" s="379" t="s">
        <v>462</v>
      </c>
      <c r="C161" s="379">
        <v>157</v>
      </c>
      <c r="D161" s="379" t="s">
        <v>382</v>
      </c>
      <c r="E161" s="379"/>
      <c r="F161" s="385">
        <v>49600</v>
      </c>
      <c r="G161" s="385">
        <v>49600</v>
      </c>
      <c r="H161" s="385">
        <v>0</v>
      </c>
      <c r="I161" s="385">
        <v>0</v>
      </c>
    </row>
    <row r="162" spans="1:9">
      <c r="A162" s="379"/>
      <c r="B162" s="379" t="s">
        <v>462</v>
      </c>
      <c r="C162" s="379">
        <v>158</v>
      </c>
      <c r="D162" s="379" t="s">
        <v>382</v>
      </c>
      <c r="E162" s="379"/>
      <c r="F162" s="385">
        <v>48960</v>
      </c>
      <c r="G162" s="385">
        <v>48960</v>
      </c>
      <c r="H162" s="385">
        <v>0</v>
      </c>
      <c r="I162" s="385">
        <v>0</v>
      </c>
    </row>
    <row r="163" spans="1:9">
      <c r="A163" s="379"/>
      <c r="B163" s="379" t="s">
        <v>463</v>
      </c>
      <c r="C163" s="379">
        <v>159</v>
      </c>
      <c r="D163" s="379" t="s">
        <v>382</v>
      </c>
      <c r="E163" s="379"/>
      <c r="F163" s="385">
        <v>48480</v>
      </c>
      <c r="G163" s="385">
        <v>48480</v>
      </c>
      <c r="H163" s="385">
        <v>0</v>
      </c>
      <c r="I163" s="385">
        <v>0</v>
      </c>
    </row>
    <row r="164" spans="1:9">
      <c r="A164" s="379"/>
      <c r="B164" s="379" t="s">
        <v>463</v>
      </c>
      <c r="C164" s="379">
        <v>160</v>
      </c>
      <c r="D164" s="379" t="s">
        <v>382</v>
      </c>
      <c r="E164" s="379"/>
      <c r="F164" s="385">
        <v>48000</v>
      </c>
      <c r="G164" s="385">
        <v>48000</v>
      </c>
      <c r="H164" s="385">
        <v>0</v>
      </c>
      <c r="I164" s="385">
        <v>0</v>
      </c>
    </row>
    <row r="165" spans="1:9">
      <c r="A165" s="379"/>
      <c r="B165" s="379" t="s">
        <v>464</v>
      </c>
      <c r="C165" s="379">
        <v>161</v>
      </c>
      <c r="D165" s="379" t="s">
        <v>382</v>
      </c>
      <c r="E165" s="379"/>
      <c r="F165" s="385">
        <v>49440</v>
      </c>
      <c r="G165" s="385">
        <v>49440</v>
      </c>
      <c r="H165" s="385">
        <v>0</v>
      </c>
      <c r="I165" s="385">
        <v>0</v>
      </c>
    </row>
    <row r="166" spans="1:9">
      <c r="A166" s="379"/>
      <c r="B166" s="379" t="s">
        <v>465</v>
      </c>
      <c r="C166" s="379">
        <v>162</v>
      </c>
      <c r="D166" s="379" t="s">
        <v>382</v>
      </c>
      <c r="E166" s="379"/>
      <c r="F166" s="385">
        <v>49600</v>
      </c>
      <c r="G166" s="385">
        <v>49600</v>
      </c>
      <c r="H166" s="385">
        <v>0</v>
      </c>
      <c r="I166" s="385">
        <v>0</v>
      </c>
    </row>
    <row r="167" spans="1:9">
      <c r="A167" s="379"/>
      <c r="B167" s="379" t="s">
        <v>465</v>
      </c>
      <c r="C167" s="379">
        <v>163</v>
      </c>
      <c r="D167" s="379" t="s">
        <v>382</v>
      </c>
      <c r="E167" s="379"/>
      <c r="F167" s="385">
        <v>49600</v>
      </c>
      <c r="G167" s="385">
        <v>49600</v>
      </c>
      <c r="H167" s="385">
        <v>0</v>
      </c>
      <c r="I167" s="385">
        <v>0</v>
      </c>
    </row>
    <row r="168" spans="1:9">
      <c r="A168" s="379"/>
      <c r="B168" s="379" t="s">
        <v>465</v>
      </c>
      <c r="C168" s="379">
        <v>164</v>
      </c>
      <c r="D168" s="379" t="s">
        <v>382</v>
      </c>
      <c r="E168" s="379"/>
      <c r="F168" s="385">
        <v>48640</v>
      </c>
      <c r="G168" s="385">
        <v>48640</v>
      </c>
      <c r="H168" s="385">
        <v>0</v>
      </c>
      <c r="I168" s="385">
        <v>0</v>
      </c>
    </row>
    <row r="169" spans="1:9">
      <c r="A169" s="379"/>
      <c r="B169" s="379" t="s">
        <v>466</v>
      </c>
      <c r="C169" s="379">
        <v>165</v>
      </c>
      <c r="D169" s="379" t="s">
        <v>382</v>
      </c>
      <c r="E169" s="379"/>
      <c r="F169" s="385">
        <v>46080</v>
      </c>
      <c r="G169" s="385">
        <v>46080</v>
      </c>
      <c r="H169" s="385">
        <v>0</v>
      </c>
      <c r="I169" s="385">
        <v>0</v>
      </c>
    </row>
    <row r="170" spans="1:9">
      <c r="A170" s="379"/>
      <c r="B170" s="379" t="s">
        <v>467</v>
      </c>
      <c r="C170" s="379">
        <v>166</v>
      </c>
      <c r="D170" s="379" t="s">
        <v>382</v>
      </c>
      <c r="E170" s="379"/>
      <c r="F170" s="385">
        <v>48000</v>
      </c>
      <c r="G170" s="385">
        <v>48000</v>
      </c>
      <c r="H170" s="385">
        <v>0</v>
      </c>
      <c r="I170" s="385">
        <v>0</v>
      </c>
    </row>
    <row r="171" spans="1:9">
      <c r="A171" s="379"/>
      <c r="B171" s="379" t="s">
        <v>468</v>
      </c>
      <c r="C171" s="379">
        <v>167</v>
      </c>
      <c r="D171" s="379" t="s">
        <v>382</v>
      </c>
      <c r="E171" s="379"/>
      <c r="F171" s="385">
        <v>49280</v>
      </c>
      <c r="G171" s="385">
        <v>49280</v>
      </c>
      <c r="H171" s="385">
        <v>0</v>
      </c>
      <c r="I171" s="385">
        <v>0</v>
      </c>
    </row>
    <row r="172" spans="1:9">
      <c r="A172" s="379"/>
      <c r="B172" s="379" t="s">
        <v>469</v>
      </c>
      <c r="C172" s="379">
        <v>168</v>
      </c>
      <c r="D172" s="379" t="s">
        <v>382</v>
      </c>
      <c r="E172" s="379"/>
      <c r="F172" s="385">
        <v>35700</v>
      </c>
      <c r="G172" s="385">
        <v>0</v>
      </c>
      <c r="H172" s="385">
        <v>35700</v>
      </c>
      <c r="I172" s="385">
        <v>4641</v>
      </c>
    </row>
    <row r="173" spans="1:9">
      <c r="A173" s="379"/>
      <c r="B173" s="379" t="s">
        <v>470</v>
      </c>
      <c r="C173" s="379">
        <v>169</v>
      </c>
      <c r="D173" s="379" t="s">
        <v>382</v>
      </c>
      <c r="E173" s="379"/>
      <c r="F173" s="385">
        <v>40420</v>
      </c>
      <c r="G173" s="385">
        <v>0</v>
      </c>
      <c r="H173" s="385">
        <v>40420</v>
      </c>
      <c r="I173" s="385">
        <v>5254.6</v>
      </c>
    </row>
    <row r="174" spans="1:9">
      <c r="A174" s="379"/>
      <c r="B174" s="379" t="s">
        <v>471</v>
      </c>
      <c r="C174" s="379">
        <v>170</v>
      </c>
      <c r="D174" s="379" t="s">
        <v>382</v>
      </c>
      <c r="E174" s="379"/>
      <c r="F174" s="385">
        <v>42640</v>
      </c>
      <c r="G174" s="385">
        <v>0</v>
      </c>
      <c r="H174" s="385">
        <v>42640</v>
      </c>
      <c r="I174" s="385">
        <v>5543.2</v>
      </c>
    </row>
    <row r="175" spans="1:9">
      <c r="A175" s="379"/>
      <c r="B175" s="379" t="s">
        <v>300</v>
      </c>
      <c r="C175" s="379">
        <v>171</v>
      </c>
      <c r="D175" s="379" t="s">
        <v>382</v>
      </c>
      <c r="E175" s="379"/>
      <c r="F175" s="385">
        <v>26400</v>
      </c>
      <c r="G175" s="385">
        <v>0</v>
      </c>
      <c r="H175" s="385">
        <v>26400</v>
      </c>
      <c r="I175" s="385">
        <v>3432</v>
      </c>
    </row>
    <row r="176" spans="1:9">
      <c r="A176" s="379"/>
      <c r="B176" s="379" t="s">
        <v>303</v>
      </c>
      <c r="C176" s="379">
        <v>172</v>
      </c>
      <c r="D176" s="379" t="s">
        <v>472</v>
      </c>
      <c r="E176" s="379">
        <v>607265053</v>
      </c>
      <c r="F176" s="385">
        <v>523940</v>
      </c>
      <c r="G176" s="385">
        <v>0</v>
      </c>
      <c r="H176" s="385">
        <v>523940</v>
      </c>
      <c r="I176" s="385">
        <v>68112.2</v>
      </c>
    </row>
    <row r="177" spans="1:9">
      <c r="A177" s="379"/>
      <c r="B177" s="379" t="s">
        <v>305</v>
      </c>
      <c r="C177" s="379">
        <v>173</v>
      </c>
      <c r="D177" s="379" t="s">
        <v>382</v>
      </c>
      <c r="E177" s="379"/>
      <c r="F177" s="385">
        <v>40985</v>
      </c>
      <c r="G177" s="385">
        <v>0</v>
      </c>
      <c r="H177" s="385">
        <v>40985</v>
      </c>
      <c r="I177" s="385">
        <v>5328.05</v>
      </c>
    </row>
    <row r="178" spans="1:9">
      <c r="A178" s="379"/>
      <c r="B178" s="379" t="s">
        <v>307</v>
      </c>
      <c r="C178" s="379">
        <v>174</v>
      </c>
      <c r="D178" s="379" t="s">
        <v>472</v>
      </c>
      <c r="E178" s="379">
        <v>607265053</v>
      </c>
      <c r="F178" s="385">
        <v>481270</v>
      </c>
      <c r="G178" s="385">
        <v>0</v>
      </c>
      <c r="H178" s="385">
        <v>481270</v>
      </c>
      <c r="I178" s="385">
        <v>62565.1</v>
      </c>
    </row>
    <row r="179" spans="1:9">
      <c r="A179" s="379"/>
      <c r="B179" s="379" t="s">
        <v>473</v>
      </c>
      <c r="C179" s="379">
        <v>175</v>
      </c>
      <c r="D179" s="379" t="s">
        <v>382</v>
      </c>
      <c r="E179" s="379"/>
      <c r="F179" s="385">
        <v>34000</v>
      </c>
      <c r="G179" s="385">
        <v>0</v>
      </c>
      <c r="H179" s="385">
        <v>34000</v>
      </c>
      <c r="I179" s="385">
        <v>4420</v>
      </c>
    </row>
    <row r="180" spans="1:9">
      <c r="A180" s="379"/>
      <c r="B180" s="379" t="s">
        <v>474</v>
      </c>
      <c r="C180" s="379">
        <v>176</v>
      </c>
      <c r="D180" s="379" t="s">
        <v>475</v>
      </c>
      <c r="E180" s="379">
        <v>605083659</v>
      </c>
      <c r="F180" s="385">
        <v>592110</v>
      </c>
      <c r="G180" s="385">
        <v>0</v>
      </c>
      <c r="H180" s="385">
        <v>592110</v>
      </c>
      <c r="I180" s="385">
        <v>76974.3</v>
      </c>
    </row>
    <row r="181" spans="1:9">
      <c r="A181" s="379"/>
      <c r="B181" s="379" t="s">
        <v>476</v>
      </c>
      <c r="C181" s="379">
        <v>177</v>
      </c>
      <c r="D181" s="379" t="s">
        <v>382</v>
      </c>
      <c r="E181" s="379"/>
      <c r="F181" s="385">
        <v>29130</v>
      </c>
      <c r="G181" s="385">
        <v>0</v>
      </c>
      <c r="H181" s="385">
        <v>29130</v>
      </c>
      <c r="I181" s="385">
        <v>3786.9</v>
      </c>
    </row>
    <row r="182" spans="1:9">
      <c r="A182" s="379"/>
      <c r="B182" s="379" t="s">
        <v>477</v>
      </c>
      <c r="C182" s="379">
        <v>178</v>
      </c>
      <c r="D182" s="379" t="s">
        <v>244</v>
      </c>
      <c r="E182" s="379">
        <v>607427767</v>
      </c>
      <c r="F182" s="385">
        <v>539580</v>
      </c>
      <c r="G182" s="385">
        <v>0</v>
      </c>
      <c r="H182" s="385">
        <v>539580</v>
      </c>
      <c r="I182" s="385">
        <v>70145.399999999994</v>
      </c>
    </row>
    <row r="183" spans="1:9">
      <c r="A183" s="379"/>
      <c r="B183" s="379" t="s">
        <v>478</v>
      </c>
      <c r="C183" s="379">
        <v>179</v>
      </c>
      <c r="D183" s="379" t="s">
        <v>382</v>
      </c>
      <c r="E183" s="379"/>
      <c r="F183" s="385">
        <v>46800</v>
      </c>
      <c r="G183" s="385">
        <v>0</v>
      </c>
      <c r="H183" s="385">
        <v>46800</v>
      </c>
      <c r="I183" s="385">
        <v>6084</v>
      </c>
    </row>
    <row r="184" spans="1:9">
      <c r="A184" s="379"/>
      <c r="B184" s="379" t="s">
        <v>479</v>
      </c>
      <c r="C184" s="379">
        <v>180</v>
      </c>
      <c r="D184" s="379" t="s">
        <v>382</v>
      </c>
      <c r="E184" s="379"/>
      <c r="F184" s="385">
        <v>35640</v>
      </c>
      <c r="G184" s="385">
        <v>0</v>
      </c>
      <c r="H184" s="385">
        <v>35640</v>
      </c>
      <c r="I184" s="385">
        <v>4633.2</v>
      </c>
    </row>
    <row r="185" spans="1:9">
      <c r="A185" s="379"/>
      <c r="B185" s="379" t="s">
        <v>310</v>
      </c>
      <c r="C185" s="379">
        <v>181</v>
      </c>
      <c r="D185" s="379" t="s">
        <v>382</v>
      </c>
      <c r="E185" s="379"/>
      <c r="F185" s="385">
        <v>34350</v>
      </c>
      <c r="G185" s="385">
        <v>0</v>
      </c>
      <c r="H185" s="385">
        <v>34350</v>
      </c>
      <c r="I185" s="385">
        <v>4465.5</v>
      </c>
    </row>
    <row r="186" spans="1:9">
      <c r="A186" s="379"/>
      <c r="B186" s="379" t="s">
        <v>312</v>
      </c>
      <c r="C186" s="379">
        <v>182</v>
      </c>
      <c r="D186" s="379" t="s">
        <v>382</v>
      </c>
      <c r="E186" s="379"/>
      <c r="F186" s="385">
        <v>51300</v>
      </c>
      <c r="G186" s="385">
        <v>0</v>
      </c>
      <c r="H186" s="385">
        <v>51300</v>
      </c>
      <c r="I186" s="385">
        <v>6669</v>
      </c>
    </row>
    <row r="187" spans="1:9">
      <c r="A187" s="379"/>
      <c r="B187" s="379" t="s">
        <v>314</v>
      </c>
      <c r="C187" s="379">
        <v>183</v>
      </c>
      <c r="D187" s="379" t="s">
        <v>382</v>
      </c>
      <c r="E187" s="379"/>
      <c r="F187" s="385">
        <v>35670</v>
      </c>
      <c r="G187" s="385">
        <v>0</v>
      </c>
      <c r="H187" s="385">
        <v>35670</v>
      </c>
      <c r="I187" s="385">
        <v>4637.1000000000004</v>
      </c>
    </row>
    <row r="188" spans="1:9">
      <c r="A188" s="379"/>
      <c r="B188" s="379" t="s">
        <v>480</v>
      </c>
      <c r="C188" s="379">
        <v>184</v>
      </c>
      <c r="D188" s="379" t="s">
        <v>382</v>
      </c>
      <c r="E188" s="379"/>
      <c r="F188" s="385">
        <v>62400</v>
      </c>
      <c r="G188" s="385">
        <v>0</v>
      </c>
      <c r="H188" s="385">
        <v>62400</v>
      </c>
      <c r="I188" s="385">
        <v>8112</v>
      </c>
    </row>
    <row r="189" spans="1:9">
      <c r="A189" s="379"/>
      <c r="B189" s="379" t="s">
        <v>316</v>
      </c>
      <c r="C189" s="379">
        <v>185</v>
      </c>
      <c r="D189" s="379" t="s">
        <v>247</v>
      </c>
      <c r="E189" s="379">
        <v>602869942</v>
      </c>
      <c r="F189" s="385">
        <v>1471500</v>
      </c>
      <c r="G189" s="385">
        <v>0</v>
      </c>
      <c r="H189" s="385">
        <v>1471500</v>
      </c>
      <c r="I189" s="385">
        <v>191295</v>
      </c>
    </row>
    <row r="190" spans="1:9">
      <c r="A190" s="379"/>
      <c r="B190" s="379" t="s">
        <v>481</v>
      </c>
      <c r="C190" s="379">
        <v>186</v>
      </c>
      <c r="D190" s="379" t="s">
        <v>382</v>
      </c>
      <c r="E190" s="379"/>
      <c r="F190" s="385">
        <v>42860</v>
      </c>
      <c r="G190" s="385">
        <v>0</v>
      </c>
      <c r="H190" s="385">
        <v>42860</v>
      </c>
      <c r="I190" s="385">
        <v>5571.8</v>
      </c>
    </row>
    <row r="191" spans="1:9">
      <c r="A191" s="379"/>
      <c r="B191" s="379" t="s">
        <v>482</v>
      </c>
      <c r="C191" s="379">
        <v>187</v>
      </c>
      <c r="D191" s="379" t="s">
        <v>483</v>
      </c>
      <c r="E191" s="379">
        <v>305424792</v>
      </c>
      <c r="F191" s="385">
        <v>700740</v>
      </c>
      <c r="G191" s="385">
        <v>0</v>
      </c>
      <c r="H191" s="385">
        <v>700740</v>
      </c>
      <c r="I191" s="385">
        <v>91096.2</v>
      </c>
    </row>
    <row r="192" spans="1:9">
      <c r="A192" s="379"/>
      <c r="B192" s="379" t="s">
        <v>317</v>
      </c>
      <c r="C192" s="379">
        <v>188</v>
      </c>
      <c r="D192" s="379" t="s">
        <v>382</v>
      </c>
      <c r="E192" s="379"/>
      <c r="F192" s="385">
        <v>42000</v>
      </c>
      <c r="G192" s="385">
        <v>0</v>
      </c>
      <c r="H192" s="385">
        <v>42000</v>
      </c>
      <c r="I192" s="385">
        <v>5460</v>
      </c>
    </row>
    <row r="193" spans="1:9">
      <c r="A193" s="379"/>
      <c r="B193" s="379" t="s">
        <v>317</v>
      </c>
      <c r="C193" s="379">
        <v>189</v>
      </c>
      <c r="D193" s="379" t="s">
        <v>247</v>
      </c>
      <c r="E193" s="379">
        <v>602869942</v>
      </c>
      <c r="F193" s="385">
        <v>3280000</v>
      </c>
      <c r="G193" s="385">
        <v>0</v>
      </c>
      <c r="H193" s="385">
        <v>3280000</v>
      </c>
      <c r="I193" s="385">
        <v>426400</v>
      </c>
    </row>
    <row r="194" spans="1:9">
      <c r="A194" s="379"/>
      <c r="B194" s="379" t="s">
        <v>484</v>
      </c>
      <c r="C194" s="379">
        <v>190</v>
      </c>
      <c r="D194" s="379" t="s">
        <v>382</v>
      </c>
      <c r="E194" s="379"/>
      <c r="F194" s="385">
        <v>87450</v>
      </c>
      <c r="G194" s="385">
        <v>0</v>
      </c>
      <c r="H194" s="385">
        <v>87450</v>
      </c>
      <c r="I194" s="385">
        <v>11368.5</v>
      </c>
    </row>
    <row r="195" spans="1:9">
      <c r="A195" s="379"/>
      <c r="B195" s="379" t="s">
        <v>484</v>
      </c>
      <c r="C195" s="379">
        <v>191</v>
      </c>
      <c r="D195" s="379" t="s">
        <v>483</v>
      </c>
      <c r="E195" s="379">
        <v>305424792</v>
      </c>
      <c r="F195" s="385">
        <v>665380</v>
      </c>
      <c r="G195" s="385">
        <v>0</v>
      </c>
      <c r="H195" s="385">
        <v>665380</v>
      </c>
      <c r="I195" s="385">
        <v>86499.4</v>
      </c>
    </row>
    <row r="196" spans="1:9">
      <c r="A196" s="379"/>
      <c r="B196" s="379" t="s">
        <v>318</v>
      </c>
      <c r="C196" s="379">
        <v>192</v>
      </c>
      <c r="D196" s="379" t="s">
        <v>485</v>
      </c>
      <c r="E196" s="379">
        <v>605568695</v>
      </c>
      <c r="F196" s="385">
        <v>502860</v>
      </c>
      <c r="G196" s="385">
        <v>0</v>
      </c>
      <c r="H196" s="385">
        <v>502860</v>
      </c>
      <c r="I196" s="385">
        <v>65371.8</v>
      </c>
    </row>
    <row r="197" spans="1:9">
      <c r="A197" s="379"/>
      <c r="B197" s="379" t="s">
        <v>318</v>
      </c>
      <c r="C197" s="379">
        <v>193</v>
      </c>
      <c r="D197" s="379" t="s">
        <v>247</v>
      </c>
      <c r="E197" s="379">
        <v>602869942</v>
      </c>
      <c r="F197" s="385">
        <v>2296000</v>
      </c>
      <c r="G197" s="385">
        <v>0</v>
      </c>
      <c r="H197" s="385">
        <v>2296000</v>
      </c>
      <c r="I197" s="385">
        <v>298480</v>
      </c>
    </row>
    <row r="198" spans="1:9">
      <c r="A198" s="379"/>
      <c r="B198" s="379" t="s">
        <v>486</v>
      </c>
      <c r="C198" s="379">
        <v>194</v>
      </c>
      <c r="D198" s="379" t="s">
        <v>382</v>
      </c>
      <c r="E198" s="379"/>
      <c r="F198" s="385">
        <v>140400</v>
      </c>
      <c r="G198" s="385">
        <v>0</v>
      </c>
      <c r="H198" s="385">
        <v>140400</v>
      </c>
      <c r="I198" s="385">
        <v>18252</v>
      </c>
    </row>
    <row r="199" spans="1:9">
      <c r="A199" s="379"/>
      <c r="B199" s="379" t="s">
        <v>487</v>
      </c>
      <c r="C199" s="379">
        <v>196</v>
      </c>
      <c r="D199" s="379" t="s">
        <v>382</v>
      </c>
      <c r="E199" s="379"/>
      <c r="F199" s="385">
        <v>33650</v>
      </c>
      <c r="G199" s="385">
        <v>0</v>
      </c>
      <c r="H199" s="385">
        <v>33650</v>
      </c>
      <c r="I199" s="385">
        <v>4374.5</v>
      </c>
    </row>
    <row r="200" spans="1:9">
      <c r="A200" s="379"/>
      <c r="B200" s="379" t="s">
        <v>488</v>
      </c>
      <c r="C200" s="379">
        <v>197</v>
      </c>
      <c r="D200" s="379" t="s">
        <v>382</v>
      </c>
      <c r="E200" s="379"/>
      <c r="F200" s="385">
        <v>38332</v>
      </c>
      <c r="G200" s="385">
        <v>0</v>
      </c>
      <c r="H200" s="385">
        <v>38332</v>
      </c>
      <c r="I200" s="385">
        <v>4983.16</v>
      </c>
    </row>
    <row r="201" spans="1:9">
      <c r="A201" s="379"/>
      <c r="B201" s="379" t="s">
        <v>319</v>
      </c>
      <c r="C201" s="379">
        <v>198</v>
      </c>
      <c r="D201" s="379" t="s">
        <v>382</v>
      </c>
      <c r="E201" s="379"/>
      <c r="F201" s="385">
        <v>36468</v>
      </c>
      <c r="G201" s="385">
        <v>0</v>
      </c>
      <c r="H201" s="385">
        <v>36468</v>
      </c>
      <c r="I201" s="385">
        <v>4740.84</v>
      </c>
    </row>
    <row r="202" spans="1:9">
      <c r="A202" s="379"/>
      <c r="B202" s="379" t="s">
        <v>489</v>
      </c>
      <c r="C202" s="379">
        <v>199</v>
      </c>
      <c r="D202" s="379" t="s">
        <v>382</v>
      </c>
      <c r="E202" s="379"/>
      <c r="F202" s="385">
        <v>21150</v>
      </c>
      <c r="G202" s="385">
        <v>0</v>
      </c>
      <c r="H202" s="385">
        <v>21150</v>
      </c>
      <c r="I202" s="385">
        <v>2749.5</v>
      </c>
    </row>
    <row r="203" spans="1:9">
      <c r="A203" s="379"/>
      <c r="B203" s="379" t="s">
        <v>320</v>
      </c>
      <c r="C203" s="379">
        <v>200</v>
      </c>
      <c r="D203" s="379" t="s">
        <v>382</v>
      </c>
      <c r="E203" s="379"/>
      <c r="F203" s="385">
        <v>20100</v>
      </c>
      <c r="G203" s="385">
        <v>0</v>
      </c>
      <c r="H203" s="385">
        <v>20100</v>
      </c>
      <c r="I203" s="385">
        <v>2613</v>
      </c>
    </row>
    <row r="204" spans="1:9">
      <c r="A204" s="379"/>
      <c r="B204" s="379" t="s">
        <v>490</v>
      </c>
      <c r="C204" s="379">
        <v>201</v>
      </c>
      <c r="D204" s="379" t="s">
        <v>483</v>
      </c>
      <c r="E204" s="379">
        <v>305424792</v>
      </c>
      <c r="F204" s="385">
        <v>705160</v>
      </c>
      <c r="G204" s="385">
        <v>0</v>
      </c>
      <c r="H204" s="385">
        <v>705160</v>
      </c>
      <c r="I204" s="385">
        <v>91670.8</v>
      </c>
    </row>
    <row r="205" spans="1:9">
      <c r="A205" s="379"/>
      <c r="B205" s="379" t="s">
        <v>491</v>
      </c>
      <c r="C205" s="379">
        <v>202</v>
      </c>
      <c r="D205" s="379" t="s">
        <v>247</v>
      </c>
      <c r="E205" s="379">
        <v>602869942</v>
      </c>
      <c r="F205" s="385">
        <v>3444000</v>
      </c>
      <c r="G205" s="385">
        <v>0</v>
      </c>
      <c r="H205" s="385">
        <v>3444000</v>
      </c>
      <c r="I205" s="385">
        <v>447720</v>
      </c>
    </row>
    <row r="206" spans="1:9">
      <c r="A206" s="379"/>
      <c r="B206" s="379" t="s">
        <v>492</v>
      </c>
      <c r="C206" s="379">
        <v>203</v>
      </c>
      <c r="D206" s="379" t="s">
        <v>382</v>
      </c>
      <c r="E206" s="379"/>
      <c r="F206" s="385">
        <v>32975</v>
      </c>
      <c r="G206" s="385">
        <v>0</v>
      </c>
      <c r="H206" s="385">
        <v>32975</v>
      </c>
      <c r="I206" s="385">
        <v>4286.75</v>
      </c>
    </row>
    <row r="207" spans="1:9">
      <c r="A207" s="379"/>
      <c r="B207" s="379" t="s">
        <v>323</v>
      </c>
      <c r="C207" s="379">
        <v>205</v>
      </c>
      <c r="D207" s="379" t="s">
        <v>483</v>
      </c>
      <c r="E207" s="379">
        <v>305424792</v>
      </c>
      <c r="F207" s="385">
        <v>679150</v>
      </c>
      <c r="G207" s="385">
        <v>0</v>
      </c>
      <c r="H207" s="385">
        <v>679150</v>
      </c>
      <c r="I207" s="385">
        <v>88289.5</v>
      </c>
    </row>
    <row r="208" spans="1:9">
      <c r="A208" s="379"/>
      <c r="B208" s="379" t="s">
        <v>324</v>
      </c>
      <c r="C208" s="379">
        <v>206</v>
      </c>
      <c r="D208" s="379" t="s">
        <v>382</v>
      </c>
      <c r="E208" s="379"/>
      <c r="F208" s="385">
        <v>38550</v>
      </c>
      <c r="G208" s="385">
        <v>0</v>
      </c>
      <c r="H208" s="385">
        <v>38550</v>
      </c>
      <c r="I208" s="385">
        <v>5011.5</v>
      </c>
    </row>
    <row r="209" spans="1:9">
      <c r="A209" s="379"/>
      <c r="B209" s="379" t="s">
        <v>493</v>
      </c>
      <c r="C209" s="379">
        <v>207</v>
      </c>
      <c r="D209" s="379" t="s">
        <v>247</v>
      </c>
      <c r="E209" s="379">
        <v>602869942</v>
      </c>
      <c r="F209" s="385">
        <v>4125000</v>
      </c>
      <c r="G209" s="385">
        <v>0</v>
      </c>
      <c r="H209" s="385">
        <v>4125000</v>
      </c>
      <c r="I209" s="385">
        <v>536250</v>
      </c>
    </row>
    <row r="210" spans="1:9">
      <c r="A210" s="379"/>
      <c r="B210" s="379" t="s">
        <v>494</v>
      </c>
      <c r="C210" s="379">
        <v>208</v>
      </c>
      <c r="D210" s="379" t="s">
        <v>382</v>
      </c>
      <c r="E210" s="379"/>
      <c r="F210" s="385">
        <v>18800</v>
      </c>
      <c r="G210" s="385">
        <v>0</v>
      </c>
      <c r="H210" s="385">
        <v>18800</v>
      </c>
      <c r="I210" s="385">
        <v>2444</v>
      </c>
    </row>
    <row r="211" spans="1:9">
      <c r="A211" s="379"/>
      <c r="B211" s="379" t="s">
        <v>495</v>
      </c>
      <c r="C211" s="379">
        <v>209</v>
      </c>
      <c r="D211" s="379" t="s">
        <v>382</v>
      </c>
      <c r="E211" s="379"/>
      <c r="F211" s="385">
        <v>26523</v>
      </c>
      <c r="G211" s="385">
        <v>0</v>
      </c>
      <c r="H211" s="385">
        <v>26523</v>
      </c>
      <c r="I211" s="385">
        <v>3447.99</v>
      </c>
    </row>
    <row r="212" spans="1:9">
      <c r="A212" s="379"/>
      <c r="B212" s="379" t="s">
        <v>325</v>
      </c>
      <c r="C212" s="379">
        <v>210</v>
      </c>
      <c r="D212" s="379" t="s">
        <v>382</v>
      </c>
      <c r="E212" s="379"/>
      <c r="F212" s="385">
        <v>101000</v>
      </c>
      <c r="G212" s="385">
        <v>0</v>
      </c>
      <c r="H212" s="385">
        <v>101000</v>
      </c>
      <c r="I212" s="385">
        <v>13130</v>
      </c>
    </row>
    <row r="213" spans="1:9">
      <c r="A213" s="379"/>
      <c r="B213" s="379" t="s">
        <v>325</v>
      </c>
      <c r="C213" s="379">
        <v>211</v>
      </c>
      <c r="D213" s="379" t="s">
        <v>382</v>
      </c>
      <c r="E213" s="379"/>
      <c r="F213" s="385">
        <v>22600</v>
      </c>
      <c r="G213" s="385">
        <v>0</v>
      </c>
      <c r="H213" s="385">
        <v>22600</v>
      </c>
      <c r="I213" s="385">
        <v>2938</v>
      </c>
    </row>
    <row r="214" spans="1:9">
      <c r="A214" s="379"/>
      <c r="B214" s="379" t="s">
        <v>496</v>
      </c>
      <c r="C214" s="379">
        <v>212</v>
      </c>
      <c r="D214" s="379" t="s">
        <v>247</v>
      </c>
      <c r="E214" s="379">
        <v>602869942</v>
      </c>
      <c r="F214" s="385">
        <v>1423750</v>
      </c>
      <c r="G214" s="385">
        <v>0</v>
      </c>
      <c r="H214" s="385">
        <v>1423750</v>
      </c>
      <c r="I214" s="385">
        <v>185087.5</v>
      </c>
    </row>
    <row r="215" spans="1:9">
      <c r="A215" s="379"/>
      <c r="B215" s="379" t="s">
        <v>497</v>
      </c>
      <c r="C215" s="379">
        <v>213</v>
      </c>
      <c r="D215" s="379" t="s">
        <v>382</v>
      </c>
      <c r="E215" s="379"/>
      <c r="F215" s="385">
        <v>32400</v>
      </c>
      <c r="G215" s="385">
        <v>0</v>
      </c>
      <c r="H215" s="385">
        <v>32400</v>
      </c>
      <c r="I215" s="385">
        <v>4212</v>
      </c>
    </row>
    <row r="216" spans="1:9">
      <c r="A216" s="379"/>
      <c r="B216" s="379" t="s">
        <v>498</v>
      </c>
      <c r="C216" s="379">
        <v>214</v>
      </c>
      <c r="D216" s="379" t="s">
        <v>382</v>
      </c>
      <c r="E216" s="379"/>
      <c r="F216" s="385">
        <v>40400</v>
      </c>
      <c r="G216" s="385">
        <v>0</v>
      </c>
      <c r="H216" s="385">
        <v>40400</v>
      </c>
      <c r="I216" s="385">
        <v>5252</v>
      </c>
    </row>
    <row r="217" spans="1:9">
      <c r="A217" s="379"/>
      <c r="B217" s="379" t="s">
        <v>499</v>
      </c>
      <c r="C217" s="379">
        <v>215</v>
      </c>
      <c r="D217" s="379" t="s">
        <v>247</v>
      </c>
      <c r="E217" s="379">
        <v>602869942</v>
      </c>
      <c r="F217" s="385">
        <v>1693200</v>
      </c>
      <c r="G217" s="385">
        <v>0</v>
      </c>
      <c r="H217" s="385">
        <v>1693200</v>
      </c>
      <c r="I217" s="385">
        <v>220116</v>
      </c>
    </row>
    <row r="218" spans="1:9">
      <c r="A218" s="379"/>
      <c r="B218" s="379" t="s">
        <v>326</v>
      </c>
      <c r="C218" s="379">
        <v>216</v>
      </c>
      <c r="D218" s="379" t="s">
        <v>382</v>
      </c>
      <c r="E218" s="379"/>
      <c r="F218" s="385">
        <v>27620</v>
      </c>
      <c r="G218" s="385">
        <v>0</v>
      </c>
      <c r="H218" s="385">
        <v>27620</v>
      </c>
      <c r="I218" s="385">
        <v>3590.6</v>
      </c>
    </row>
    <row r="219" spans="1:9">
      <c r="A219" s="379"/>
      <c r="B219" s="379" t="s">
        <v>329</v>
      </c>
      <c r="C219" s="379">
        <v>217</v>
      </c>
      <c r="D219" s="379" t="s">
        <v>382</v>
      </c>
      <c r="E219" s="379"/>
      <c r="F219" s="385">
        <v>56140</v>
      </c>
      <c r="G219" s="385">
        <v>0</v>
      </c>
      <c r="H219" s="385">
        <v>56140</v>
      </c>
      <c r="I219" s="385">
        <v>7298.2</v>
      </c>
    </row>
    <row r="220" spans="1:9">
      <c r="A220" s="379"/>
      <c r="B220" s="379" t="s">
        <v>330</v>
      </c>
      <c r="C220" s="379">
        <v>218</v>
      </c>
      <c r="D220" s="379" t="s">
        <v>382</v>
      </c>
      <c r="E220" s="379"/>
      <c r="F220" s="385">
        <v>38820</v>
      </c>
      <c r="G220" s="385">
        <v>0</v>
      </c>
      <c r="H220" s="385">
        <v>38820</v>
      </c>
      <c r="I220" s="385">
        <v>5046.6000000000004</v>
      </c>
    </row>
    <row r="221" spans="1:9">
      <c r="A221" s="379"/>
      <c r="B221" s="379" t="s">
        <v>332</v>
      </c>
      <c r="C221" s="379">
        <v>219</v>
      </c>
      <c r="D221" s="379" t="s">
        <v>247</v>
      </c>
      <c r="E221" s="379">
        <v>602869942</v>
      </c>
      <c r="F221" s="385">
        <v>1543800</v>
      </c>
      <c r="G221" s="385">
        <v>0</v>
      </c>
      <c r="H221" s="385">
        <v>1543800</v>
      </c>
      <c r="I221" s="385">
        <v>200694</v>
      </c>
    </row>
    <row r="222" spans="1:9">
      <c r="A222" s="379"/>
      <c r="B222" s="379" t="s">
        <v>500</v>
      </c>
      <c r="C222" s="379">
        <v>220</v>
      </c>
      <c r="D222" s="379" t="s">
        <v>382</v>
      </c>
      <c r="E222" s="379"/>
      <c r="F222" s="385">
        <v>57400</v>
      </c>
      <c r="G222" s="385">
        <v>0</v>
      </c>
      <c r="H222" s="385">
        <v>57400</v>
      </c>
      <c r="I222" s="385">
        <v>7462</v>
      </c>
    </row>
    <row r="223" spans="1:9">
      <c r="A223" s="379"/>
      <c r="B223" s="379" t="s">
        <v>501</v>
      </c>
      <c r="C223" s="379">
        <v>221</v>
      </c>
      <c r="D223" s="379" t="s">
        <v>382</v>
      </c>
      <c r="E223" s="379"/>
      <c r="F223" s="385">
        <v>54950</v>
      </c>
      <c r="G223" s="385">
        <v>0</v>
      </c>
      <c r="H223" s="385">
        <v>54950</v>
      </c>
      <c r="I223" s="385">
        <v>7143.5</v>
      </c>
    </row>
    <row r="224" spans="1:9">
      <c r="A224" s="379"/>
      <c r="B224" s="379" t="s">
        <v>502</v>
      </c>
      <c r="C224" s="379">
        <v>222</v>
      </c>
      <c r="D224" s="379" t="s">
        <v>382</v>
      </c>
      <c r="E224" s="379"/>
      <c r="F224" s="385">
        <v>29550</v>
      </c>
      <c r="G224" s="385">
        <v>0</v>
      </c>
      <c r="H224" s="385">
        <v>29550</v>
      </c>
      <c r="I224" s="385">
        <v>3841.5</v>
      </c>
    </row>
    <row r="225" spans="1:9">
      <c r="A225" s="379"/>
      <c r="B225" s="379" t="s">
        <v>503</v>
      </c>
      <c r="C225" s="379">
        <v>223</v>
      </c>
      <c r="D225" s="379" t="s">
        <v>382</v>
      </c>
      <c r="E225" s="379"/>
      <c r="F225" s="385">
        <v>9050</v>
      </c>
      <c r="G225" s="385">
        <v>0</v>
      </c>
      <c r="H225" s="385">
        <v>9050</v>
      </c>
      <c r="I225" s="385">
        <v>1176.5</v>
      </c>
    </row>
    <row r="226" spans="1:9">
      <c r="A226" s="379"/>
      <c r="B226" s="379" t="s">
        <v>504</v>
      </c>
      <c r="C226" s="379">
        <v>224</v>
      </c>
      <c r="D226" s="379" t="s">
        <v>247</v>
      </c>
      <c r="E226" s="379">
        <v>602869942</v>
      </c>
      <c r="F226" s="385">
        <v>1988250</v>
      </c>
      <c r="G226" s="385">
        <v>0</v>
      </c>
      <c r="H226" s="385">
        <v>1988250</v>
      </c>
      <c r="I226" s="385">
        <v>258472.5</v>
      </c>
    </row>
    <row r="227" spans="1:9">
      <c r="A227" s="379"/>
      <c r="B227" s="379" t="s">
        <v>333</v>
      </c>
      <c r="C227" s="379">
        <v>225</v>
      </c>
      <c r="D227" s="379" t="s">
        <v>382</v>
      </c>
      <c r="E227" s="379"/>
      <c r="F227" s="385">
        <v>51200</v>
      </c>
      <c r="G227" s="385">
        <v>0</v>
      </c>
      <c r="H227" s="385">
        <v>51200</v>
      </c>
      <c r="I227" s="385">
        <v>6656</v>
      </c>
    </row>
    <row r="228" spans="1:9">
      <c r="A228" s="379"/>
      <c r="B228" s="379" t="s">
        <v>505</v>
      </c>
      <c r="C228" s="379">
        <v>226</v>
      </c>
      <c r="D228" s="379" t="s">
        <v>382</v>
      </c>
      <c r="E228" s="379"/>
      <c r="F228" s="385">
        <v>43580</v>
      </c>
      <c r="G228" s="385">
        <v>0</v>
      </c>
      <c r="H228" s="385">
        <v>43580</v>
      </c>
      <c r="I228" s="385">
        <v>5665.4</v>
      </c>
    </row>
    <row r="229" spans="1:9">
      <c r="A229" s="379"/>
      <c r="B229" s="379" t="s">
        <v>506</v>
      </c>
      <c r="C229" s="379">
        <v>227</v>
      </c>
      <c r="D229" s="379" t="s">
        <v>382</v>
      </c>
      <c r="E229" s="379"/>
      <c r="F229" s="385">
        <v>38800</v>
      </c>
      <c r="G229" s="385">
        <v>0</v>
      </c>
      <c r="H229" s="385">
        <v>38800</v>
      </c>
      <c r="I229" s="385">
        <v>5044</v>
      </c>
    </row>
    <row r="230" spans="1:9">
      <c r="A230" s="379"/>
      <c r="B230" s="379" t="s">
        <v>507</v>
      </c>
      <c r="C230" s="379">
        <v>228</v>
      </c>
      <c r="D230" s="379" t="s">
        <v>247</v>
      </c>
      <c r="E230" s="379">
        <v>602869942</v>
      </c>
      <c r="F230" s="385">
        <v>2475000</v>
      </c>
      <c r="G230" s="385">
        <v>0</v>
      </c>
      <c r="H230" s="385">
        <v>2475000</v>
      </c>
      <c r="I230" s="385">
        <v>321750</v>
      </c>
    </row>
    <row r="231" spans="1:9">
      <c r="A231" s="379"/>
      <c r="B231" s="379" t="s">
        <v>508</v>
      </c>
      <c r="C231" s="379">
        <v>229</v>
      </c>
      <c r="D231" s="379" t="s">
        <v>382</v>
      </c>
      <c r="E231" s="379"/>
      <c r="F231" s="385">
        <v>23300</v>
      </c>
      <c r="G231" s="385">
        <v>0</v>
      </c>
      <c r="H231" s="385">
        <v>23300</v>
      </c>
      <c r="I231" s="385">
        <v>3029</v>
      </c>
    </row>
    <row r="232" spans="1:9">
      <c r="A232" s="379"/>
      <c r="B232" s="379" t="s">
        <v>509</v>
      </c>
      <c r="C232" s="379">
        <v>230</v>
      </c>
      <c r="D232" s="379" t="s">
        <v>382</v>
      </c>
      <c r="E232" s="379"/>
      <c r="F232" s="385">
        <v>52800</v>
      </c>
      <c r="G232" s="385">
        <v>0</v>
      </c>
      <c r="H232" s="385">
        <v>52800</v>
      </c>
      <c r="I232" s="385">
        <v>6864</v>
      </c>
    </row>
    <row r="233" spans="1:9">
      <c r="A233" s="379"/>
      <c r="B233" s="379" t="s">
        <v>510</v>
      </c>
      <c r="C233" s="379">
        <v>231</v>
      </c>
      <c r="D233" s="379" t="s">
        <v>382</v>
      </c>
      <c r="E233" s="379"/>
      <c r="F233" s="385">
        <v>50400</v>
      </c>
      <c r="G233" s="385">
        <v>0</v>
      </c>
      <c r="H233" s="385">
        <v>50400</v>
      </c>
      <c r="I233" s="385">
        <v>6552</v>
      </c>
    </row>
    <row r="234" spans="1:9">
      <c r="A234" s="379"/>
      <c r="B234" s="379" t="s">
        <v>511</v>
      </c>
      <c r="C234" s="379">
        <v>232</v>
      </c>
      <c r="D234" s="379" t="s">
        <v>382</v>
      </c>
      <c r="E234" s="379"/>
      <c r="F234" s="385">
        <v>4000</v>
      </c>
      <c r="G234" s="385">
        <v>0</v>
      </c>
      <c r="H234" s="385">
        <v>4000</v>
      </c>
      <c r="I234" s="385">
        <v>520</v>
      </c>
    </row>
    <row r="235" spans="1:9">
      <c r="A235" s="379"/>
      <c r="B235" s="379" t="s">
        <v>512</v>
      </c>
      <c r="C235" s="379">
        <v>233</v>
      </c>
      <c r="D235" s="379" t="s">
        <v>382</v>
      </c>
      <c r="E235" s="379"/>
      <c r="F235" s="385">
        <v>2100</v>
      </c>
      <c r="G235" s="385">
        <v>0</v>
      </c>
      <c r="H235" s="385">
        <v>2100</v>
      </c>
      <c r="I235" s="385">
        <v>273</v>
      </c>
    </row>
    <row r="236" spans="1:9">
      <c r="A236" s="379"/>
      <c r="B236" s="379" t="s">
        <v>513</v>
      </c>
      <c r="C236" s="379">
        <v>234</v>
      </c>
      <c r="D236" s="379" t="s">
        <v>382</v>
      </c>
      <c r="E236" s="379"/>
      <c r="F236" s="385">
        <v>4000</v>
      </c>
      <c r="G236" s="385">
        <v>0</v>
      </c>
      <c r="H236" s="385">
        <v>4000</v>
      </c>
      <c r="I236" s="385">
        <v>520</v>
      </c>
    </row>
    <row r="237" spans="1:9">
      <c r="A237" s="379"/>
      <c r="B237" s="379" t="s">
        <v>514</v>
      </c>
      <c r="C237" s="379">
        <v>235</v>
      </c>
      <c r="D237" s="379" t="s">
        <v>382</v>
      </c>
      <c r="E237" s="379"/>
      <c r="F237" s="385">
        <v>2300</v>
      </c>
      <c r="G237" s="385">
        <v>0</v>
      </c>
      <c r="H237" s="385">
        <v>2300</v>
      </c>
      <c r="I237" s="385">
        <v>299</v>
      </c>
    </row>
    <row r="238" spans="1:9">
      <c r="A238" s="379"/>
      <c r="B238" s="379" t="s">
        <v>335</v>
      </c>
      <c r="C238" s="379">
        <v>236</v>
      </c>
      <c r="D238" s="379" t="s">
        <v>382</v>
      </c>
      <c r="E238" s="379"/>
      <c r="F238" s="385">
        <v>18000</v>
      </c>
      <c r="G238" s="385">
        <v>0</v>
      </c>
      <c r="H238" s="385">
        <v>18000</v>
      </c>
      <c r="I238" s="385">
        <v>2340</v>
      </c>
    </row>
    <row r="239" spans="1:9">
      <c r="A239" s="379"/>
      <c r="B239" s="379" t="s">
        <v>336</v>
      </c>
      <c r="C239" s="379">
        <v>237</v>
      </c>
      <c r="D239" s="379" t="s">
        <v>382</v>
      </c>
      <c r="E239" s="379"/>
      <c r="F239" s="385">
        <v>4800</v>
      </c>
      <c r="G239" s="385">
        <v>0</v>
      </c>
      <c r="H239" s="385">
        <v>4800</v>
      </c>
      <c r="I239" s="385">
        <v>624</v>
      </c>
    </row>
    <row r="240" spans="1:9">
      <c r="A240" s="379"/>
      <c r="B240" s="379" t="s">
        <v>515</v>
      </c>
      <c r="C240" s="379">
        <v>238</v>
      </c>
      <c r="D240" s="379" t="s">
        <v>382</v>
      </c>
      <c r="E240" s="379"/>
      <c r="F240" s="385">
        <v>1700</v>
      </c>
      <c r="G240" s="385">
        <v>0</v>
      </c>
      <c r="H240" s="385">
        <v>1700</v>
      </c>
      <c r="I240" s="385">
        <v>221</v>
      </c>
    </row>
    <row r="241" spans="1:9">
      <c r="A241" s="379"/>
      <c r="B241" s="379" t="s">
        <v>515</v>
      </c>
      <c r="C241" s="379">
        <v>239</v>
      </c>
      <c r="D241" s="379" t="s">
        <v>241</v>
      </c>
      <c r="E241" s="379">
        <v>605927229</v>
      </c>
      <c r="F241" s="385">
        <v>193962.8</v>
      </c>
      <c r="G241" s="385">
        <v>0</v>
      </c>
      <c r="H241" s="385">
        <v>193962.8</v>
      </c>
      <c r="I241" s="385">
        <v>25215.16</v>
      </c>
    </row>
    <row r="242" spans="1:9">
      <c r="A242" s="379"/>
      <c r="B242" s="379" t="s">
        <v>516</v>
      </c>
      <c r="C242" s="379">
        <v>240</v>
      </c>
      <c r="D242" s="379" t="s">
        <v>241</v>
      </c>
      <c r="E242" s="379">
        <v>605927229</v>
      </c>
      <c r="F242" s="385">
        <v>401324.4</v>
      </c>
      <c r="G242" s="385">
        <v>0</v>
      </c>
      <c r="H242" s="385">
        <v>401324.4</v>
      </c>
      <c r="I242" s="385">
        <v>52172.17</v>
      </c>
    </row>
    <row r="243" spans="1:9">
      <c r="A243" s="379"/>
      <c r="B243" s="379" t="s">
        <v>517</v>
      </c>
      <c r="C243" s="379">
        <v>241</v>
      </c>
      <c r="D243" s="379" t="s">
        <v>241</v>
      </c>
      <c r="E243" s="379">
        <v>605927229</v>
      </c>
      <c r="F243" s="385">
        <v>492882.5</v>
      </c>
      <c r="G243" s="385">
        <v>0</v>
      </c>
      <c r="H243" s="385">
        <v>492882.5</v>
      </c>
      <c r="I243" s="385">
        <v>64074.73</v>
      </c>
    </row>
    <row r="244" spans="1:9">
      <c r="A244" s="379"/>
      <c r="B244" s="379" t="s">
        <v>337</v>
      </c>
      <c r="C244" s="379">
        <v>242</v>
      </c>
      <c r="D244" s="379" t="s">
        <v>382</v>
      </c>
      <c r="E244" s="379"/>
      <c r="F244" s="385">
        <v>30800</v>
      </c>
      <c r="G244" s="385">
        <v>0</v>
      </c>
      <c r="H244" s="385">
        <v>30800</v>
      </c>
      <c r="I244" s="385">
        <v>4004</v>
      </c>
    </row>
    <row r="245" spans="1:9">
      <c r="A245" s="379"/>
      <c r="B245" s="379" t="s">
        <v>518</v>
      </c>
      <c r="C245" s="379">
        <v>243</v>
      </c>
      <c r="D245" s="379" t="s">
        <v>382</v>
      </c>
      <c r="E245" s="379"/>
      <c r="F245" s="385">
        <v>41900</v>
      </c>
      <c r="G245" s="385">
        <v>0</v>
      </c>
      <c r="H245" s="385">
        <v>41900</v>
      </c>
      <c r="I245" s="385">
        <v>5447</v>
      </c>
    </row>
    <row r="246" spans="1:9">
      <c r="A246" s="379"/>
      <c r="B246" s="379" t="s">
        <v>519</v>
      </c>
      <c r="C246" s="379">
        <v>244</v>
      </c>
      <c r="D246" s="379" t="s">
        <v>382</v>
      </c>
      <c r="E246" s="379"/>
      <c r="F246" s="385">
        <v>31500</v>
      </c>
      <c r="G246" s="385">
        <v>0</v>
      </c>
      <c r="H246" s="385">
        <v>31500</v>
      </c>
      <c r="I246" s="385">
        <v>4095</v>
      </c>
    </row>
    <row r="247" spans="1:9">
      <c r="A247" s="379"/>
      <c r="B247" s="379" t="s">
        <v>519</v>
      </c>
      <c r="C247" s="379">
        <v>245</v>
      </c>
      <c r="D247" s="379" t="s">
        <v>241</v>
      </c>
      <c r="E247" s="379">
        <v>605927229</v>
      </c>
      <c r="F247" s="385">
        <v>129797.8</v>
      </c>
      <c r="G247" s="385">
        <v>0</v>
      </c>
      <c r="H247" s="385">
        <v>129797.8</v>
      </c>
      <c r="I247" s="385">
        <v>16873.71</v>
      </c>
    </row>
    <row r="248" spans="1:9">
      <c r="A248" s="379"/>
      <c r="B248" s="379" t="s">
        <v>520</v>
      </c>
      <c r="C248" s="379">
        <v>246</v>
      </c>
      <c r="D248" s="379" t="s">
        <v>382</v>
      </c>
      <c r="E248" s="379"/>
      <c r="F248" s="385">
        <v>23600</v>
      </c>
      <c r="G248" s="385">
        <v>0</v>
      </c>
      <c r="H248" s="385">
        <v>23600</v>
      </c>
      <c r="I248" s="385">
        <v>3068</v>
      </c>
    </row>
    <row r="249" spans="1:9">
      <c r="A249" s="379"/>
      <c r="B249" s="379" t="s">
        <v>521</v>
      </c>
      <c r="C249" s="379">
        <v>247</v>
      </c>
      <c r="D249" s="379" t="s">
        <v>382</v>
      </c>
      <c r="E249" s="379"/>
      <c r="F249" s="385">
        <v>19500</v>
      </c>
      <c r="G249" s="385">
        <v>0</v>
      </c>
      <c r="H249" s="385">
        <v>19500</v>
      </c>
      <c r="I249" s="385">
        <v>2535</v>
      </c>
    </row>
    <row r="250" spans="1:9">
      <c r="A250" s="379"/>
      <c r="B250" s="379" t="s">
        <v>522</v>
      </c>
      <c r="C250" s="379">
        <v>248</v>
      </c>
      <c r="D250" s="379" t="s">
        <v>382</v>
      </c>
      <c r="E250" s="379"/>
      <c r="F250" s="385">
        <v>31200</v>
      </c>
      <c r="G250" s="385">
        <v>0</v>
      </c>
      <c r="H250" s="385">
        <v>31200</v>
      </c>
      <c r="I250" s="385">
        <v>4056</v>
      </c>
    </row>
    <row r="251" spans="1:9">
      <c r="A251" s="379"/>
      <c r="B251" s="379" t="s">
        <v>523</v>
      </c>
      <c r="C251" s="379">
        <v>249</v>
      </c>
      <c r="D251" s="379" t="s">
        <v>382</v>
      </c>
      <c r="E251" s="379"/>
      <c r="F251" s="385">
        <v>64688</v>
      </c>
      <c r="G251" s="385">
        <v>0</v>
      </c>
      <c r="H251" s="385">
        <v>64688</v>
      </c>
      <c r="I251" s="385">
        <v>8409.44</v>
      </c>
    </row>
    <row r="252" spans="1:9">
      <c r="A252" s="379"/>
      <c r="B252" s="379" t="s">
        <v>341</v>
      </c>
      <c r="C252" s="379">
        <v>250</v>
      </c>
      <c r="D252" s="379" t="s">
        <v>524</v>
      </c>
      <c r="E252" s="379">
        <v>605501683</v>
      </c>
      <c r="F252" s="385">
        <v>357340</v>
      </c>
      <c r="G252" s="385">
        <v>0</v>
      </c>
      <c r="H252" s="385">
        <v>357340</v>
      </c>
      <c r="I252" s="385">
        <v>46454.2</v>
      </c>
    </row>
    <row r="253" spans="1:9">
      <c r="A253" s="379"/>
      <c r="B253" s="379" t="s">
        <v>525</v>
      </c>
      <c r="C253" s="379">
        <v>251</v>
      </c>
      <c r="D253" s="379" t="s">
        <v>239</v>
      </c>
      <c r="E253" s="379">
        <v>603215162</v>
      </c>
      <c r="F253" s="385">
        <v>221118.4</v>
      </c>
      <c r="G253" s="385">
        <v>0</v>
      </c>
      <c r="H253" s="385">
        <v>221118.4</v>
      </c>
      <c r="I253" s="385">
        <v>28745.39</v>
      </c>
    </row>
    <row r="254" spans="1:9">
      <c r="A254" s="379"/>
      <c r="B254" s="379" t="s">
        <v>525</v>
      </c>
      <c r="C254" s="379">
        <v>252</v>
      </c>
      <c r="D254" s="379" t="s">
        <v>239</v>
      </c>
      <c r="E254" s="379">
        <v>603215162</v>
      </c>
      <c r="F254" s="385">
        <v>485387.2</v>
      </c>
      <c r="G254" s="385">
        <v>0</v>
      </c>
      <c r="H254" s="385">
        <v>485387.2</v>
      </c>
      <c r="I254" s="385">
        <v>63100.34</v>
      </c>
    </row>
    <row r="255" spans="1:9">
      <c r="A255" s="379"/>
      <c r="B255" s="379" t="s">
        <v>526</v>
      </c>
      <c r="C255" s="379">
        <v>253</v>
      </c>
      <c r="D255" s="379" t="s">
        <v>239</v>
      </c>
      <c r="E255" s="379">
        <v>603215162</v>
      </c>
      <c r="F255" s="385">
        <v>1496252.7</v>
      </c>
      <c r="G255" s="385">
        <v>0</v>
      </c>
      <c r="H255" s="385">
        <v>1496252.7</v>
      </c>
      <c r="I255" s="385">
        <v>194512.85</v>
      </c>
    </row>
    <row r="256" spans="1:9">
      <c r="A256" s="379"/>
      <c r="B256" s="379" t="s">
        <v>526</v>
      </c>
      <c r="C256" s="379">
        <v>254</v>
      </c>
      <c r="D256" s="379" t="s">
        <v>527</v>
      </c>
      <c r="E256" s="379">
        <v>304354599</v>
      </c>
      <c r="F256" s="385">
        <v>115940</v>
      </c>
      <c r="G256" s="385">
        <v>0</v>
      </c>
      <c r="H256" s="385">
        <v>115940</v>
      </c>
      <c r="I256" s="385">
        <v>15072.2</v>
      </c>
    </row>
    <row r="257" spans="1:9">
      <c r="A257" s="379"/>
      <c r="B257" s="379" t="s">
        <v>528</v>
      </c>
      <c r="C257" s="379">
        <v>255</v>
      </c>
      <c r="D257" s="379" t="s">
        <v>382</v>
      </c>
      <c r="E257" s="379"/>
      <c r="F257" s="385">
        <v>1200</v>
      </c>
      <c r="G257" s="385">
        <v>0</v>
      </c>
      <c r="H257" s="385">
        <v>1200</v>
      </c>
      <c r="I257" s="385">
        <v>156</v>
      </c>
    </row>
    <row r="258" spans="1:9">
      <c r="A258" s="379"/>
      <c r="B258" s="379" t="s">
        <v>529</v>
      </c>
      <c r="C258" s="379">
        <v>256</v>
      </c>
      <c r="D258" s="379" t="s">
        <v>382</v>
      </c>
      <c r="E258" s="379"/>
      <c r="F258" s="385">
        <v>4750</v>
      </c>
      <c r="G258" s="385">
        <v>0</v>
      </c>
      <c r="H258" s="385">
        <v>4750</v>
      </c>
      <c r="I258" s="385">
        <v>617.5</v>
      </c>
    </row>
    <row r="259" spans="1:9">
      <c r="A259" s="379"/>
      <c r="B259" s="379" t="s">
        <v>342</v>
      </c>
      <c r="C259" s="379">
        <v>257</v>
      </c>
      <c r="D259" s="379" t="s">
        <v>382</v>
      </c>
      <c r="E259" s="379"/>
      <c r="F259" s="385">
        <v>825</v>
      </c>
      <c r="G259" s="385">
        <v>0</v>
      </c>
      <c r="H259" s="385">
        <v>825</v>
      </c>
      <c r="I259" s="385">
        <v>107.25</v>
      </c>
    </row>
    <row r="260" spans="1:9">
      <c r="A260" s="379"/>
      <c r="B260" s="379" t="s">
        <v>530</v>
      </c>
      <c r="C260" s="379">
        <v>258</v>
      </c>
      <c r="D260" s="379" t="s">
        <v>382</v>
      </c>
      <c r="E260" s="379"/>
      <c r="F260" s="385">
        <v>4000</v>
      </c>
      <c r="G260" s="385">
        <v>0</v>
      </c>
      <c r="H260" s="385">
        <v>4000</v>
      </c>
      <c r="I260" s="385">
        <v>520</v>
      </c>
    </row>
    <row r="261" spans="1:9">
      <c r="A261" s="379"/>
      <c r="B261" s="379" t="s">
        <v>531</v>
      </c>
      <c r="C261" s="379">
        <v>259</v>
      </c>
      <c r="D261" s="379" t="s">
        <v>382</v>
      </c>
      <c r="E261" s="379"/>
      <c r="F261" s="385">
        <v>12750</v>
      </c>
      <c r="G261" s="385">
        <v>0</v>
      </c>
      <c r="H261" s="385">
        <v>12750</v>
      </c>
      <c r="I261" s="385">
        <v>1657.5</v>
      </c>
    </row>
    <row r="262" spans="1:9">
      <c r="A262" s="379"/>
      <c r="B262" s="379" t="s">
        <v>532</v>
      </c>
      <c r="C262" s="379">
        <v>260</v>
      </c>
      <c r="D262" s="379" t="s">
        <v>382</v>
      </c>
      <c r="E262" s="379"/>
      <c r="F262" s="385">
        <v>1750</v>
      </c>
      <c r="G262" s="385">
        <v>0</v>
      </c>
      <c r="H262" s="385">
        <v>1750</v>
      </c>
      <c r="I262" s="385">
        <v>227.5</v>
      </c>
    </row>
    <row r="263" spans="1:9">
      <c r="A263" s="379"/>
      <c r="B263" s="379" t="s">
        <v>532</v>
      </c>
      <c r="C263" s="379">
        <v>261</v>
      </c>
      <c r="D263" s="379" t="s">
        <v>382</v>
      </c>
      <c r="E263" s="379"/>
      <c r="F263" s="385">
        <v>4600</v>
      </c>
      <c r="G263" s="385">
        <v>0</v>
      </c>
      <c r="H263" s="385">
        <v>4600</v>
      </c>
      <c r="I263" s="385">
        <v>598</v>
      </c>
    </row>
    <row r="264" spans="1:9">
      <c r="A264" s="379"/>
      <c r="B264" s="379" t="s">
        <v>533</v>
      </c>
      <c r="C264" s="379">
        <v>262</v>
      </c>
      <c r="D264" s="379" t="s">
        <v>382</v>
      </c>
      <c r="E264" s="379"/>
      <c r="F264" s="385">
        <v>2820</v>
      </c>
      <c r="G264" s="385">
        <v>0</v>
      </c>
      <c r="H264" s="385">
        <v>2820</v>
      </c>
      <c r="I264" s="385">
        <v>366.6</v>
      </c>
    </row>
    <row r="265" spans="1:9">
      <c r="A265" s="379"/>
      <c r="B265" s="379" t="s">
        <v>343</v>
      </c>
      <c r="C265" s="379">
        <v>263</v>
      </c>
      <c r="D265" s="379" t="s">
        <v>382</v>
      </c>
      <c r="E265" s="379"/>
      <c r="F265" s="385">
        <v>4250</v>
      </c>
      <c r="G265" s="385">
        <v>0</v>
      </c>
      <c r="H265" s="385">
        <v>4250</v>
      </c>
      <c r="I265" s="385">
        <v>552.5</v>
      </c>
    </row>
    <row r="266" spans="1:9">
      <c r="A266" s="379"/>
      <c r="B266" s="379" t="s">
        <v>534</v>
      </c>
      <c r="C266" s="379">
        <v>264</v>
      </c>
      <c r="D266" s="379" t="s">
        <v>382</v>
      </c>
      <c r="E266" s="379"/>
      <c r="F266" s="385">
        <v>2760</v>
      </c>
      <c r="G266" s="385">
        <v>0</v>
      </c>
      <c r="H266" s="385">
        <v>2760</v>
      </c>
      <c r="I266" s="385">
        <v>358.8</v>
      </c>
    </row>
    <row r="267" spans="1:9">
      <c r="A267" s="379"/>
      <c r="B267" s="379" t="s">
        <v>535</v>
      </c>
      <c r="C267" s="379">
        <v>265</v>
      </c>
      <c r="D267" s="379" t="s">
        <v>382</v>
      </c>
      <c r="E267" s="379"/>
      <c r="F267" s="385">
        <v>4600</v>
      </c>
      <c r="G267" s="385">
        <v>0</v>
      </c>
      <c r="H267" s="385">
        <v>4600</v>
      </c>
      <c r="I267" s="385">
        <v>598</v>
      </c>
    </row>
    <row r="268" spans="1:9">
      <c r="A268" s="379"/>
      <c r="B268" s="379" t="s">
        <v>536</v>
      </c>
      <c r="C268" s="379">
        <v>266</v>
      </c>
      <c r="D268" s="379" t="s">
        <v>537</v>
      </c>
      <c r="E268" s="379"/>
      <c r="F268" s="385">
        <v>612853</v>
      </c>
      <c r="G268" s="385">
        <v>0</v>
      </c>
      <c r="H268" s="385">
        <v>612853</v>
      </c>
      <c r="I268" s="385">
        <v>79670.89</v>
      </c>
    </row>
    <row r="269" spans="1:9">
      <c r="A269" s="379"/>
      <c r="B269" s="379" t="s">
        <v>538</v>
      </c>
      <c r="C269" s="379">
        <v>268</v>
      </c>
      <c r="D269" s="379" t="s">
        <v>527</v>
      </c>
      <c r="E269" s="379">
        <v>304354599</v>
      </c>
      <c r="F269" s="385">
        <v>39440</v>
      </c>
      <c r="G269" s="385">
        <v>0</v>
      </c>
      <c r="H269" s="385">
        <v>39440</v>
      </c>
      <c r="I269" s="385">
        <v>5127.2</v>
      </c>
    </row>
    <row r="270" spans="1:9">
      <c r="A270" s="379"/>
      <c r="B270" s="379" t="s">
        <v>538</v>
      </c>
      <c r="C270" s="379">
        <v>269</v>
      </c>
      <c r="D270" s="379" t="s">
        <v>539</v>
      </c>
      <c r="E270" s="379"/>
      <c r="F270" s="385">
        <v>530640</v>
      </c>
      <c r="G270" s="385">
        <v>0</v>
      </c>
      <c r="H270" s="385">
        <v>530640</v>
      </c>
      <c r="I270" s="385">
        <v>68983.199999999997</v>
      </c>
    </row>
    <row r="271" spans="1:9">
      <c r="A271" s="379"/>
      <c r="B271" s="379" t="s">
        <v>344</v>
      </c>
      <c r="C271" s="379">
        <v>270</v>
      </c>
      <c r="D271" s="379" t="s">
        <v>382</v>
      </c>
      <c r="E271" s="379"/>
      <c r="F271" s="385">
        <v>1020</v>
      </c>
      <c r="G271" s="385">
        <v>0</v>
      </c>
      <c r="H271" s="385">
        <v>1020</v>
      </c>
      <c r="I271" s="385">
        <v>132.6</v>
      </c>
    </row>
    <row r="272" spans="1:9">
      <c r="A272" s="379"/>
      <c r="B272" s="379" t="s">
        <v>540</v>
      </c>
      <c r="C272" s="379">
        <v>271</v>
      </c>
      <c r="D272" s="379" t="s">
        <v>382</v>
      </c>
      <c r="E272" s="379"/>
      <c r="F272" s="385">
        <v>3600</v>
      </c>
      <c r="G272" s="385">
        <v>0</v>
      </c>
      <c r="H272" s="385">
        <v>3600</v>
      </c>
      <c r="I272" s="385">
        <v>468</v>
      </c>
    </row>
    <row r="273" spans="1:9">
      <c r="A273" s="379"/>
      <c r="B273" s="379" t="s">
        <v>541</v>
      </c>
      <c r="C273" s="379">
        <v>272</v>
      </c>
      <c r="D273" s="379" t="s">
        <v>382</v>
      </c>
      <c r="E273" s="379"/>
      <c r="F273" s="385">
        <v>5600</v>
      </c>
      <c r="G273" s="385">
        <v>0</v>
      </c>
      <c r="H273" s="385">
        <v>5600</v>
      </c>
      <c r="I273" s="385">
        <v>728</v>
      </c>
    </row>
    <row r="274" spans="1:9">
      <c r="A274" s="379"/>
      <c r="B274" s="379" t="s">
        <v>541</v>
      </c>
      <c r="C274" s="379">
        <v>273</v>
      </c>
      <c r="D274" s="379" t="s">
        <v>382</v>
      </c>
      <c r="E274" s="379"/>
      <c r="F274" s="385">
        <v>4410</v>
      </c>
      <c r="G274" s="385">
        <v>0</v>
      </c>
      <c r="H274" s="385">
        <v>4410</v>
      </c>
      <c r="I274" s="385">
        <v>573.29999999999995</v>
      </c>
    </row>
    <row r="275" spans="1:9">
      <c r="A275" s="379"/>
      <c r="B275" s="379" t="s">
        <v>345</v>
      </c>
      <c r="C275" s="379">
        <v>274</v>
      </c>
      <c r="D275" s="379" t="s">
        <v>382</v>
      </c>
      <c r="E275" s="379"/>
      <c r="F275" s="385">
        <v>26400</v>
      </c>
      <c r="G275" s="385">
        <v>0</v>
      </c>
      <c r="H275" s="385">
        <v>26400</v>
      </c>
      <c r="I275" s="385">
        <v>3432</v>
      </c>
    </row>
    <row r="276" spans="1:9">
      <c r="A276" s="379"/>
      <c r="B276" s="379" t="s">
        <v>346</v>
      </c>
      <c r="C276" s="379">
        <v>275</v>
      </c>
      <c r="D276" s="379" t="s">
        <v>382</v>
      </c>
      <c r="E276" s="379"/>
      <c r="F276" s="385">
        <v>8650</v>
      </c>
      <c r="G276" s="385">
        <v>0</v>
      </c>
      <c r="H276" s="385">
        <v>8650</v>
      </c>
      <c r="I276" s="385">
        <v>1124.5</v>
      </c>
    </row>
    <row r="277" spans="1:9">
      <c r="A277" s="379"/>
      <c r="B277" s="379" t="s">
        <v>542</v>
      </c>
      <c r="C277" s="379">
        <v>276</v>
      </c>
      <c r="D277" s="379" t="s">
        <v>382</v>
      </c>
      <c r="E277" s="379"/>
      <c r="F277" s="385">
        <v>7360</v>
      </c>
      <c r="G277" s="385">
        <v>0</v>
      </c>
      <c r="H277" s="385">
        <v>7360</v>
      </c>
      <c r="I277" s="385">
        <v>956.8</v>
      </c>
    </row>
    <row r="278" spans="1:9">
      <c r="A278" s="379"/>
      <c r="B278" s="379" t="s">
        <v>347</v>
      </c>
      <c r="C278" s="379">
        <v>277</v>
      </c>
      <c r="D278" s="379" t="s">
        <v>382</v>
      </c>
      <c r="E278" s="379"/>
      <c r="F278" s="385">
        <v>15900</v>
      </c>
      <c r="G278" s="385">
        <v>0</v>
      </c>
      <c r="H278" s="385">
        <v>15900</v>
      </c>
      <c r="I278" s="385">
        <v>2067</v>
      </c>
    </row>
    <row r="279" spans="1:9">
      <c r="A279" s="379"/>
      <c r="B279" s="379" t="s">
        <v>543</v>
      </c>
      <c r="C279" s="379">
        <v>278</v>
      </c>
      <c r="D279" s="379" t="s">
        <v>247</v>
      </c>
      <c r="E279" s="379">
        <v>602869942</v>
      </c>
      <c r="F279" s="385">
        <v>1842500</v>
      </c>
      <c r="G279" s="385">
        <v>0</v>
      </c>
      <c r="H279" s="385">
        <v>1842500</v>
      </c>
      <c r="I279" s="385">
        <v>239525</v>
      </c>
    </row>
    <row r="280" spans="1:9">
      <c r="A280" s="379"/>
      <c r="B280" s="379" t="s">
        <v>543</v>
      </c>
      <c r="C280" s="379">
        <v>279</v>
      </c>
      <c r="D280" s="379" t="s">
        <v>247</v>
      </c>
      <c r="E280" s="379">
        <v>602869942</v>
      </c>
      <c r="F280" s="385">
        <v>2010000</v>
      </c>
      <c r="G280" s="385">
        <v>0</v>
      </c>
      <c r="H280" s="385">
        <v>2010000</v>
      </c>
      <c r="I280" s="385">
        <v>261300</v>
      </c>
    </row>
    <row r="281" spans="1:9">
      <c r="A281" s="379"/>
      <c r="B281" s="379" t="s">
        <v>544</v>
      </c>
      <c r="C281" s="379">
        <v>280</v>
      </c>
      <c r="D281" s="379" t="s">
        <v>545</v>
      </c>
      <c r="E281" s="379"/>
      <c r="F281" s="385">
        <v>159780</v>
      </c>
      <c r="G281" s="385">
        <v>0</v>
      </c>
      <c r="H281" s="385">
        <v>159780</v>
      </c>
      <c r="I281" s="385">
        <v>20771.400000000001</v>
      </c>
    </row>
    <row r="282" spans="1:9">
      <c r="A282" s="379"/>
      <c r="B282" s="379" t="s">
        <v>546</v>
      </c>
      <c r="C282" s="379">
        <v>281</v>
      </c>
      <c r="D282" s="379" t="s">
        <v>547</v>
      </c>
      <c r="E282" s="379"/>
      <c r="F282" s="385">
        <v>120320</v>
      </c>
      <c r="G282" s="385">
        <v>0</v>
      </c>
      <c r="H282" s="385">
        <v>120320</v>
      </c>
      <c r="I282" s="385">
        <v>15641.6</v>
      </c>
    </row>
    <row r="283" spans="1:9">
      <c r="A283" s="379"/>
      <c r="B283" s="379" t="s">
        <v>348</v>
      </c>
      <c r="C283" s="379">
        <v>283</v>
      </c>
      <c r="D283" s="379" t="s">
        <v>548</v>
      </c>
      <c r="E283" s="379"/>
      <c r="F283" s="385">
        <v>88669.5</v>
      </c>
      <c r="G283" s="385">
        <v>0</v>
      </c>
      <c r="H283" s="385">
        <v>88669.5</v>
      </c>
      <c r="I283" s="385">
        <v>11527.04</v>
      </c>
    </row>
    <row r="284" spans="1:9">
      <c r="A284" s="379"/>
      <c r="B284" s="379" t="s">
        <v>348</v>
      </c>
      <c r="C284" s="379">
        <v>284</v>
      </c>
      <c r="D284" s="379" t="s">
        <v>549</v>
      </c>
      <c r="E284" s="379"/>
      <c r="F284" s="385">
        <v>169200</v>
      </c>
      <c r="G284" s="385">
        <v>0</v>
      </c>
      <c r="H284" s="385">
        <v>169200</v>
      </c>
      <c r="I284" s="385">
        <v>21996</v>
      </c>
    </row>
    <row r="285" spans="1:9">
      <c r="A285" s="379"/>
      <c r="B285" s="379" t="s">
        <v>550</v>
      </c>
      <c r="C285" s="379">
        <v>285</v>
      </c>
      <c r="D285" s="379" t="s">
        <v>247</v>
      </c>
      <c r="E285" s="379">
        <v>602869942</v>
      </c>
      <c r="F285" s="385">
        <v>1507500</v>
      </c>
      <c r="G285" s="385">
        <v>0</v>
      </c>
      <c r="H285" s="385">
        <v>1507500</v>
      </c>
      <c r="I285" s="385">
        <v>195975</v>
      </c>
    </row>
    <row r="286" spans="1:9">
      <c r="A286" s="379"/>
      <c r="B286" s="379" t="s">
        <v>551</v>
      </c>
      <c r="C286" s="379">
        <v>286</v>
      </c>
      <c r="D286" s="379" t="s">
        <v>242</v>
      </c>
      <c r="E286" s="379">
        <v>601029477</v>
      </c>
      <c r="F286" s="385">
        <v>111650</v>
      </c>
      <c r="G286" s="385">
        <v>0</v>
      </c>
      <c r="H286" s="385">
        <v>111650</v>
      </c>
      <c r="I286" s="385">
        <v>14514.5</v>
      </c>
    </row>
    <row r="287" spans="1:9">
      <c r="A287" s="379"/>
      <c r="B287" s="379" t="s">
        <v>552</v>
      </c>
      <c r="C287" s="379">
        <v>287</v>
      </c>
      <c r="D287" s="379" t="s">
        <v>382</v>
      </c>
      <c r="E287" s="379"/>
      <c r="F287" s="385">
        <v>10475</v>
      </c>
      <c r="G287" s="385">
        <v>0</v>
      </c>
      <c r="H287" s="385">
        <v>10475</v>
      </c>
      <c r="I287" s="385">
        <v>1361.75</v>
      </c>
    </row>
    <row r="288" spans="1:9">
      <c r="A288" s="379"/>
      <c r="B288" s="379" t="s">
        <v>553</v>
      </c>
      <c r="C288" s="379">
        <v>288</v>
      </c>
      <c r="D288" s="379" t="s">
        <v>382</v>
      </c>
      <c r="E288" s="379"/>
      <c r="F288" s="385">
        <v>16800</v>
      </c>
      <c r="G288" s="385">
        <v>0</v>
      </c>
      <c r="H288" s="385">
        <v>16800</v>
      </c>
      <c r="I288" s="385">
        <v>2184</v>
      </c>
    </row>
    <row r="289" spans="1:9">
      <c r="A289" s="379"/>
      <c r="B289" s="379" t="s">
        <v>554</v>
      </c>
      <c r="C289" s="379">
        <v>289</v>
      </c>
      <c r="D289" s="379" t="s">
        <v>247</v>
      </c>
      <c r="E289" s="379">
        <v>602869942</v>
      </c>
      <c r="F289" s="385">
        <v>2847500</v>
      </c>
      <c r="G289" s="385">
        <v>0</v>
      </c>
      <c r="H289" s="385">
        <v>2847500</v>
      </c>
      <c r="I289" s="385">
        <v>370175</v>
      </c>
    </row>
    <row r="290" spans="1:9">
      <c r="A290" s="379"/>
      <c r="B290" s="379" t="s">
        <v>555</v>
      </c>
      <c r="C290" s="379">
        <v>290</v>
      </c>
      <c r="D290" s="379" t="s">
        <v>382</v>
      </c>
      <c r="E290" s="379"/>
      <c r="F290" s="385">
        <v>14450</v>
      </c>
      <c r="G290" s="385">
        <v>0</v>
      </c>
      <c r="H290" s="385">
        <v>14450</v>
      </c>
      <c r="I290" s="385">
        <v>1878.5</v>
      </c>
    </row>
    <row r="291" spans="1:9">
      <c r="A291" s="379"/>
      <c r="B291" s="379" t="s">
        <v>556</v>
      </c>
      <c r="C291" s="379">
        <v>291</v>
      </c>
      <c r="D291" s="379" t="s">
        <v>247</v>
      </c>
      <c r="E291" s="379">
        <v>602869942</v>
      </c>
      <c r="F291" s="385">
        <v>4264000</v>
      </c>
      <c r="G291" s="385">
        <v>0</v>
      </c>
      <c r="H291" s="385">
        <v>4264000</v>
      </c>
      <c r="I291" s="385">
        <v>554320</v>
      </c>
    </row>
    <row r="292" spans="1:9">
      <c r="A292" s="379"/>
      <c r="B292" s="379" t="s">
        <v>350</v>
      </c>
      <c r="C292" s="379">
        <v>292</v>
      </c>
      <c r="D292" s="379" t="s">
        <v>382</v>
      </c>
      <c r="E292" s="379"/>
      <c r="F292" s="385">
        <v>10000</v>
      </c>
      <c r="G292" s="385">
        <v>0</v>
      </c>
      <c r="H292" s="385">
        <v>10000</v>
      </c>
      <c r="I292" s="385">
        <v>1300</v>
      </c>
    </row>
    <row r="293" spans="1:9">
      <c r="A293" s="379"/>
      <c r="B293" s="379" t="s">
        <v>557</v>
      </c>
      <c r="C293" s="379">
        <v>293</v>
      </c>
      <c r="D293" s="379" t="s">
        <v>382</v>
      </c>
      <c r="E293" s="379"/>
      <c r="F293" s="385">
        <v>16700</v>
      </c>
      <c r="G293" s="385">
        <v>0</v>
      </c>
      <c r="H293" s="385">
        <v>16700</v>
      </c>
      <c r="I293" s="385">
        <v>2171</v>
      </c>
    </row>
    <row r="294" spans="1:9">
      <c r="A294" s="379"/>
      <c r="B294" s="379" t="s">
        <v>351</v>
      </c>
      <c r="C294" s="379">
        <v>294</v>
      </c>
      <c r="D294" s="379" t="s">
        <v>382</v>
      </c>
      <c r="E294" s="379"/>
      <c r="F294" s="385">
        <v>22950</v>
      </c>
      <c r="G294" s="385">
        <v>0</v>
      </c>
      <c r="H294" s="385">
        <v>22950</v>
      </c>
      <c r="I294" s="385">
        <v>2983.5</v>
      </c>
    </row>
    <row r="295" spans="1:9">
      <c r="A295" s="379"/>
      <c r="B295" s="379" t="s">
        <v>558</v>
      </c>
      <c r="C295" s="379">
        <v>295</v>
      </c>
      <c r="D295" s="379" t="s">
        <v>382</v>
      </c>
      <c r="E295" s="379"/>
      <c r="F295" s="385">
        <v>12880</v>
      </c>
      <c r="G295" s="385">
        <v>0</v>
      </c>
      <c r="H295" s="385">
        <v>12880</v>
      </c>
      <c r="I295" s="385">
        <v>1674.4</v>
      </c>
    </row>
    <row r="296" spans="1:9">
      <c r="A296" s="379"/>
      <c r="B296" s="379" t="s">
        <v>354</v>
      </c>
      <c r="C296" s="379">
        <v>296</v>
      </c>
      <c r="D296" s="379" t="s">
        <v>382</v>
      </c>
      <c r="E296" s="379"/>
      <c r="F296" s="385">
        <v>7200</v>
      </c>
      <c r="G296" s="385">
        <v>0</v>
      </c>
      <c r="H296" s="385">
        <v>7200</v>
      </c>
      <c r="I296" s="385">
        <v>936</v>
      </c>
    </row>
    <row r="297" spans="1:9">
      <c r="A297" s="379"/>
      <c r="B297" s="379" t="s">
        <v>559</v>
      </c>
      <c r="C297" s="379">
        <v>297</v>
      </c>
      <c r="D297" s="379" t="s">
        <v>382</v>
      </c>
      <c r="E297" s="379"/>
      <c r="F297" s="385">
        <v>12220</v>
      </c>
      <c r="G297" s="385">
        <v>0</v>
      </c>
      <c r="H297" s="385">
        <v>12220</v>
      </c>
      <c r="I297" s="385">
        <v>1588.6</v>
      </c>
    </row>
    <row r="298" spans="1:9">
      <c r="A298" s="379"/>
      <c r="B298" s="379" t="s">
        <v>357</v>
      </c>
      <c r="C298" s="379">
        <v>298</v>
      </c>
      <c r="D298" s="379" t="s">
        <v>382</v>
      </c>
      <c r="E298" s="379"/>
      <c r="F298" s="385">
        <v>16150</v>
      </c>
      <c r="G298" s="385">
        <v>0</v>
      </c>
      <c r="H298" s="385">
        <v>16150</v>
      </c>
      <c r="I298" s="385">
        <v>2099.5</v>
      </c>
    </row>
    <row r="299" spans="1:9">
      <c r="A299" s="379"/>
      <c r="B299" s="379" t="s">
        <v>560</v>
      </c>
      <c r="C299" s="379">
        <v>299</v>
      </c>
      <c r="D299" s="379" t="s">
        <v>247</v>
      </c>
      <c r="E299" s="379">
        <v>602869942</v>
      </c>
      <c r="F299" s="385">
        <v>2788000</v>
      </c>
      <c r="G299" s="385">
        <v>0</v>
      </c>
      <c r="H299" s="385">
        <v>2788000</v>
      </c>
      <c r="I299" s="385">
        <v>362440</v>
      </c>
    </row>
    <row r="300" spans="1:9">
      <c r="A300" s="379"/>
      <c r="B300" s="379" t="s">
        <v>561</v>
      </c>
      <c r="C300" s="379">
        <v>300</v>
      </c>
      <c r="D300" s="379" t="s">
        <v>562</v>
      </c>
      <c r="E300" s="379"/>
      <c r="F300" s="385">
        <v>409790</v>
      </c>
      <c r="G300" s="385">
        <v>0</v>
      </c>
      <c r="H300" s="385">
        <v>409790</v>
      </c>
      <c r="I300" s="385">
        <v>53272.7</v>
      </c>
    </row>
    <row r="301" spans="1:9">
      <c r="A301" s="379"/>
      <c r="B301" s="379" t="s">
        <v>563</v>
      </c>
      <c r="C301" s="379">
        <v>301</v>
      </c>
      <c r="D301" s="379" t="s">
        <v>564</v>
      </c>
      <c r="E301" s="379"/>
      <c r="F301" s="385">
        <v>312080</v>
      </c>
      <c r="G301" s="385">
        <v>0</v>
      </c>
      <c r="H301" s="385">
        <v>312080</v>
      </c>
      <c r="I301" s="385">
        <v>40570.400000000001</v>
      </c>
    </row>
    <row r="302" spans="1:9">
      <c r="A302" s="379"/>
      <c r="B302" s="379" t="s">
        <v>563</v>
      </c>
      <c r="C302" s="379">
        <v>302</v>
      </c>
      <c r="D302" s="379" t="s">
        <v>565</v>
      </c>
      <c r="E302" s="379"/>
      <c r="F302" s="385">
        <v>180290</v>
      </c>
      <c r="G302" s="385">
        <v>0</v>
      </c>
      <c r="H302" s="385">
        <v>180290</v>
      </c>
      <c r="I302" s="385">
        <v>23437.7</v>
      </c>
    </row>
    <row r="303" spans="1:9">
      <c r="A303" s="379"/>
      <c r="B303" s="379" t="s">
        <v>566</v>
      </c>
      <c r="C303" s="379">
        <v>303</v>
      </c>
      <c r="D303" s="379" t="s">
        <v>567</v>
      </c>
      <c r="E303" s="379"/>
      <c r="F303" s="385">
        <v>886170</v>
      </c>
      <c r="G303" s="385">
        <v>0</v>
      </c>
      <c r="H303" s="385">
        <v>886170</v>
      </c>
      <c r="I303" s="385">
        <v>115202.1</v>
      </c>
    </row>
    <row r="304" spans="1:9">
      <c r="A304" s="379"/>
      <c r="B304" s="379" t="s">
        <v>568</v>
      </c>
      <c r="C304" s="379">
        <v>304</v>
      </c>
      <c r="D304" s="379" t="s">
        <v>569</v>
      </c>
      <c r="E304" s="379"/>
      <c r="F304" s="385">
        <v>536142</v>
      </c>
      <c r="G304" s="385">
        <v>0</v>
      </c>
      <c r="H304" s="385">
        <v>536142</v>
      </c>
      <c r="I304" s="385">
        <v>69698.460000000006</v>
      </c>
    </row>
    <row r="305" spans="1:9">
      <c r="A305" s="379"/>
      <c r="B305" s="379" t="s">
        <v>570</v>
      </c>
      <c r="C305" s="379">
        <v>305</v>
      </c>
      <c r="D305" s="379" t="s">
        <v>571</v>
      </c>
      <c r="E305" s="379"/>
      <c r="F305" s="385">
        <v>603500</v>
      </c>
      <c r="G305" s="385">
        <v>0</v>
      </c>
      <c r="H305" s="385">
        <v>603500</v>
      </c>
      <c r="I305" s="385">
        <v>78455</v>
      </c>
    </row>
    <row r="306" spans="1:9">
      <c r="A306" s="379"/>
      <c r="B306" s="379" t="s">
        <v>572</v>
      </c>
      <c r="C306" s="379">
        <v>306</v>
      </c>
      <c r="D306" s="379" t="s">
        <v>569</v>
      </c>
      <c r="E306" s="379"/>
      <c r="F306" s="385">
        <v>45840</v>
      </c>
      <c r="G306" s="385">
        <v>0</v>
      </c>
      <c r="H306" s="385">
        <v>45840</v>
      </c>
      <c r="I306" s="385">
        <v>5959.2</v>
      </c>
    </row>
    <row r="307" spans="1:9">
      <c r="A307" s="379"/>
      <c r="B307" s="379" t="s">
        <v>572</v>
      </c>
      <c r="C307" s="379">
        <v>307</v>
      </c>
      <c r="D307" s="379" t="s">
        <v>573</v>
      </c>
      <c r="E307" s="379"/>
      <c r="F307" s="385">
        <v>214110</v>
      </c>
      <c r="G307" s="385">
        <v>0</v>
      </c>
      <c r="H307" s="385">
        <v>214110</v>
      </c>
      <c r="I307" s="385">
        <v>27834.3</v>
      </c>
    </row>
    <row r="308" spans="1:9">
      <c r="A308" s="379"/>
      <c r="B308" s="379" t="s">
        <v>574</v>
      </c>
      <c r="C308" s="379">
        <v>308</v>
      </c>
      <c r="D308" s="379" t="s">
        <v>575</v>
      </c>
      <c r="E308" s="379"/>
      <c r="F308" s="385">
        <v>349156</v>
      </c>
      <c r="G308" s="385">
        <v>0</v>
      </c>
      <c r="H308" s="385">
        <v>349156</v>
      </c>
      <c r="I308" s="385">
        <v>45390.28</v>
      </c>
    </row>
    <row r="309" spans="1:9">
      <c r="A309" s="379"/>
      <c r="B309" s="379" t="s">
        <v>576</v>
      </c>
      <c r="C309" s="379">
        <v>309</v>
      </c>
      <c r="D309" s="379" t="s">
        <v>245</v>
      </c>
      <c r="E309" s="379">
        <v>303554743</v>
      </c>
      <c r="F309" s="385">
        <v>330050</v>
      </c>
      <c r="G309" s="385">
        <v>0</v>
      </c>
      <c r="H309" s="385">
        <v>330050</v>
      </c>
      <c r="I309" s="385">
        <v>42906.5</v>
      </c>
    </row>
    <row r="310" spans="1:9">
      <c r="A310" s="379"/>
      <c r="B310" s="379" t="s">
        <v>359</v>
      </c>
      <c r="C310" s="379">
        <v>310</v>
      </c>
      <c r="D310" s="379" t="s">
        <v>247</v>
      </c>
      <c r="E310" s="379">
        <v>602869942</v>
      </c>
      <c r="F310" s="385">
        <v>2970000</v>
      </c>
      <c r="G310" s="385">
        <v>0</v>
      </c>
      <c r="H310" s="385">
        <v>2970000</v>
      </c>
      <c r="I310" s="385">
        <v>386100</v>
      </c>
    </row>
    <row r="311" spans="1:9">
      <c r="A311" s="379"/>
      <c r="B311" s="379" t="s">
        <v>359</v>
      </c>
      <c r="C311" s="379">
        <v>311</v>
      </c>
      <c r="D311" s="379" t="s">
        <v>240</v>
      </c>
      <c r="E311" s="379">
        <v>608591306</v>
      </c>
      <c r="F311" s="385">
        <v>1279600</v>
      </c>
      <c r="G311" s="385">
        <v>0</v>
      </c>
      <c r="H311" s="385">
        <v>1279600</v>
      </c>
      <c r="I311" s="385">
        <v>166348</v>
      </c>
    </row>
    <row r="312" spans="1:9">
      <c r="A312" s="379"/>
      <c r="B312" s="379" t="s">
        <v>359</v>
      </c>
      <c r="C312" s="379">
        <v>312</v>
      </c>
      <c r="D312" s="379" t="s">
        <v>242</v>
      </c>
      <c r="E312" s="379">
        <v>601029477</v>
      </c>
      <c r="F312" s="385">
        <v>207400</v>
      </c>
      <c r="G312" s="385">
        <v>0</v>
      </c>
      <c r="H312" s="385">
        <v>207400</v>
      </c>
      <c r="I312" s="385">
        <v>26962</v>
      </c>
    </row>
    <row r="313" spans="1:9">
      <c r="A313" s="379"/>
      <c r="B313" s="379" t="s">
        <v>577</v>
      </c>
      <c r="C313" s="379">
        <v>313</v>
      </c>
      <c r="D313" s="379" t="s">
        <v>382</v>
      </c>
      <c r="E313" s="379"/>
      <c r="F313" s="385">
        <v>9000</v>
      </c>
      <c r="G313" s="385">
        <v>0</v>
      </c>
      <c r="H313" s="385">
        <v>9000</v>
      </c>
      <c r="I313" s="385">
        <v>1170</v>
      </c>
    </row>
    <row r="314" spans="1:9">
      <c r="A314" s="379"/>
      <c r="B314" s="379" t="s">
        <v>361</v>
      </c>
      <c r="C314" s="379">
        <v>314</v>
      </c>
      <c r="D314" s="379" t="s">
        <v>578</v>
      </c>
      <c r="E314" s="379"/>
      <c r="F314" s="385">
        <v>377500</v>
      </c>
      <c r="G314" s="385">
        <v>0</v>
      </c>
      <c r="H314" s="385">
        <v>377500</v>
      </c>
      <c r="I314" s="385">
        <v>49075</v>
      </c>
    </row>
    <row r="315" spans="1:9">
      <c r="A315" s="379"/>
      <c r="B315" s="379" t="s">
        <v>361</v>
      </c>
      <c r="C315" s="379">
        <v>315</v>
      </c>
      <c r="D315" s="379" t="s">
        <v>247</v>
      </c>
      <c r="E315" s="379">
        <v>602869942</v>
      </c>
      <c r="F315" s="385">
        <v>1650000</v>
      </c>
      <c r="G315" s="385">
        <v>0</v>
      </c>
      <c r="H315" s="385">
        <v>1650000</v>
      </c>
      <c r="I315" s="385">
        <v>214500</v>
      </c>
    </row>
    <row r="316" spans="1:9">
      <c r="A316" s="379"/>
      <c r="B316" s="379" t="s">
        <v>579</v>
      </c>
      <c r="C316" s="379">
        <v>316</v>
      </c>
      <c r="D316" s="379" t="s">
        <v>580</v>
      </c>
      <c r="E316" s="379">
        <v>607693508</v>
      </c>
      <c r="F316" s="385">
        <v>677250</v>
      </c>
      <c r="G316" s="385">
        <v>0</v>
      </c>
      <c r="H316" s="385">
        <v>677250</v>
      </c>
      <c r="I316" s="385">
        <v>88042.5</v>
      </c>
    </row>
    <row r="317" spans="1:9">
      <c r="A317" s="379"/>
      <c r="B317" s="379" t="s">
        <v>581</v>
      </c>
      <c r="C317" s="379">
        <v>317</v>
      </c>
      <c r="D317" s="379" t="s">
        <v>582</v>
      </c>
      <c r="E317" s="379"/>
      <c r="F317" s="385">
        <v>333315</v>
      </c>
      <c r="G317" s="385">
        <v>0</v>
      </c>
      <c r="H317" s="385">
        <v>333315</v>
      </c>
      <c r="I317" s="385">
        <v>43330.95</v>
      </c>
    </row>
    <row r="318" spans="1:9">
      <c r="A318" s="379"/>
      <c r="B318" s="379" t="s">
        <v>581</v>
      </c>
      <c r="C318" s="379">
        <v>318</v>
      </c>
      <c r="D318" s="379" t="s">
        <v>580</v>
      </c>
      <c r="E318" s="379">
        <v>607693508</v>
      </c>
      <c r="F318" s="385">
        <v>682500</v>
      </c>
      <c r="G318" s="385">
        <v>0</v>
      </c>
      <c r="H318" s="385">
        <v>682500</v>
      </c>
      <c r="I318" s="385">
        <v>88725</v>
      </c>
    </row>
    <row r="319" spans="1:9">
      <c r="A319" s="379"/>
      <c r="B319" s="379" t="s">
        <v>583</v>
      </c>
      <c r="C319" s="379">
        <v>319</v>
      </c>
      <c r="D319" s="379" t="s">
        <v>580</v>
      </c>
      <c r="E319" s="379">
        <v>607693508</v>
      </c>
      <c r="F319" s="385">
        <v>565250</v>
      </c>
      <c r="G319" s="385">
        <v>0</v>
      </c>
      <c r="H319" s="385">
        <v>565250</v>
      </c>
      <c r="I319" s="385">
        <v>73482.5</v>
      </c>
    </row>
    <row r="320" spans="1:9">
      <c r="A320" s="379"/>
      <c r="B320" s="379" t="s">
        <v>583</v>
      </c>
      <c r="C320" s="379">
        <v>320</v>
      </c>
      <c r="D320" s="379" t="s">
        <v>578</v>
      </c>
      <c r="E320" s="379"/>
      <c r="F320" s="385">
        <v>377500</v>
      </c>
      <c r="G320" s="385">
        <v>0</v>
      </c>
      <c r="H320" s="385">
        <v>377500</v>
      </c>
      <c r="I320" s="385">
        <v>49075</v>
      </c>
    </row>
    <row r="321" spans="1:9">
      <c r="A321" s="379"/>
      <c r="B321" s="379" t="s">
        <v>583</v>
      </c>
      <c r="C321" s="379">
        <v>321</v>
      </c>
      <c r="D321" s="379" t="s">
        <v>584</v>
      </c>
      <c r="E321" s="379"/>
      <c r="F321" s="385">
        <v>56860</v>
      </c>
      <c r="G321" s="385">
        <v>0</v>
      </c>
      <c r="H321" s="385">
        <v>56860</v>
      </c>
      <c r="I321" s="385">
        <v>7391.8</v>
      </c>
    </row>
    <row r="322" spans="1:9">
      <c r="A322" s="379"/>
      <c r="B322" s="379" t="s">
        <v>583</v>
      </c>
      <c r="C322" s="379">
        <v>322</v>
      </c>
      <c r="D322" s="379" t="s">
        <v>585</v>
      </c>
      <c r="E322" s="379"/>
      <c r="F322" s="385">
        <v>1272</v>
      </c>
      <c r="G322" s="385">
        <v>0</v>
      </c>
      <c r="H322" s="385">
        <v>1272</v>
      </c>
      <c r="I322" s="385">
        <v>165.36</v>
      </c>
    </row>
    <row r="323" spans="1:9">
      <c r="A323" s="379"/>
      <c r="B323" s="379" t="s">
        <v>586</v>
      </c>
      <c r="C323" s="379">
        <v>323</v>
      </c>
      <c r="D323" s="379" t="s">
        <v>569</v>
      </c>
      <c r="E323" s="379"/>
      <c r="F323" s="385">
        <v>634920</v>
      </c>
      <c r="G323" s="385">
        <v>0</v>
      </c>
      <c r="H323" s="385">
        <v>634920</v>
      </c>
      <c r="I323" s="385">
        <v>82539.600000000006</v>
      </c>
    </row>
    <row r="324" spans="1:9">
      <c r="A324" s="379"/>
      <c r="B324" s="379" t="s">
        <v>586</v>
      </c>
      <c r="C324" s="379">
        <v>324</v>
      </c>
      <c r="D324" s="379" t="s">
        <v>564</v>
      </c>
      <c r="E324" s="379"/>
      <c r="F324" s="385">
        <v>387625</v>
      </c>
      <c r="G324" s="385">
        <v>0</v>
      </c>
      <c r="H324" s="385">
        <v>387625</v>
      </c>
      <c r="I324" s="385">
        <v>50391.25</v>
      </c>
    </row>
    <row r="325" spans="1:9">
      <c r="A325" s="379"/>
      <c r="B325" s="379" t="s">
        <v>365</v>
      </c>
      <c r="C325" s="379">
        <v>325</v>
      </c>
      <c r="D325" s="379" t="s">
        <v>248</v>
      </c>
      <c r="E325" s="379">
        <v>304461734</v>
      </c>
      <c r="F325" s="385">
        <v>1153288.8</v>
      </c>
      <c r="G325" s="385">
        <v>0</v>
      </c>
      <c r="H325" s="385">
        <v>1153288.8</v>
      </c>
      <c r="I325" s="385">
        <v>149927.54</v>
      </c>
    </row>
    <row r="326" spans="1:9">
      <c r="A326" s="379"/>
      <c r="B326" s="379" t="s">
        <v>367</v>
      </c>
      <c r="C326" s="379">
        <v>326</v>
      </c>
      <c r="D326" s="379" t="s">
        <v>539</v>
      </c>
      <c r="E326" s="379"/>
      <c r="F326" s="385">
        <v>262090</v>
      </c>
      <c r="G326" s="385">
        <v>0</v>
      </c>
      <c r="H326" s="385">
        <v>262090</v>
      </c>
      <c r="I326" s="385">
        <v>34071.699999999997</v>
      </c>
    </row>
    <row r="327" spans="1:9">
      <c r="A327" s="379"/>
      <c r="B327" s="379" t="s">
        <v>587</v>
      </c>
      <c r="C327" s="379">
        <v>327</v>
      </c>
      <c r="D327" s="379" t="s">
        <v>588</v>
      </c>
      <c r="E327" s="379">
        <v>600859615</v>
      </c>
      <c r="F327" s="385">
        <v>1022970</v>
      </c>
      <c r="G327" s="385">
        <v>0</v>
      </c>
      <c r="H327" s="385">
        <v>1022970</v>
      </c>
      <c r="I327" s="385">
        <v>132986.1</v>
      </c>
    </row>
    <row r="328" spans="1:9">
      <c r="A328" s="379"/>
      <c r="B328" s="379" t="s">
        <v>589</v>
      </c>
      <c r="C328" s="379">
        <v>328</v>
      </c>
      <c r="D328" s="379" t="s">
        <v>590</v>
      </c>
      <c r="E328" s="379"/>
      <c r="F328" s="385">
        <v>238787</v>
      </c>
      <c r="G328" s="385">
        <v>0</v>
      </c>
      <c r="H328" s="385">
        <v>238787</v>
      </c>
      <c r="I328" s="385">
        <v>31042.31</v>
      </c>
    </row>
    <row r="329" spans="1:9">
      <c r="A329" s="379"/>
      <c r="B329" s="379" t="s">
        <v>589</v>
      </c>
      <c r="C329" s="379">
        <v>329</v>
      </c>
      <c r="D329" s="379" t="s">
        <v>578</v>
      </c>
      <c r="E329" s="379"/>
      <c r="F329" s="385">
        <v>302000</v>
      </c>
      <c r="G329" s="385">
        <v>0</v>
      </c>
      <c r="H329" s="385">
        <v>302000</v>
      </c>
      <c r="I329" s="385">
        <v>39260</v>
      </c>
    </row>
    <row r="330" spans="1:9">
      <c r="A330" s="379"/>
      <c r="B330" s="379" t="s">
        <v>589</v>
      </c>
      <c r="C330" s="379">
        <v>330</v>
      </c>
      <c r="D330" s="379" t="s">
        <v>549</v>
      </c>
      <c r="E330" s="379"/>
      <c r="F330" s="385">
        <v>277550</v>
      </c>
      <c r="G330" s="385">
        <v>0</v>
      </c>
      <c r="H330" s="385">
        <v>277550</v>
      </c>
      <c r="I330" s="385">
        <v>36081.5</v>
      </c>
    </row>
    <row r="331" spans="1:9">
      <c r="A331" s="379"/>
      <c r="B331" s="379" t="s">
        <v>591</v>
      </c>
      <c r="C331" s="379">
        <v>331</v>
      </c>
      <c r="D331" s="379" t="s">
        <v>567</v>
      </c>
      <c r="E331" s="379"/>
      <c r="F331" s="385">
        <v>453250</v>
      </c>
      <c r="G331" s="385">
        <v>0</v>
      </c>
      <c r="H331" s="385">
        <v>453250</v>
      </c>
      <c r="I331" s="385">
        <v>58922.5</v>
      </c>
    </row>
    <row r="332" spans="1:9">
      <c r="A332" s="379"/>
      <c r="B332" s="379" t="s">
        <v>591</v>
      </c>
      <c r="C332" s="379">
        <v>332</v>
      </c>
      <c r="D332" s="379" t="s">
        <v>382</v>
      </c>
      <c r="E332" s="379"/>
      <c r="F332" s="385">
        <v>18750</v>
      </c>
      <c r="G332" s="385">
        <v>0</v>
      </c>
      <c r="H332" s="385">
        <v>18750</v>
      </c>
      <c r="I332" s="385">
        <v>2437.5</v>
      </c>
    </row>
    <row r="333" spans="1:9">
      <c r="A333" s="379"/>
      <c r="B333" s="379" t="s">
        <v>592</v>
      </c>
      <c r="C333" s="379">
        <v>333</v>
      </c>
      <c r="D333" s="379" t="s">
        <v>593</v>
      </c>
      <c r="E333" s="379"/>
      <c r="F333" s="385">
        <v>146019</v>
      </c>
      <c r="G333" s="385">
        <v>0</v>
      </c>
      <c r="H333" s="385">
        <v>146019</v>
      </c>
      <c r="I333" s="385">
        <v>18982.47</v>
      </c>
    </row>
    <row r="334" spans="1:9">
      <c r="A334" s="379"/>
      <c r="B334" s="379" t="s">
        <v>594</v>
      </c>
      <c r="C334" s="379">
        <v>334</v>
      </c>
      <c r="D334" s="379" t="s">
        <v>595</v>
      </c>
      <c r="E334" s="379">
        <v>301664798</v>
      </c>
      <c r="F334" s="385">
        <v>330770</v>
      </c>
      <c r="G334" s="385">
        <v>0</v>
      </c>
      <c r="H334" s="385">
        <v>330770</v>
      </c>
      <c r="I334" s="385">
        <v>43000.1</v>
      </c>
    </row>
    <row r="335" spans="1:9">
      <c r="A335" s="379"/>
      <c r="B335" s="379" t="s">
        <v>596</v>
      </c>
      <c r="C335" s="379">
        <v>335</v>
      </c>
      <c r="D335" s="379" t="s">
        <v>578</v>
      </c>
      <c r="E335" s="379"/>
      <c r="F335" s="385">
        <v>377500</v>
      </c>
      <c r="G335" s="385">
        <v>0</v>
      </c>
      <c r="H335" s="385">
        <v>377500</v>
      </c>
      <c r="I335" s="385">
        <v>49075</v>
      </c>
    </row>
    <row r="336" spans="1:9">
      <c r="A336" s="379"/>
      <c r="B336" s="379" t="s">
        <v>371</v>
      </c>
      <c r="C336" s="379">
        <v>336</v>
      </c>
      <c r="D336" s="379" t="s">
        <v>597</v>
      </c>
      <c r="E336" s="379"/>
      <c r="F336" s="385">
        <v>140250</v>
      </c>
      <c r="G336" s="385">
        <v>0</v>
      </c>
      <c r="H336" s="385">
        <v>140250</v>
      </c>
      <c r="I336" s="385">
        <v>18232.5</v>
      </c>
    </row>
    <row r="337" spans="1:9">
      <c r="A337" s="379"/>
      <c r="B337" s="379" t="s">
        <v>598</v>
      </c>
      <c r="C337" s="379">
        <v>337</v>
      </c>
      <c r="D337" s="379" t="s">
        <v>599</v>
      </c>
      <c r="E337" s="379">
        <v>603995749</v>
      </c>
      <c r="F337" s="385">
        <v>403000</v>
      </c>
      <c r="G337" s="385">
        <v>0</v>
      </c>
      <c r="H337" s="385">
        <v>403000</v>
      </c>
      <c r="I337" s="385">
        <v>52390</v>
      </c>
    </row>
    <row r="338" spans="1:9">
      <c r="A338" s="379"/>
      <c r="B338" s="379" t="s">
        <v>598</v>
      </c>
      <c r="C338" s="379">
        <v>338</v>
      </c>
      <c r="D338" s="379" t="s">
        <v>599</v>
      </c>
      <c r="E338" s="379">
        <v>603995749</v>
      </c>
      <c r="F338" s="385">
        <v>403000</v>
      </c>
      <c r="G338" s="385">
        <v>0</v>
      </c>
      <c r="H338" s="385">
        <v>403000</v>
      </c>
      <c r="I338" s="385">
        <v>52390</v>
      </c>
    </row>
    <row r="339" spans="1:9">
      <c r="A339" s="379"/>
      <c r="B339" s="379" t="s">
        <v>600</v>
      </c>
      <c r="C339" s="379">
        <v>339</v>
      </c>
      <c r="D339" s="379" t="s">
        <v>601</v>
      </c>
      <c r="E339" s="379"/>
      <c r="F339" s="385">
        <v>360000</v>
      </c>
      <c r="G339" s="385">
        <v>0</v>
      </c>
      <c r="H339" s="385">
        <v>360000</v>
      </c>
      <c r="I339" s="385">
        <v>46800</v>
      </c>
    </row>
    <row r="340" spans="1:9">
      <c r="A340" s="379"/>
      <c r="B340" s="379" t="s">
        <v>600</v>
      </c>
      <c r="C340" s="379">
        <v>340</v>
      </c>
      <c r="D340" s="379" t="s">
        <v>602</v>
      </c>
      <c r="E340" s="379"/>
      <c r="F340" s="385">
        <v>924937</v>
      </c>
      <c r="G340" s="385">
        <v>0</v>
      </c>
      <c r="H340" s="385">
        <v>924937</v>
      </c>
      <c r="I340" s="385">
        <v>120241.81</v>
      </c>
    </row>
    <row r="341" spans="1:9">
      <c r="A341" s="379"/>
      <c r="B341" s="379" t="s">
        <v>603</v>
      </c>
      <c r="C341" s="379">
        <v>341</v>
      </c>
      <c r="D341" s="379" t="s">
        <v>604</v>
      </c>
      <c r="E341" s="379">
        <v>300642841</v>
      </c>
      <c r="F341" s="385">
        <v>202500</v>
      </c>
      <c r="G341" s="385">
        <v>0</v>
      </c>
      <c r="H341" s="385">
        <v>202500</v>
      </c>
      <c r="I341" s="385">
        <v>26325</v>
      </c>
    </row>
    <row r="342" spans="1:9">
      <c r="A342" s="379"/>
      <c r="B342" s="379" t="s">
        <v>603</v>
      </c>
      <c r="C342" s="379">
        <v>342</v>
      </c>
      <c r="D342" s="379" t="s">
        <v>243</v>
      </c>
      <c r="E342" s="379">
        <v>608924232</v>
      </c>
      <c r="F342" s="385">
        <v>645413</v>
      </c>
      <c r="G342" s="385">
        <v>0</v>
      </c>
      <c r="H342" s="385">
        <v>645413</v>
      </c>
      <c r="I342" s="385">
        <v>83903.69</v>
      </c>
    </row>
    <row r="343" spans="1:9">
      <c r="A343" s="379"/>
      <c r="B343" s="379" t="s">
        <v>605</v>
      </c>
      <c r="C343" s="379">
        <v>344</v>
      </c>
      <c r="D343" s="379" t="s">
        <v>243</v>
      </c>
      <c r="E343" s="379">
        <v>608924232</v>
      </c>
      <c r="F343" s="385">
        <v>903250</v>
      </c>
      <c r="G343" s="385">
        <v>0</v>
      </c>
      <c r="H343" s="385">
        <v>903250</v>
      </c>
      <c r="I343" s="385">
        <v>117422.5</v>
      </c>
    </row>
    <row r="344" spans="1:9">
      <c r="A344" s="379"/>
      <c r="B344" s="379" t="s">
        <v>606</v>
      </c>
      <c r="C344" s="379">
        <v>345</v>
      </c>
      <c r="D344" s="379" t="s">
        <v>246</v>
      </c>
      <c r="E344" s="379">
        <v>300101388</v>
      </c>
      <c r="F344" s="385">
        <v>518267.5</v>
      </c>
      <c r="G344" s="385">
        <v>0</v>
      </c>
      <c r="H344" s="385">
        <v>518267.5</v>
      </c>
      <c r="I344" s="385">
        <v>67374.78</v>
      </c>
    </row>
    <row r="345" spans="1:9">
      <c r="A345" s="379"/>
      <c r="B345" s="379" t="s">
        <v>607</v>
      </c>
      <c r="C345" s="379">
        <v>346</v>
      </c>
      <c r="D345" s="379" t="s">
        <v>608</v>
      </c>
      <c r="E345" s="379"/>
      <c r="F345" s="385">
        <v>302900</v>
      </c>
      <c r="G345" s="385">
        <v>0</v>
      </c>
      <c r="H345" s="385">
        <v>302900</v>
      </c>
      <c r="I345" s="385">
        <v>39377</v>
      </c>
    </row>
    <row r="346" spans="1:9">
      <c r="A346" s="379"/>
      <c r="B346" s="379" t="s">
        <v>607</v>
      </c>
      <c r="C346" s="379">
        <v>347</v>
      </c>
      <c r="D346" s="379" t="s">
        <v>609</v>
      </c>
      <c r="E346" s="379"/>
      <c r="F346" s="385">
        <v>533120</v>
      </c>
      <c r="G346" s="385">
        <v>0</v>
      </c>
      <c r="H346" s="385">
        <v>533120</v>
      </c>
      <c r="I346" s="385">
        <v>69305.600000000006</v>
      </c>
    </row>
    <row r="347" spans="1:9">
      <c r="A347" s="379"/>
      <c r="B347" s="379" t="s">
        <v>607</v>
      </c>
      <c r="C347" s="379">
        <v>349</v>
      </c>
      <c r="D347" s="379" t="s">
        <v>246</v>
      </c>
      <c r="E347" s="379">
        <v>300101388</v>
      </c>
      <c r="F347" s="385">
        <v>385000</v>
      </c>
      <c r="G347" s="385">
        <v>0</v>
      </c>
      <c r="H347" s="385">
        <v>385000</v>
      </c>
      <c r="I347" s="385">
        <v>50050</v>
      </c>
    </row>
    <row r="348" spans="1:9">
      <c r="A348" s="379"/>
      <c r="B348" s="379" t="s">
        <v>607</v>
      </c>
      <c r="C348" s="379">
        <v>350</v>
      </c>
      <c r="D348" s="379" t="s">
        <v>246</v>
      </c>
      <c r="E348" s="379">
        <v>300101388</v>
      </c>
      <c r="F348" s="385">
        <v>387500</v>
      </c>
      <c r="G348" s="385">
        <v>0</v>
      </c>
      <c r="H348" s="385">
        <v>387500</v>
      </c>
      <c r="I348" s="385">
        <v>50375</v>
      </c>
    </row>
    <row r="349" spans="1:9">
      <c r="A349" s="379"/>
      <c r="B349" s="379" t="s">
        <v>610</v>
      </c>
      <c r="C349" s="379">
        <v>351</v>
      </c>
      <c r="D349" s="379" t="s">
        <v>246</v>
      </c>
      <c r="E349" s="379">
        <v>300101388</v>
      </c>
      <c r="F349" s="385">
        <v>1086102.5</v>
      </c>
      <c r="G349" s="385">
        <v>0</v>
      </c>
      <c r="H349" s="385">
        <v>1086102.5</v>
      </c>
      <c r="I349" s="385">
        <v>141193.32999999999</v>
      </c>
    </row>
    <row r="350" spans="1:9">
      <c r="A350" s="379"/>
      <c r="B350" s="379" t="s">
        <v>610</v>
      </c>
      <c r="C350" s="379">
        <v>352</v>
      </c>
      <c r="D350" s="379" t="s">
        <v>248</v>
      </c>
      <c r="E350" s="379">
        <v>304461734</v>
      </c>
      <c r="F350" s="385">
        <v>1108979</v>
      </c>
      <c r="G350" s="385">
        <v>0</v>
      </c>
      <c r="H350" s="385">
        <v>1108979</v>
      </c>
      <c r="I350" s="385">
        <v>144167.26999999999</v>
      </c>
    </row>
    <row r="351" spans="1:9">
      <c r="A351" s="379"/>
      <c r="B351" s="379" t="s">
        <v>610</v>
      </c>
      <c r="C351" s="379">
        <v>353</v>
      </c>
      <c r="D351" s="379" t="s">
        <v>247</v>
      </c>
      <c r="E351" s="379">
        <v>602869942</v>
      </c>
      <c r="F351" s="385">
        <v>908077.5</v>
      </c>
      <c r="G351" s="385">
        <v>0</v>
      </c>
      <c r="H351" s="385">
        <v>908077.5</v>
      </c>
      <c r="I351" s="385">
        <v>118050.08</v>
      </c>
    </row>
    <row r="352" spans="1:9">
      <c r="A352" s="379"/>
      <c r="B352" s="379" t="s">
        <v>610</v>
      </c>
      <c r="C352" s="379">
        <v>354</v>
      </c>
      <c r="D352" s="379" t="s">
        <v>247</v>
      </c>
      <c r="E352" s="379">
        <v>602869942</v>
      </c>
      <c r="F352" s="385">
        <v>650704.69999999995</v>
      </c>
      <c r="G352" s="385">
        <v>0</v>
      </c>
      <c r="H352" s="385">
        <v>650704.69999999995</v>
      </c>
      <c r="I352" s="385">
        <v>84591.61</v>
      </c>
    </row>
    <row r="353" spans="1:9">
      <c r="A353" s="379"/>
      <c r="B353" s="379" t="s">
        <v>610</v>
      </c>
      <c r="C353" s="379">
        <v>355</v>
      </c>
      <c r="D353" s="379" t="s">
        <v>382</v>
      </c>
      <c r="E353" s="379"/>
      <c r="F353" s="385">
        <v>18444</v>
      </c>
      <c r="G353" s="385">
        <v>0</v>
      </c>
      <c r="H353" s="385">
        <v>18444</v>
      </c>
      <c r="I353" s="385">
        <v>2397.7199999999998</v>
      </c>
    </row>
    <row r="354" spans="1:9">
      <c r="A354" s="379"/>
      <c r="B354" s="379" t="s">
        <v>611</v>
      </c>
      <c r="C354" s="379">
        <v>356</v>
      </c>
      <c r="D354" s="379" t="s">
        <v>247</v>
      </c>
      <c r="E354" s="379">
        <v>602869942</v>
      </c>
      <c r="F354" s="385">
        <v>1860984</v>
      </c>
      <c r="G354" s="385">
        <v>0</v>
      </c>
      <c r="H354" s="385">
        <v>1860984</v>
      </c>
      <c r="I354" s="385">
        <v>241927.92</v>
      </c>
    </row>
    <row r="355" spans="1:9">
      <c r="A355" s="379"/>
      <c r="B355" s="379" t="s">
        <v>612</v>
      </c>
      <c r="C355" s="379">
        <v>357</v>
      </c>
      <c r="D355" s="379" t="s">
        <v>382</v>
      </c>
      <c r="E355" s="379"/>
      <c r="F355" s="385">
        <v>9400</v>
      </c>
      <c r="G355" s="385">
        <v>0</v>
      </c>
      <c r="H355" s="385">
        <v>9400</v>
      </c>
      <c r="I355" s="385">
        <v>1222</v>
      </c>
    </row>
    <row r="356" spans="1:9">
      <c r="A356" s="379"/>
      <c r="B356" s="379" t="s">
        <v>373</v>
      </c>
      <c r="C356" s="379">
        <v>358</v>
      </c>
      <c r="D356" s="379" t="s">
        <v>382</v>
      </c>
      <c r="E356" s="379"/>
      <c r="F356" s="385">
        <v>8550</v>
      </c>
      <c r="G356" s="385">
        <v>0</v>
      </c>
      <c r="H356" s="385">
        <v>8550</v>
      </c>
      <c r="I356" s="385">
        <v>1111.5</v>
      </c>
    </row>
    <row r="357" spans="1:9">
      <c r="A357" s="379"/>
      <c r="B357" s="379" t="s">
        <v>613</v>
      </c>
      <c r="C357" s="379">
        <v>359</v>
      </c>
      <c r="D357" s="379" t="s">
        <v>382</v>
      </c>
      <c r="E357" s="379"/>
      <c r="F357" s="385">
        <v>5700</v>
      </c>
      <c r="G357" s="385">
        <v>0</v>
      </c>
      <c r="H357" s="385">
        <v>5700</v>
      </c>
      <c r="I357" s="385">
        <v>741</v>
      </c>
    </row>
    <row r="358" spans="1:9">
      <c r="A358" s="379"/>
      <c r="B358" s="379" t="s">
        <v>614</v>
      </c>
      <c r="C358" s="379">
        <v>360</v>
      </c>
      <c r="D358" s="379" t="s">
        <v>382</v>
      </c>
      <c r="E358" s="379"/>
      <c r="F358" s="385">
        <v>5250</v>
      </c>
      <c r="G358" s="385">
        <v>0</v>
      </c>
      <c r="H358" s="385">
        <v>5250</v>
      </c>
      <c r="I358" s="385">
        <v>682.5</v>
      </c>
    </row>
    <row r="359" spans="1:9">
      <c r="A359" s="379"/>
      <c r="B359" s="379" t="s">
        <v>374</v>
      </c>
      <c r="C359" s="379">
        <v>361</v>
      </c>
      <c r="D359" s="379" t="s">
        <v>382</v>
      </c>
      <c r="E359" s="379"/>
      <c r="F359" s="385">
        <v>6160</v>
      </c>
      <c r="G359" s="385">
        <v>0</v>
      </c>
      <c r="H359" s="385">
        <v>6160</v>
      </c>
      <c r="I359" s="385">
        <v>800.8</v>
      </c>
    </row>
    <row r="360" spans="1:9" ht="13">
      <c r="B360" s="383"/>
      <c r="C360" s="383"/>
      <c r="D360" s="390" t="s">
        <v>23</v>
      </c>
      <c r="E360" s="383"/>
      <c r="F360" s="394">
        <f>SUM(F5:F359)</f>
        <v>90681513.299999997</v>
      </c>
      <c r="G360" s="394">
        <f>SUM(G5:G359)</f>
        <v>7292430</v>
      </c>
      <c r="H360" s="394">
        <f>SUM(H5:H359)</f>
        <v>83389083.300000012</v>
      </c>
      <c r="I360" s="394">
        <f>SUM(I5:I359)</f>
        <v>10840580.839999998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60"/>
  <sheetViews>
    <sheetView topLeftCell="B1" workbookViewId="0">
      <selection activeCell="E14" sqref="E14"/>
    </sheetView>
  </sheetViews>
  <sheetFormatPr defaultRowHeight="12.5"/>
  <cols>
    <col min="1" max="1" width="0" hidden="1" customWidth="1"/>
    <col min="2" max="2" width="8.1796875" bestFit="1" customWidth="1"/>
    <col min="3" max="3" width="7.26953125" customWidth="1"/>
    <col min="4" max="4" width="56.1796875" bestFit="1" customWidth="1"/>
    <col min="5" max="5" width="10" bestFit="1" customWidth="1"/>
    <col min="6" max="6" width="14.54296875" bestFit="1" customWidth="1"/>
    <col min="7" max="7" width="12.81640625" bestFit="1" customWidth="1"/>
    <col min="8" max="9" width="14.54296875" bestFit="1" customWidth="1"/>
  </cols>
  <sheetData>
    <row r="1" spans="1:9" ht="15.5">
      <c r="A1" s="530" t="str">
        <f>'Total Purchase'!A1:K1</f>
        <v>PUJA KHADH UDHYOG</v>
      </c>
      <c r="B1" s="530"/>
      <c r="C1" s="530"/>
      <c r="D1" s="530"/>
      <c r="E1" s="530"/>
      <c r="F1" s="530"/>
      <c r="G1" s="530"/>
      <c r="H1" s="530"/>
      <c r="I1" s="530"/>
    </row>
    <row r="2" spans="1:9" ht="15.5">
      <c r="A2" s="530" t="str">
        <f>'Total Purchase'!A2:K2</f>
        <v>Jeetpur ,Bara</v>
      </c>
      <c r="B2" s="530"/>
      <c r="C2" s="530"/>
      <c r="D2" s="530"/>
      <c r="E2" s="530"/>
      <c r="F2" s="530"/>
      <c r="G2" s="530"/>
      <c r="H2" s="530"/>
      <c r="I2" s="530"/>
    </row>
    <row r="3" spans="1:9" ht="15.5">
      <c r="A3" s="530" t="s">
        <v>615</v>
      </c>
      <c r="B3" s="530"/>
      <c r="C3" s="530"/>
      <c r="D3" s="530"/>
      <c r="E3" s="530"/>
      <c r="F3" s="530"/>
      <c r="G3" s="530"/>
      <c r="H3" s="530"/>
      <c r="I3" s="530"/>
    </row>
    <row r="4" spans="1:9" ht="26">
      <c r="A4" s="379" t="s">
        <v>212</v>
      </c>
      <c r="B4" s="383" t="s">
        <v>259</v>
      </c>
      <c r="C4" s="383" t="s">
        <v>379</v>
      </c>
      <c r="D4" s="383" t="s">
        <v>192</v>
      </c>
      <c r="E4" s="383" t="s">
        <v>380</v>
      </c>
      <c r="F4" s="393" t="s">
        <v>616</v>
      </c>
      <c r="G4" s="393" t="s">
        <v>617</v>
      </c>
      <c r="H4" s="393" t="s">
        <v>618</v>
      </c>
      <c r="I4" s="383" t="s">
        <v>221</v>
      </c>
    </row>
    <row r="5" spans="1:9">
      <c r="A5" s="379"/>
      <c r="B5" s="379" t="s">
        <v>265</v>
      </c>
      <c r="C5" s="379">
        <v>1</v>
      </c>
      <c r="D5" s="379" t="s">
        <v>381</v>
      </c>
      <c r="E5" s="379">
        <v>605638075</v>
      </c>
      <c r="F5" s="385">
        <v>112200</v>
      </c>
      <c r="G5" s="385">
        <v>0</v>
      </c>
      <c r="H5" s="385">
        <v>112200</v>
      </c>
      <c r="I5" s="385">
        <v>14586</v>
      </c>
    </row>
    <row r="6" spans="1:9">
      <c r="A6" s="379"/>
      <c r="B6" s="379" t="s">
        <v>265</v>
      </c>
      <c r="C6" s="379">
        <v>2</v>
      </c>
      <c r="D6" s="379" t="s">
        <v>382</v>
      </c>
      <c r="E6" s="379"/>
      <c r="F6" s="385">
        <v>49500</v>
      </c>
      <c r="G6" s="385">
        <v>49500</v>
      </c>
      <c r="H6" s="385">
        <v>0</v>
      </c>
      <c r="I6" s="385">
        <v>0</v>
      </c>
    </row>
    <row r="7" spans="1:9">
      <c r="A7" s="379"/>
      <c r="B7" s="379" t="s">
        <v>266</v>
      </c>
      <c r="C7" s="379">
        <v>3</v>
      </c>
      <c r="D7" s="379" t="s">
        <v>382</v>
      </c>
      <c r="E7" s="379"/>
      <c r="F7" s="385">
        <v>47100</v>
      </c>
      <c r="G7" s="385">
        <v>47100</v>
      </c>
      <c r="H7" s="385">
        <v>0</v>
      </c>
      <c r="I7" s="385">
        <v>0</v>
      </c>
    </row>
    <row r="8" spans="1:9">
      <c r="A8" s="379"/>
      <c r="B8" s="379" t="s">
        <v>266</v>
      </c>
      <c r="C8" s="379">
        <v>4</v>
      </c>
      <c r="D8" s="379" t="s">
        <v>382</v>
      </c>
      <c r="E8" s="379"/>
      <c r="F8" s="385">
        <v>44800</v>
      </c>
      <c r="G8" s="385">
        <v>44800</v>
      </c>
      <c r="H8" s="385">
        <v>0</v>
      </c>
      <c r="I8" s="385">
        <v>0</v>
      </c>
    </row>
    <row r="9" spans="1:9">
      <c r="A9" s="379"/>
      <c r="B9" s="379" t="s">
        <v>383</v>
      </c>
      <c r="C9" s="379">
        <v>5</v>
      </c>
      <c r="D9" s="379" t="s">
        <v>382</v>
      </c>
      <c r="E9" s="379"/>
      <c r="F9" s="385">
        <v>48000</v>
      </c>
      <c r="G9" s="385">
        <v>48000</v>
      </c>
      <c r="H9" s="385">
        <v>0</v>
      </c>
      <c r="I9" s="385">
        <v>0</v>
      </c>
    </row>
    <row r="10" spans="1:9">
      <c r="A10" s="379"/>
      <c r="B10" s="379" t="s">
        <v>384</v>
      </c>
      <c r="C10" s="379">
        <v>6</v>
      </c>
      <c r="D10" s="379" t="s">
        <v>382</v>
      </c>
      <c r="E10" s="379"/>
      <c r="F10" s="385">
        <v>46400</v>
      </c>
      <c r="G10" s="385">
        <v>46400</v>
      </c>
      <c r="H10" s="385">
        <v>0</v>
      </c>
      <c r="I10" s="385">
        <v>0</v>
      </c>
    </row>
    <row r="11" spans="1:9">
      <c r="A11" s="379"/>
      <c r="B11" s="379" t="s">
        <v>385</v>
      </c>
      <c r="C11" s="379">
        <v>7</v>
      </c>
      <c r="D11" s="379" t="s">
        <v>382</v>
      </c>
      <c r="E11" s="379"/>
      <c r="F11" s="385">
        <v>50400</v>
      </c>
      <c r="G11" s="385">
        <v>50400</v>
      </c>
      <c r="H11" s="385">
        <v>0</v>
      </c>
      <c r="I11" s="385">
        <v>0</v>
      </c>
    </row>
    <row r="12" spans="1:9">
      <c r="A12" s="379"/>
      <c r="B12" s="379" t="s">
        <v>386</v>
      </c>
      <c r="C12" s="379">
        <v>8</v>
      </c>
      <c r="D12" s="379" t="s">
        <v>382</v>
      </c>
      <c r="E12" s="379"/>
      <c r="F12" s="385">
        <v>41600</v>
      </c>
      <c r="G12" s="385">
        <v>41600</v>
      </c>
      <c r="H12" s="385">
        <v>0</v>
      </c>
      <c r="I12" s="385">
        <v>0</v>
      </c>
    </row>
    <row r="13" spans="1:9">
      <c r="A13" s="379"/>
      <c r="B13" s="379" t="s">
        <v>267</v>
      </c>
      <c r="C13" s="379">
        <v>9</v>
      </c>
      <c r="D13" s="379" t="s">
        <v>382</v>
      </c>
      <c r="E13" s="379"/>
      <c r="F13" s="385">
        <v>42000</v>
      </c>
      <c r="G13" s="385">
        <v>42000</v>
      </c>
      <c r="H13" s="385">
        <v>0</v>
      </c>
      <c r="I13" s="385">
        <v>0</v>
      </c>
    </row>
    <row r="14" spans="1:9">
      <c r="A14" s="379"/>
      <c r="B14" s="379" t="s">
        <v>387</v>
      </c>
      <c r="C14" s="379">
        <v>10</v>
      </c>
      <c r="D14" s="379" t="s">
        <v>382</v>
      </c>
      <c r="E14" s="379"/>
      <c r="F14" s="385">
        <v>47400</v>
      </c>
      <c r="G14" s="385">
        <v>47400</v>
      </c>
      <c r="H14" s="385">
        <v>0</v>
      </c>
      <c r="I14" s="385">
        <v>0</v>
      </c>
    </row>
    <row r="15" spans="1:9">
      <c r="A15" s="379"/>
      <c r="B15" s="379" t="s">
        <v>268</v>
      </c>
      <c r="C15" s="379">
        <v>11</v>
      </c>
      <c r="D15" s="379" t="s">
        <v>382</v>
      </c>
      <c r="E15" s="379"/>
      <c r="F15" s="385">
        <v>46400</v>
      </c>
      <c r="G15" s="385">
        <v>46400</v>
      </c>
      <c r="H15" s="385">
        <v>0</v>
      </c>
      <c r="I15" s="385">
        <v>0</v>
      </c>
    </row>
    <row r="16" spans="1:9">
      <c r="A16" s="379"/>
      <c r="B16" s="379" t="s">
        <v>388</v>
      </c>
      <c r="C16" s="379">
        <v>12</v>
      </c>
      <c r="D16" s="379" t="s">
        <v>382</v>
      </c>
      <c r="E16" s="379"/>
      <c r="F16" s="385">
        <v>48000</v>
      </c>
      <c r="G16" s="385">
        <v>48000</v>
      </c>
      <c r="H16" s="385">
        <v>0</v>
      </c>
      <c r="I16" s="385">
        <v>0</v>
      </c>
    </row>
    <row r="17" spans="1:9">
      <c r="A17" s="379"/>
      <c r="B17" s="379" t="s">
        <v>389</v>
      </c>
      <c r="C17" s="379">
        <v>13</v>
      </c>
      <c r="D17" s="379" t="s">
        <v>382</v>
      </c>
      <c r="E17" s="379"/>
      <c r="F17" s="385">
        <v>47360</v>
      </c>
      <c r="G17" s="385">
        <v>47360</v>
      </c>
      <c r="H17" s="385">
        <v>0</v>
      </c>
      <c r="I17" s="385">
        <v>0</v>
      </c>
    </row>
    <row r="18" spans="1:9">
      <c r="A18" s="379"/>
      <c r="B18" s="379" t="s">
        <v>390</v>
      </c>
      <c r="C18" s="379">
        <v>14</v>
      </c>
      <c r="D18" s="379" t="s">
        <v>382</v>
      </c>
      <c r="E18" s="379"/>
      <c r="F18" s="385">
        <v>35000</v>
      </c>
      <c r="G18" s="385">
        <v>35000</v>
      </c>
      <c r="H18" s="385">
        <v>0</v>
      </c>
      <c r="I18" s="385">
        <v>0</v>
      </c>
    </row>
    <row r="19" spans="1:9">
      <c r="A19" s="379"/>
      <c r="B19" s="379" t="s">
        <v>390</v>
      </c>
      <c r="C19" s="379">
        <v>15</v>
      </c>
      <c r="D19" s="379" t="s">
        <v>382</v>
      </c>
      <c r="E19" s="379"/>
      <c r="F19" s="385">
        <v>35000</v>
      </c>
      <c r="G19" s="385">
        <v>35000</v>
      </c>
      <c r="H19" s="385">
        <v>0</v>
      </c>
      <c r="I19" s="385">
        <v>0</v>
      </c>
    </row>
    <row r="20" spans="1:9">
      <c r="A20" s="379"/>
      <c r="B20" s="379" t="s">
        <v>270</v>
      </c>
      <c r="C20" s="379">
        <v>16</v>
      </c>
      <c r="D20" s="379" t="s">
        <v>382</v>
      </c>
      <c r="E20" s="379"/>
      <c r="F20" s="385">
        <v>40320</v>
      </c>
      <c r="G20" s="385">
        <v>40320</v>
      </c>
      <c r="H20" s="385">
        <v>0</v>
      </c>
      <c r="I20" s="385">
        <v>0</v>
      </c>
    </row>
    <row r="21" spans="1:9">
      <c r="A21" s="379"/>
      <c r="B21" s="379" t="s">
        <v>270</v>
      </c>
      <c r="C21" s="379">
        <v>17</v>
      </c>
      <c r="D21" s="379" t="s">
        <v>382</v>
      </c>
      <c r="E21" s="379"/>
      <c r="F21" s="385">
        <v>47600</v>
      </c>
      <c r="G21" s="385">
        <v>47600</v>
      </c>
      <c r="H21" s="385">
        <v>0</v>
      </c>
      <c r="I21" s="385">
        <v>0</v>
      </c>
    </row>
    <row r="22" spans="1:9">
      <c r="A22" s="379"/>
      <c r="B22" s="379" t="s">
        <v>270</v>
      </c>
      <c r="C22" s="379">
        <v>18</v>
      </c>
      <c r="D22" s="379" t="s">
        <v>382</v>
      </c>
      <c r="E22" s="379"/>
      <c r="F22" s="385">
        <v>46200</v>
      </c>
      <c r="G22" s="385">
        <v>46200</v>
      </c>
      <c r="H22" s="385">
        <v>0</v>
      </c>
      <c r="I22" s="385">
        <v>0</v>
      </c>
    </row>
    <row r="23" spans="1:9">
      <c r="A23" s="379"/>
      <c r="B23" s="379" t="s">
        <v>270</v>
      </c>
      <c r="C23" s="379">
        <v>19</v>
      </c>
      <c r="D23" s="379" t="s">
        <v>382</v>
      </c>
      <c r="E23" s="379"/>
      <c r="F23" s="385">
        <v>48960</v>
      </c>
      <c r="G23" s="385">
        <v>48960</v>
      </c>
      <c r="H23" s="385">
        <v>0</v>
      </c>
      <c r="I23" s="385">
        <v>0</v>
      </c>
    </row>
    <row r="24" spans="1:9">
      <c r="A24" s="379"/>
      <c r="B24" s="379" t="s">
        <v>391</v>
      </c>
      <c r="C24" s="379">
        <v>20</v>
      </c>
      <c r="D24" s="379" t="s">
        <v>382</v>
      </c>
      <c r="E24" s="379"/>
      <c r="F24" s="385">
        <v>45880</v>
      </c>
      <c r="G24" s="385">
        <v>45880</v>
      </c>
      <c r="H24" s="385">
        <v>0</v>
      </c>
      <c r="I24" s="385">
        <v>0</v>
      </c>
    </row>
    <row r="25" spans="1:9">
      <c r="A25" s="379"/>
      <c r="B25" s="379" t="s">
        <v>391</v>
      </c>
      <c r="C25" s="379">
        <v>21</v>
      </c>
      <c r="D25" s="379" t="s">
        <v>382</v>
      </c>
      <c r="E25" s="379"/>
      <c r="F25" s="385">
        <v>43800</v>
      </c>
      <c r="G25" s="385">
        <v>43800</v>
      </c>
      <c r="H25" s="385">
        <v>0</v>
      </c>
      <c r="I25" s="385">
        <v>0</v>
      </c>
    </row>
    <row r="26" spans="1:9">
      <c r="A26" s="379"/>
      <c r="B26" s="379" t="s">
        <v>392</v>
      </c>
      <c r="C26" s="379">
        <v>22</v>
      </c>
      <c r="D26" s="379" t="s">
        <v>382</v>
      </c>
      <c r="E26" s="379"/>
      <c r="F26" s="385">
        <v>48640</v>
      </c>
      <c r="G26" s="385">
        <v>48640</v>
      </c>
      <c r="H26" s="385">
        <v>0</v>
      </c>
      <c r="I26" s="385">
        <v>0</v>
      </c>
    </row>
    <row r="27" spans="1:9">
      <c r="A27" s="379"/>
      <c r="B27" s="379" t="s">
        <v>392</v>
      </c>
      <c r="C27" s="379">
        <v>23</v>
      </c>
      <c r="D27" s="379" t="s">
        <v>382</v>
      </c>
      <c r="E27" s="379"/>
      <c r="F27" s="385">
        <v>46720</v>
      </c>
      <c r="G27" s="385">
        <v>46720</v>
      </c>
      <c r="H27" s="385">
        <v>0</v>
      </c>
      <c r="I27" s="385">
        <v>0</v>
      </c>
    </row>
    <row r="28" spans="1:9">
      <c r="A28" s="379"/>
      <c r="B28" s="379" t="s">
        <v>392</v>
      </c>
      <c r="C28" s="379">
        <v>24</v>
      </c>
      <c r="D28" s="379" t="s">
        <v>382</v>
      </c>
      <c r="E28" s="379"/>
      <c r="F28" s="385">
        <v>47400</v>
      </c>
      <c r="G28" s="385">
        <v>47400</v>
      </c>
      <c r="H28" s="385">
        <v>0</v>
      </c>
      <c r="I28" s="385">
        <v>0</v>
      </c>
    </row>
    <row r="29" spans="1:9">
      <c r="A29" s="379"/>
      <c r="B29" s="379" t="s">
        <v>392</v>
      </c>
      <c r="C29" s="379">
        <v>25</v>
      </c>
      <c r="D29" s="379" t="s">
        <v>382</v>
      </c>
      <c r="E29" s="379"/>
      <c r="F29" s="385">
        <v>48600</v>
      </c>
      <c r="G29" s="385">
        <v>48600</v>
      </c>
      <c r="H29" s="385">
        <v>0</v>
      </c>
      <c r="I29" s="385">
        <v>0</v>
      </c>
    </row>
    <row r="30" spans="1:9">
      <c r="A30" s="379"/>
      <c r="B30" s="379" t="s">
        <v>271</v>
      </c>
      <c r="C30" s="379">
        <v>26</v>
      </c>
      <c r="D30" s="379" t="s">
        <v>382</v>
      </c>
      <c r="E30" s="379"/>
      <c r="F30" s="385">
        <v>45600</v>
      </c>
      <c r="G30" s="385">
        <v>45600</v>
      </c>
      <c r="H30" s="385">
        <v>0</v>
      </c>
      <c r="I30" s="385">
        <v>0</v>
      </c>
    </row>
    <row r="31" spans="1:9">
      <c r="A31" s="379"/>
      <c r="B31" s="379" t="s">
        <v>271</v>
      </c>
      <c r="C31" s="379">
        <v>27</v>
      </c>
      <c r="D31" s="379" t="s">
        <v>382</v>
      </c>
      <c r="E31" s="379"/>
      <c r="F31" s="385">
        <v>47360</v>
      </c>
      <c r="G31" s="385">
        <v>47360</v>
      </c>
      <c r="H31" s="385">
        <v>0</v>
      </c>
      <c r="I31" s="385">
        <v>0</v>
      </c>
    </row>
    <row r="32" spans="1:9">
      <c r="A32" s="379"/>
      <c r="B32" s="379" t="s">
        <v>271</v>
      </c>
      <c r="C32" s="379">
        <v>28</v>
      </c>
      <c r="D32" s="379" t="s">
        <v>382</v>
      </c>
      <c r="E32" s="379"/>
      <c r="F32" s="385">
        <v>44800</v>
      </c>
      <c r="G32" s="385">
        <v>44800</v>
      </c>
      <c r="H32" s="385">
        <v>0</v>
      </c>
      <c r="I32" s="385">
        <v>0</v>
      </c>
    </row>
    <row r="33" spans="1:9">
      <c r="A33" s="379"/>
      <c r="B33" s="379" t="s">
        <v>271</v>
      </c>
      <c r="C33" s="379">
        <v>29</v>
      </c>
      <c r="D33" s="379" t="s">
        <v>382</v>
      </c>
      <c r="E33" s="379"/>
      <c r="F33" s="385">
        <v>50400</v>
      </c>
      <c r="G33" s="385">
        <v>50400</v>
      </c>
      <c r="H33" s="385">
        <v>0</v>
      </c>
      <c r="I33" s="385">
        <v>0</v>
      </c>
    </row>
    <row r="34" spans="1:9">
      <c r="A34" s="379"/>
      <c r="B34" s="379" t="s">
        <v>393</v>
      </c>
      <c r="C34" s="379">
        <v>30</v>
      </c>
      <c r="D34" s="379" t="s">
        <v>382</v>
      </c>
      <c r="E34" s="379"/>
      <c r="F34" s="385">
        <v>42240</v>
      </c>
      <c r="G34" s="385">
        <v>42240</v>
      </c>
      <c r="H34" s="385">
        <v>0</v>
      </c>
      <c r="I34" s="385">
        <v>0</v>
      </c>
    </row>
    <row r="35" spans="1:9">
      <c r="A35" s="379"/>
      <c r="B35" s="379" t="s">
        <v>393</v>
      </c>
      <c r="C35" s="379">
        <v>31</v>
      </c>
      <c r="D35" s="379" t="s">
        <v>382</v>
      </c>
      <c r="E35" s="379"/>
      <c r="F35" s="385">
        <v>46800</v>
      </c>
      <c r="G35" s="385">
        <v>46800</v>
      </c>
      <c r="H35" s="385">
        <v>0</v>
      </c>
      <c r="I35" s="385">
        <v>0</v>
      </c>
    </row>
    <row r="36" spans="1:9">
      <c r="A36" s="379"/>
      <c r="B36" s="379" t="s">
        <v>393</v>
      </c>
      <c r="C36" s="379">
        <v>32</v>
      </c>
      <c r="D36" s="379" t="s">
        <v>382</v>
      </c>
      <c r="E36" s="379"/>
      <c r="F36" s="385">
        <v>42880</v>
      </c>
      <c r="G36" s="385">
        <v>42880</v>
      </c>
      <c r="H36" s="385">
        <v>0</v>
      </c>
      <c r="I36" s="385">
        <v>0</v>
      </c>
    </row>
    <row r="37" spans="1:9">
      <c r="A37" s="379"/>
      <c r="B37" s="379" t="s">
        <v>393</v>
      </c>
      <c r="C37" s="379">
        <v>33</v>
      </c>
      <c r="D37" s="379" t="s">
        <v>382</v>
      </c>
      <c r="E37" s="379"/>
      <c r="F37" s="385">
        <v>44800</v>
      </c>
      <c r="G37" s="385">
        <v>44800</v>
      </c>
      <c r="H37" s="385">
        <v>0</v>
      </c>
      <c r="I37" s="385">
        <v>0</v>
      </c>
    </row>
    <row r="38" spans="1:9">
      <c r="A38" s="379"/>
      <c r="B38" s="379" t="s">
        <v>393</v>
      </c>
      <c r="C38" s="379">
        <v>34</v>
      </c>
      <c r="D38" s="379" t="s">
        <v>382</v>
      </c>
      <c r="E38" s="379"/>
      <c r="F38" s="385">
        <v>48640</v>
      </c>
      <c r="G38" s="385">
        <v>48640</v>
      </c>
      <c r="H38" s="385">
        <v>0</v>
      </c>
      <c r="I38" s="385">
        <v>0</v>
      </c>
    </row>
    <row r="39" spans="1:9">
      <c r="A39" s="379"/>
      <c r="B39" s="379" t="s">
        <v>394</v>
      </c>
      <c r="C39" s="379">
        <v>35</v>
      </c>
      <c r="D39" s="379" t="s">
        <v>382</v>
      </c>
      <c r="E39" s="379"/>
      <c r="F39" s="385">
        <v>49800</v>
      </c>
      <c r="G39" s="385">
        <v>49800</v>
      </c>
      <c r="H39" s="385">
        <v>0</v>
      </c>
      <c r="I39" s="385">
        <v>0</v>
      </c>
    </row>
    <row r="40" spans="1:9">
      <c r="A40" s="379"/>
      <c r="B40" s="379" t="s">
        <v>394</v>
      </c>
      <c r="C40" s="379">
        <v>36</v>
      </c>
      <c r="D40" s="379" t="s">
        <v>382</v>
      </c>
      <c r="E40" s="379"/>
      <c r="F40" s="385">
        <v>50400</v>
      </c>
      <c r="G40" s="385">
        <v>50400</v>
      </c>
      <c r="H40" s="385">
        <v>0</v>
      </c>
      <c r="I40" s="385">
        <v>0</v>
      </c>
    </row>
    <row r="41" spans="1:9">
      <c r="A41" s="379"/>
      <c r="B41" s="379" t="s">
        <v>394</v>
      </c>
      <c r="C41" s="379">
        <v>37</v>
      </c>
      <c r="D41" s="379" t="s">
        <v>382</v>
      </c>
      <c r="E41" s="379"/>
      <c r="F41" s="385">
        <v>49840</v>
      </c>
      <c r="G41" s="385">
        <v>49840</v>
      </c>
      <c r="H41" s="385">
        <v>0</v>
      </c>
      <c r="I41" s="385">
        <v>0</v>
      </c>
    </row>
    <row r="42" spans="1:9">
      <c r="A42" s="379"/>
      <c r="B42" s="379" t="s">
        <v>394</v>
      </c>
      <c r="C42" s="379">
        <v>38</v>
      </c>
      <c r="D42" s="379" t="s">
        <v>382</v>
      </c>
      <c r="E42" s="379"/>
      <c r="F42" s="385">
        <v>44800</v>
      </c>
      <c r="G42" s="385">
        <v>44800</v>
      </c>
      <c r="H42" s="385">
        <v>0</v>
      </c>
      <c r="I42" s="385">
        <v>0</v>
      </c>
    </row>
    <row r="43" spans="1:9">
      <c r="A43" s="379"/>
      <c r="B43" s="379" t="s">
        <v>272</v>
      </c>
      <c r="C43" s="379">
        <v>39</v>
      </c>
      <c r="D43" s="379" t="s">
        <v>382</v>
      </c>
      <c r="E43" s="379"/>
      <c r="F43" s="385">
        <v>48000</v>
      </c>
      <c r="G43" s="385">
        <v>48000</v>
      </c>
      <c r="H43" s="385">
        <v>0</v>
      </c>
      <c r="I43" s="385">
        <v>0</v>
      </c>
    </row>
    <row r="44" spans="1:9">
      <c r="A44" s="379"/>
      <c r="B44" s="379" t="s">
        <v>272</v>
      </c>
      <c r="C44" s="379">
        <v>40</v>
      </c>
      <c r="D44" s="379" t="s">
        <v>382</v>
      </c>
      <c r="E44" s="379"/>
      <c r="F44" s="385">
        <v>43520</v>
      </c>
      <c r="G44" s="385">
        <v>43520</v>
      </c>
      <c r="H44" s="385">
        <v>0</v>
      </c>
      <c r="I44" s="385">
        <v>0</v>
      </c>
    </row>
    <row r="45" spans="1:9">
      <c r="A45" s="379"/>
      <c r="B45" s="379" t="s">
        <v>272</v>
      </c>
      <c r="C45" s="379">
        <v>41</v>
      </c>
      <c r="D45" s="379" t="s">
        <v>382</v>
      </c>
      <c r="E45" s="379"/>
      <c r="F45" s="385">
        <v>46480</v>
      </c>
      <c r="G45" s="385">
        <v>46480</v>
      </c>
      <c r="H45" s="385">
        <v>0</v>
      </c>
      <c r="I45" s="385">
        <v>0</v>
      </c>
    </row>
    <row r="46" spans="1:9">
      <c r="A46" s="379"/>
      <c r="B46" s="379" t="s">
        <v>272</v>
      </c>
      <c r="C46" s="379">
        <v>42</v>
      </c>
      <c r="D46" s="379" t="s">
        <v>382</v>
      </c>
      <c r="E46" s="379"/>
      <c r="F46" s="385">
        <v>40320</v>
      </c>
      <c r="G46" s="385">
        <v>40320</v>
      </c>
      <c r="H46" s="385">
        <v>0</v>
      </c>
      <c r="I46" s="385">
        <v>0</v>
      </c>
    </row>
    <row r="47" spans="1:9">
      <c r="A47" s="379"/>
      <c r="B47" s="379" t="s">
        <v>272</v>
      </c>
      <c r="C47" s="379">
        <v>43</v>
      </c>
      <c r="D47" s="379" t="s">
        <v>382</v>
      </c>
      <c r="E47" s="379"/>
      <c r="F47" s="385">
        <v>43520</v>
      </c>
      <c r="G47" s="385">
        <v>43520</v>
      </c>
      <c r="H47" s="385">
        <v>0</v>
      </c>
      <c r="I47" s="385">
        <v>0</v>
      </c>
    </row>
    <row r="48" spans="1:9">
      <c r="A48" s="379"/>
      <c r="B48" s="379" t="s">
        <v>395</v>
      </c>
      <c r="C48" s="379">
        <v>44</v>
      </c>
      <c r="D48" s="379" t="s">
        <v>382</v>
      </c>
      <c r="E48" s="379"/>
      <c r="F48" s="385">
        <v>48600</v>
      </c>
      <c r="G48" s="385">
        <v>48600</v>
      </c>
      <c r="H48" s="385">
        <v>0</v>
      </c>
      <c r="I48" s="385">
        <v>0</v>
      </c>
    </row>
    <row r="49" spans="1:9">
      <c r="A49" s="379"/>
      <c r="B49" s="379" t="s">
        <v>396</v>
      </c>
      <c r="C49" s="379">
        <v>45</v>
      </c>
      <c r="D49" s="379" t="s">
        <v>382</v>
      </c>
      <c r="E49" s="379"/>
      <c r="F49" s="385">
        <v>46480</v>
      </c>
      <c r="G49" s="385">
        <v>46480</v>
      </c>
      <c r="H49" s="385">
        <v>0</v>
      </c>
      <c r="I49" s="385">
        <v>0</v>
      </c>
    </row>
    <row r="50" spans="1:9">
      <c r="A50" s="379"/>
      <c r="B50" s="379" t="s">
        <v>397</v>
      </c>
      <c r="C50" s="379">
        <v>46</v>
      </c>
      <c r="D50" s="379" t="s">
        <v>382</v>
      </c>
      <c r="E50" s="379"/>
      <c r="F50" s="385">
        <v>46800</v>
      </c>
      <c r="G50" s="385">
        <v>46800</v>
      </c>
      <c r="H50" s="385">
        <v>0</v>
      </c>
      <c r="I50" s="385">
        <v>0</v>
      </c>
    </row>
    <row r="51" spans="1:9">
      <c r="A51" s="379"/>
      <c r="B51" s="379" t="s">
        <v>398</v>
      </c>
      <c r="C51" s="379">
        <v>47</v>
      </c>
      <c r="D51" s="379" t="s">
        <v>382</v>
      </c>
      <c r="E51" s="379"/>
      <c r="F51" s="385">
        <v>38400</v>
      </c>
      <c r="G51" s="385">
        <v>38400</v>
      </c>
      <c r="H51" s="385">
        <v>0</v>
      </c>
      <c r="I51" s="385">
        <v>0</v>
      </c>
    </row>
    <row r="52" spans="1:9">
      <c r="A52" s="379"/>
      <c r="B52" s="379" t="s">
        <v>399</v>
      </c>
      <c r="C52" s="379">
        <v>48</v>
      </c>
      <c r="D52" s="379" t="s">
        <v>382</v>
      </c>
      <c r="E52" s="379"/>
      <c r="F52" s="385">
        <v>48000</v>
      </c>
      <c r="G52" s="385">
        <v>48000</v>
      </c>
      <c r="H52" s="385">
        <v>0</v>
      </c>
      <c r="I52" s="385">
        <v>0</v>
      </c>
    </row>
    <row r="53" spans="1:9">
      <c r="A53" s="379"/>
      <c r="B53" s="379" t="s">
        <v>273</v>
      </c>
      <c r="C53" s="379">
        <v>49</v>
      </c>
      <c r="D53" s="379" t="s">
        <v>382</v>
      </c>
      <c r="E53" s="379"/>
      <c r="F53" s="385">
        <v>46800</v>
      </c>
      <c r="G53" s="385">
        <v>46800</v>
      </c>
      <c r="H53" s="385">
        <v>0</v>
      </c>
      <c r="I53" s="385">
        <v>0</v>
      </c>
    </row>
    <row r="54" spans="1:9">
      <c r="A54" s="379"/>
      <c r="B54" s="379" t="s">
        <v>400</v>
      </c>
      <c r="C54" s="379">
        <v>50</v>
      </c>
      <c r="D54" s="379" t="s">
        <v>382</v>
      </c>
      <c r="E54" s="379"/>
      <c r="F54" s="385">
        <v>43520</v>
      </c>
      <c r="G54" s="385">
        <v>43520</v>
      </c>
      <c r="H54" s="385">
        <v>0</v>
      </c>
      <c r="I54" s="385">
        <v>0</v>
      </c>
    </row>
    <row r="55" spans="1:9">
      <c r="A55" s="379"/>
      <c r="B55" s="379" t="s">
        <v>401</v>
      </c>
      <c r="C55" s="379">
        <v>51</v>
      </c>
      <c r="D55" s="379" t="s">
        <v>382</v>
      </c>
      <c r="E55" s="379"/>
      <c r="F55" s="385">
        <v>40000</v>
      </c>
      <c r="G55" s="385">
        <v>40000</v>
      </c>
      <c r="H55" s="385">
        <v>0</v>
      </c>
      <c r="I55" s="385">
        <v>0</v>
      </c>
    </row>
    <row r="56" spans="1:9">
      <c r="A56" s="379"/>
      <c r="B56" s="379" t="s">
        <v>401</v>
      </c>
      <c r="C56" s="379">
        <v>52</v>
      </c>
      <c r="D56" s="379" t="s">
        <v>382</v>
      </c>
      <c r="E56" s="379"/>
      <c r="F56" s="385">
        <v>43800</v>
      </c>
      <c r="G56" s="385">
        <v>43800</v>
      </c>
      <c r="H56" s="385">
        <v>0</v>
      </c>
      <c r="I56" s="385">
        <v>0</v>
      </c>
    </row>
    <row r="57" spans="1:9">
      <c r="A57" s="379"/>
      <c r="B57" s="379" t="s">
        <v>402</v>
      </c>
      <c r="C57" s="379">
        <v>53</v>
      </c>
      <c r="D57" s="379" t="s">
        <v>382</v>
      </c>
      <c r="E57" s="379"/>
      <c r="F57" s="385">
        <v>40200</v>
      </c>
      <c r="G57" s="385">
        <v>40200</v>
      </c>
      <c r="H57" s="385">
        <v>0</v>
      </c>
      <c r="I57" s="385">
        <v>0</v>
      </c>
    </row>
    <row r="58" spans="1:9">
      <c r="A58" s="379"/>
      <c r="B58" s="379" t="s">
        <v>402</v>
      </c>
      <c r="C58" s="379">
        <v>54</v>
      </c>
      <c r="D58" s="379" t="s">
        <v>382</v>
      </c>
      <c r="E58" s="379"/>
      <c r="F58" s="385">
        <v>49800</v>
      </c>
      <c r="G58" s="385">
        <v>49800</v>
      </c>
      <c r="H58" s="385">
        <v>0</v>
      </c>
      <c r="I58" s="385">
        <v>0</v>
      </c>
    </row>
    <row r="59" spans="1:9">
      <c r="A59" s="379"/>
      <c r="B59" s="379" t="s">
        <v>403</v>
      </c>
      <c r="C59" s="379">
        <v>55</v>
      </c>
      <c r="D59" s="379" t="s">
        <v>382</v>
      </c>
      <c r="E59" s="379"/>
      <c r="F59" s="385">
        <v>48000</v>
      </c>
      <c r="G59" s="385">
        <v>48000</v>
      </c>
      <c r="H59" s="385">
        <v>0</v>
      </c>
      <c r="I59" s="385">
        <v>0</v>
      </c>
    </row>
    <row r="60" spans="1:9">
      <c r="A60" s="379"/>
      <c r="B60" s="379" t="s">
        <v>404</v>
      </c>
      <c r="C60" s="379">
        <v>56</v>
      </c>
      <c r="D60" s="379" t="s">
        <v>382</v>
      </c>
      <c r="E60" s="379"/>
      <c r="F60" s="385">
        <v>48000</v>
      </c>
      <c r="G60" s="385">
        <v>48000</v>
      </c>
      <c r="H60" s="385">
        <v>0</v>
      </c>
      <c r="I60" s="385">
        <v>0</v>
      </c>
    </row>
    <row r="61" spans="1:9">
      <c r="A61" s="379"/>
      <c r="B61" s="379" t="s">
        <v>404</v>
      </c>
      <c r="C61" s="379">
        <v>57</v>
      </c>
      <c r="D61" s="379" t="s">
        <v>382</v>
      </c>
      <c r="E61" s="379"/>
      <c r="F61" s="385">
        <v>48800</v>
      </c>
      <c r="G61" s="385">
        <v>48800</v>
      </c>
      <c r="H61" s="385">
        <v>0</v>
      </c>
      <c r="I61" s="385">
        <v>0</v>
      </c>
    </row>
    <row r="62" spans="1:9">
      <c r="A62" s="379"/>
      <c r="B62" s="379" t="s">
        <v>404</v>
      </c>
      <c r="C62" s="379">
        <v>58</v>
      </c>
      <c r="D62" s="379" t="s">
        <v>382</v>
      </c>
      <c r="E62" s="379"/>
      <c r="F62" s="385">
        <v>44800</v>
      </c>
      <c r="G62" s="385">
        <v>44800</v>
      </c>
      <c r="H62" s="385">
        <v>0</v>
      </c>
      <c r="I62" s="385">
        <v>0</v>
      </c>
    </row>
    <row r="63" spans="1:9">
      <c r="A63" s="379"/>
      <c r="B63" s="379" t="s">
        <v>405</v>
      </c>
      <c r="C63" s="379">
        <v>59</v>
      </c>
      <c r="D63" s="379" t="s">
        <v>382</v>
      </c>
      <c r="E63" s="379"/>
      <c r="F63" s="385">
        <v>48000</v>
      </c>
      <c r="G63" s="385">
        <v>48000</v>
      </c>
      <c r="H63" s="385">
        <v>0</v>
      </c>
      <c r="I63" s="385">
        <v>0</v>
      </c>
    </row>
    <row r="64" spans="1:9">
      <c r="A64" s="379"/>
      <c r="B64" s="379" t="s">
        <v>405</v>
      </c>
      <c r="C64" s="379">
        <v>60</v>
      </c>
      <c r="D64" s="379" t="s">
        <v>382</v>
      </c>
      <c r="E64" s="379"/>
      <c r="F64" s="385">
        <v>46200</v>
      </c>
      <c r="G64" s="385">
        <v>46200</v>
      </c>
      <c r="H64" s="385">
        <v>0</v>
      </c>
      <c r="I64" s="385">
        <v>0</v>
      </c>
    </row>
    <row r="65" spans="1:9">
      <c r="A65" s="379"/>
      <c r="B65" s="379" t="s">
        <v>406</v>
      </c>
      <c r="C65" s="379">
        <v>61</v>
      </c>
      <c r="D65" s="379" t="s">
        <v>382</v>
      </c>
      <c r="E65" s="379"/>
      <c r="F65" s="385">
        <v>40250</v>
      </c>
      <c r="G65" s="385">
        <v>0</v>
      </c>
      <c r="H65" s="385">
        <v>40250</v>
      </c>
      <c r="I65" s="385">
        <v>5232.5</v>
      </c>
    </row>
    <row r="66" spans="1:9">
      <c r="A66" s="379"/>
      <c r="B66" s="379" t="s">
        <v>406</v>
      </c>
      <c r="C66" s="379">
        <v>62</v>
      </c>
      <c r="D66" s="379" t="s">
        <v>382</v>
      </c>
      <c r="E66" s="379"/>
      <c r="F66" s="385">
        <v>44800</v>
      </c>
      <c r="G66" s="385">
        <v>44800</v>
      </c>
      <c r="H66" s="385">
        <v>0</v>
      </c>
      <c r="I66" s="385">
        <v>0</v>
      </c>
    </row>
    <row r="67" spans="1:9">
      <c r="A67" s="379"/>
      <c r="B67" s="379" t="s">
        <v>407</v>
      </c>
      <c r="C67" s="379">
        <v>63</v>
      </c>
      <c r="D67" s="379" t="s">
        <v>382</v>
      </c>
      <c r="E67" s="379"/>
      <c r="F67" s="385">
        <v>46200</v>
      </c>
      <c r="G67" s="385">
        <v>46200</v>
      </c>
      <c r="H67" s="385">
        <v>0</v>
      </c>
      <c r="I67" s="385">
        <v>0</v>
      </c>
    </row>
    <row r="68" spans="1:9">
      <c r="A68" s="379"/>
      <c r="B68" s="379" t="s">
        <v>407</v>
      </c>
      <c r="C68" s="379">
        <v>64</v>
      </c>
      <c r="D68" s="379" t="s">
        <v>382</v>
      </c>
      <c r="E68" s="379"/>
      <c r="F68" s="385">
        <v>37375</v>
      </c>
      <c r="G68" s="385">
        <v>0</v>
      </c>
      <c r="H68" s="385">
        <v>37375</v>
      </c>
      <c r="I68" s="385">
        <v>4858.75</v>
      </c>
    </row>
    <row r="69" spans="1:9">
      <c r="A69" s="379"/>
      <c r="B69" s="379" t="s">
        <v>408</v>
      </c>
      <c r="C69" s="379">
        <v>65</v>
      </c>
      <c r="D69" s="379" t="s">
        <v>382</v>
      </c>
      <c r="E69" s="379"/>
      <c r="F69" s="385">
        <v>42000</v>
      </c>
      <c r="G69" s="385">
        <v>42000</v>
      </c>
      <c r="H69" s="385">
        <v>0</v>
      </c>
      <c r="I69" s="385">
        <v>0</v>
      </c>
    </row>
    <row r="70" spans="1:9">
      <c r="A70" s="379"/>
      <c r="B70" s="379" t="s">
        <v>408</v>
      </c>
      <c r="C70" s="379">
        <v>66</v>
      </c>
      <c r="D70" s="379" t="s">
        <v>382</v>
      </c>
      <c r="E70" s="379"/>
      <c r="F70" s="385">
        <v>54400</v>
      </c>
      <c r="G70" s="385">
        <v>54400</v>
      </c>
      <c r="H70" s="385">
        <v>0</v>
      </c>
      <c r="I70" s="385">
        <v>0</v>
      </c>
    </row>
    <row r="71" spans="1:9">
      <c r="A71" s="379"/>
      <c r="B71" s="379" t="s">
        <v>409</v>
      </c>
      <c r="C71" s="379">
        <v>67</v>
      </c>
      <c r="D71" s="379" t="s">
        <v>382</v>
      </c>
      <c r="E71" s="379"/>
      <c r="F71" s="385">
        <v>56650</v>
      </c>
      <c r="G71" s="385">
        <v>56650</v>
      </c>
      <c r="H71" s="385">
        <v>0</v>
      </c>
      <c r="I71" s="385">
        <v>0</v>
      </c>
    </row>
    <row r="72" spans="1:9">
      <c r="A72" s="379"/>
      <c r="B72" s="379" t="s">
        <v>409</v>
      </c>
      <c r="C72" s="379">
        <v>68</v>
      </c>
      <c r="D72" s="379" t="s">
        <v>382</v>
      </c>
      <c r="E72" s="379"/>
      <c r="F72" s="385">
        <v>48050</v>
      </c>
      <c r="G72" s="385">
        <v>48050</v>
      </c>
      <c r="H72" s="385">
        <v>0</v>
      </c>
      <c r="I72" s="385">
        <v>0</v>
      </c>
    </row>
    <row r="73" spans="1:9">
      <c r="A73" s="379"/>
      <c r="B73" s="379" t="s">
        <v>409</v>
      </c>
      <c r="C73" s="379">
        <v>69</v>
      </c>
      <c r="D73" s="379" t="s">
        <v>382</v>
      </c>
      <c r="E73" s="379"/>
      <c r="F73" s="385">
        <v>40250</v>
      </c>
      <c r="G73" s="385">
        <v>0</v>
      </c>
      <c r="H73" s="385">
        <v>40250</v>
      </c>
      <c r="I73" s="385">
        <v>5232.5</v>
      </c>
    </row>
    <row r="74" spans="1:9">
      <c r="A74" s="379"/>
      <c r="B74" s="379" t="s">
        <v>410</v>
      </c>
      <c r="C74" s="379">
        <v>70</v>
      </c>
      <c r="D74" s="379" t="s">
        <v>382</v>
      </c>
      <c r="E74" s="379"/>
      <c r="F74" s="385">
        <v>43400</v>
      </c>
      <c r="G74" s="385">
        <v>43400</v>
      </c>
      <c r="H74" s="385">
        <v>0</v>
      </c>
      <c r="I74" s="385">
        <v>0</v>
      </c>
    </row>
    <row r="75" spans="1:9">
      <c r="A75" s="379"/>
      <c r="B75" s="379" t="s">
        <v>410</v>
      </c>
      <c r="C75" s="379">
        <v>71</v>
      </c>
      <c r="D75" s="379" t="s">
        <v>382</v>
      </c>
      <c r="E75" s="379"/>
      <c r="F75" s="385">
        <v>48000</v>
      </c>
      <c r="G75" s="385">
        <v>48000</v>
      </c>
      <c r="H75" s="385">
        <v>0</v>
      </c>
      <c r="I75" s="385">
        <v>0</v>
      </c>
    </row>
    <row r="76" spans="1:9">
      <c r="A76" s="379"/>
      <c r="B76" s="379" t="s">
        <v>411</v>
      </c>
      <c r="C76" s="379">
        <v>72</v>
      </c>
      <c r="D76" s="379" t="s">
        <v>382</v>
      </c>
      <c r="E76" s="379"/>
      <c r="F76" s="385">
        <v>37375</v>
      </c>
      <c r="G76" s="385">
        <v>0</v>
      </c>
      <c r="H76" s="385">
        <v>37375</v>
      </c>
      <c r="I76" s="385">
        <v>4858.75</v>
      </c>
    </row>
    <row r="77" spans="1:9">
      <c r="A77" s="379"/>
      <c r="B77" s="379" t="s">
        <v>411</v>
      </c>
      <c r="C77" s="379">
        <v>73</v>
      </c>
      <c r="D77" s="379" t="s">
        <v>382</v>
      </c>
      <c r="E77" s="379"/>
      <c r="F77" s="385">
        <v>45000</v>
      </c>
      <c r="G77" s="385">
        <v>45000</v>
      </c>
      <c r="H77" s="385">
        <v>0</v>
      </c>
      <c r="I77" s="385">
        <v>0</v>
      </c>
    </row>
    <row r="78" spans="1:9">
      <c r="A78" s="379"/>
      <c r="B78" s="379" t="s">
        <v>412</v>
      </c>
      <c r="C78" s="379">
        <v>74</v>
      </c>
      <c r="D78" s="379" t="s">
        <v>382</v>
      </c>
      <c r="E78" s="379"/>
      <c r="F78" s="385">
        <v>43125</v>
      </c>
      <c r="G78" s="385">
        <v>0</v>
      </c>
      <c r="H78" s="385">
        <v>43125</v>
      </c>
      <c r="I78" s="385">
        <v>5606.25</v>
      </c>
    </row>
    <row r="79" spans="1:9">
      <c r="A79" s="379"/>
      <c r="B79" s="379" t="s">
        <v>413</v>
      </c>
      <c r="C79" s="379">
        <v>75</v>
      </c>
      <c r="D79" s="379" t="s">
        <v>382</v>
      </c>
      <c r="E79" s="379"/>
      <c r="F79" s="385">
        <v>49600</v>
      </c>
      <c r="G79" s="385">
        <v>49600</v>
      </c>
      <c r="H79" s="385">
        <v>0</v>
      </c>
      <c r="I79" s="385">
        <v>0</v>
      </c>
    </row>
    <row r="80" spans="1:9">
      <c r="A80" s="379"/>
      <c r="B80" s="379" t="s">
        <v>414</v>
      </c>
      <c r="C80" s="379">
        <v>76</v>
      </c>
      <c r="D80" s="379" t="s">
        <v>382</v>
      </c>
      <c r="E80" s="379"/>
      <c r="F80" s="385">
        <v>53200</v>
      </c>
      <c r="G80" s="385">
        <v>53200</v>
      </c>
      <c r="H80" s="385">
        <v>0</v>
      </c>
      <c r="I80" s="385">
        <v>0</v>
      </c>
    </row>
    <row r="81" spans="1:9">
      <c r="A81" s="379"/>
      <c r="B81" s="379" t="s">
        <v>415</v>
      </c>
      <c r="C81" s="379">
        <v>77</v>
      </c>
      <c r="D81" s="379" t="s">
        <v>382</v>
      </c>
      <c r="E81" s="379"/>
      <c r="F81" s="385">
        <v>51150</v>
      </c>
      <c r="G81" s="385">
        <v>51150</v>
      </c>
      <c r="H81" s="385">
        <v>0</v>
      </c>
      <c r="I81" s="385">
        <v>0</v>
      </c>
    </row>
    <row r="82" spans="1:9">
      <c r="A82" s="379"/>
      <c r="B82" s="379" t="s">
        <v>415</v>
      </c>
      <c r="C82" s="379">
        <v>78</v>
      </c>
      <c r="D82" s="379" t="s">
        <v>382</v>
      </c>
      <c r="E82" s="379"/>
      <c r="F82" s="385">
        <v>40250</v>
      </c>
      <c r="G82" s="385">
        <v>0</v>
      </c>
      <c r="H82" s="385">
        <v>40250</v>
      </c>
      <c r="I82" s="385">
        <v>5232.5</v>
      </c>
    </row>
    <row r="83" spans="1:9">
      <c r="A83" s="379"/>
      <c r="B83" s="379" t="s">
        <v>415</v>
      </c>
      <c r="C83" s="379">
        <v>79</v>
      </c>
      <c r="D83" s="379" t="s">
        <v>382</v>
      </c>
      <c r="E83" s="379"/>
      <c r="F83" s="385">
        <v>42000</v>
      </c>
      <c r="G83" s="385">
        <v>42000</v>
      </c>
      <c r="H83" s="385">
        <v>0</v>
      </c>
      <c r="I83" s="385">
        <v>0</v>
      </c>
    </row>
    <row r="84" spans="1:9">
      <c r="A84" s="379"/>
      <c r="B84" s="379" t="s">
        <v>415</v>
      </c>
      <c r="C84" s="379">
        <v>80</v>
      </c>
      <c r="D84" s="379" t="s">
        <v>382</v>
      </c>
      <c r="E84" s="379"/>
      <c r="F84" s="385">
        <v>48980</v>
      </c>
      <c r="G84" s="385">
        <v>48980</v>
      </c>
      <c r="H84" s="385">
        <v>0</v>
      </c>
      <c r="I84" s="385">
        <v>0</v>
      </c>
    </row>
    <row r="85" spans="1:9">
      <c r="A85" s="379"/>
      <c r="B85" s="379" t="s">
        <v>416</v>
      </c>
      <c r="C85" s="379">
        <v>81</v>
      </c>
      <c r="D85" s="379" t="s">
        <v>382</v>
      </c>
      <c r="E85" s="379"/>
      <c r="F85" s="385">
        <v>48000</v>
      </c>
      <c r="G85" s="385">
        <v>48000</v>
      </c>
      <c r="H85" s="385">
        <v>0</v>
      </c>
      <c r="I85" s="385">
        <v>0</v>
      </c>
    </row>
    <row r="86" spans="1:9">
      <c r="A86" s="379"/>
      <c r="B86" s="379" t="s">
        <v>417</v>
      </c>
      <c r="C86" s="379">
        <v>82</v>
      </c>
      <c r="D86" s="379" t="s">
        <v>382</v>
      </c>
      <c r="E86" s="379"/>
      <c r="F86" s="385">
        <v>50000</v>
      </c>
      <c r="G86" s="385">
        <v>50000</v>
      </c>
      <c r="H86" s="385">
        <v>0</v>
      </c>
      <c r="I86" s="385">
        <v>0</v>
      </c>
    </row>
    <row r="87" spans="1:9">
      <c r="A87" s="379"/>
      <c r="B87" s="379" t="s">
        <v>418</v>
      </c>
      <c r="C87" s="379">
        <v>83</v>
      </c>
      <c r="D87" s="379" t="s">
        <v>382</v>
      </c>
      <c r="E87" s="379"/>
      <c r="F87" s="385">
        <v>48980</v>
      </c>
      <c r="G87" s="385">
        <v>48980</v>
      </c>
      <c r="H87" s="385">
        <v>0</v>
      </c>
      <c r="I87" s="385">
        <v>0</v>
      </c>
    </row>
    <row r="88" spans="1:9">
      <c r="A88" s="379"/>
      <c r="B88" s="379" t="s">
        <v>419</v>
      </c>
      <c r="C88" s="379">
        <v>84</v>
      </c>
      <c r="D88" s="379" t="s">
        <v>382</v>
      </c>
      <c r="E88" s="379"/>
      <c r="F88" s="385">
        <v>48000</v>
      </c>
      <c r="G88" s="385">
        <v>48000</v>
      </c>
      <c r="H88" s="385">
        <v>0</v>
      </c>
      <c r="I88" s="385">
        <v>0</v>
      </c>
    </row>
    <row r="89" spans="1:9">
      <c r="A89" s="379"/>
      <c r="B89" s="379" t="s">
        <v>420</v>
      </c>
      <c r="C89" s="379">
        <v>85</v>
      </c>
      <c r="D89" s="379" t="s">
        <v>382</v>
      </c>
      <c r="E89" s="379"/>
      <c r="F89" s="385">
        <v>47500</v>
      </c>
      <c r="G89" s="385">
        <v>47500</v>
      </c>
      <c r="H89" s="385">
        <v>0</v>
      </c>
      <c r="I89" s="385">
        <v>0</v>
      </c>
    </row>
    <row r="90" spans="1:9">
      <c r="A90" s="379"/>
      <c r="B90" s="379" t="s">
        <v>421</v>
      </c>
      <c r="C90" s="379">
        <v>86</v>
      </c>
      <c r="D90" s="379" t="s">
        <v>382</v>
      </c>
      <c r="E90" s="379"/>
      <c r="F90" s="385">
        <v>49290</v>
      </c>
      <c r="G90" s="385">
        <v>49290</v>
      </c>
      <c r="H90" s="385">
        <v>0</v>
      </c>
      <c r="I90" s="385">
        <v>0</v>
      </c>
    </row>
    <row r="91" spans="1:9">
      <c r="A91" s="379"/>
      <c r="B91" s="379" t="s">
        <v>422</v>
      </c>
      <c r="C91" s="379">
        <v>87</v>
      </c>
      <c r="D91" s="379" t="s">
        <v>382</v>
      </c>
      <c r="E91" s="379"/>
      <c r="F91" s="385">
        <v>44800</v>
      </c>
      <c r="G91" s="385">
        <v>44800</v>
      </c>
      <c r="H91" s="385">
        <v>0</v>
      </c>
      <c r="I91" s="385">
        <v>0</v>
      </c>
    </row>
    <row r="92" spans="1:9">
      <c r="A92" s="379"/>
      <c r="B92" s="379" t="s">
        <v>423</v>
      </c>
      <c r="C92" s="379">
        <v>88</v>
      </c>
      <c r="D92" s="379" t="s">
        <v>382</v>
      </c>
      <c r="E92" s="379"/>
      <c r="F92" s="385">
        <v>47740</v>
      </c>
      <c r="G92" s="385">
        <v>47740</v>
      </c>
      <c r="H92" s="385">
        <v>0</v>
      </c>
      <c r="I92" s="385">
        <v>0</v>
      </c>
    </row>
    <row r="93" spans="1:9">
      <c r="A93" s="379"/>
      <c r="B93" s="379" t="s">
        <v>424</v>
      </c>
      <c r="C93" s="379">
        <v>89</v>
      </c>
      <c r="D93" s="379" t="s">
        <v>382</v>
      </c>
      <c r="E93" s="379"/>
      <c r="F93" s="385">
        <v>50500</v>
      </c>
      <c r="G93" s="385">
        <v>50500</v>
      </c>
      <c r="H93" s="385">
        <v>0</v>
      </c>
      <c r="I93" s="385">
        <v>0</v>
      </c>
    </row>
    <row r="94" spans="1:9">
      <c r="A94" s="379"/>
      <c r="B94" s="379" t="s">
        <v>425</v>
      </c>
      <c r="C94" s="379">
        <v>90</v>
      </c>
      <c r="D94" s="379" t="s">
        <v>382</v>
      </c>
      <c r="E94" s="379"/>
      <c r="F94" s="385">
        <v>46190</v>
      </c>
      <c r="G94" s="385">
        <v>46190</v>
      </c>
      <c r="H94" s="385">
        <v>0</v>
      </c>
      <c r="I94" s="385">
        <v>0</v>
      </c>
    </row>
    <row r="95" spans="1:9">
      <c r="A95" s="379"/>
      <c r="B95" s="379" t="s">
        <v>425</v>
      </c>
      <c r="C95" s="379">
        <v>91</v>
      </c>
      <c r="D95" s="379" t="s">
        <v>382</v>
      </c>
      <c r="E95" s="379"/>
      <c r="F95" s="385">
        <v>38400</v>
      </c>
      <c r="G95" s="385">
        <v>38400</v>
      </c>
      <c r="H95" s="385">
        <v>0</v>
      </c>
      <c r="I95" s="385">
        <v>0</v>
      </c>
    </row>
    <row r="96" spans="1:9">
      <c r="A96" s="379"/>
      <c r="B96" s="379" t="s">
        <v>425</v>
      </c>
      <c r="C96" s="379">
        <v>92</v>
      </c>
      <c r="D96" s="379" t="s">
        <v>382</v>
      </c>
      <c r="E96" s="379"/>
      <c r="F96" s="385">
        <v>48670</v>
      </c>
      <c r="G96" s="385">
        <v>48670</v>
      </c>
      <c r="H96" s="385">
        <v>0</v>
      </c>
      <c r="I96" s="385">
        <v>0</v>
      </c>
    </row>
    <row r="97" spans="1:9">
      <c r="A97" s="379"/>
      <c r="B97" s="379" t="s">
        <v>425</v>
      </c>
      <c r="C97" s="379">
        <v>93</v>
      </c>
      <c r="D97" s="379" t="s">
        <v>382</v>
      </c>
      <c r="E97" s="379"/>
      <c r="F97" s="385">
        <v>49920</v>
      </c>
      <c r="G97" s="385">
        <v>49920</v>
      </c>
      <c r="H97" s="385">
        <v>0</v>
      </c>
      <c r="I97" s="385">
        <v>0</v>
      </c>
    </row>
    <row r="98" spans="1:9">
      <c r="A98" s="379"/>
      <c r="B98" s="379" t="s">
        <v>425</v>
      </c>
      <c r="C98" s="379">
        <v>94</v>
      </c>
      <c r="D98" s="379" t="s">
        <v>382</v>
      </c>
      <c r="E98" s="379"/>
      <c r="F98" s="385">
        <v>47120</v>
      </c>
      <c r="G98" s="385">
        <v>47120</v>
      </c>
      <c r="H98" s="385">
        <v>0</v>
      </c>
      <c r="I98" s="385">
        <v>0</v>
      </c>
    </row>
    <row r="99" spans="1:9">
      <c r="A99" s="379"/>
      <c r="B99" s="379" t="s">
        <v>425</v>
      </c>
      <c r="C99" s="379">
        <v>95</v>
      </c>
      <c r="D99" s="379" t="s">
        <v>382</v>
      </c>
      <c r="E99" s="379"/>
      <c r="F99" s="385">
        <v>47400</v>
      </c>
      <c r="G99" s="385">
        <v>47400</v>
      </c>
      <c r="H99" s="385">
        <v>0</v>
      </c>
      <c r="I99" s="385">
        <v>0</v>
      </c>
    </row>
    <row r="100" spans="1:9">
      <c r="A100" s="379"/>
      <c r="B100" s="379" t="s">
        <v>426</v>
      </c>
      <c r="C100" s="379">
        <v>96</v>
      </c>
      <c r="D100" s="379" t="s">
        <v>382</v>
      </c>
      <c r="E100" s="379"/>
      <c r="F100" s="385">
        <v>47680</v>
      </c>
      <c r="G100" s="385">
        <v>47680</v>
      </c>
      <c r="H100" s="385">
        <v>0</v>
      </c>
      <c r="I100" s="385">
        <v>0</v>
      </c>
    </row>
    <row r="101" spans="1:9">
      <c r="A101" s="379"/>
      <c r="B101" s="379" t="s">
        <v>426</v>
      </c>
      <c r="C101" s="379">
        <v>97</v>
      </c>
      <c r="D101" s="379" t="s">
        <v>382</v>
      </c>
      <c r="E101" s="379"/>
      <c r="F101" s="385">
        <v>44640</v>
      </c>
      <c r="G101" s="385">
        <v>44640</v>
      </c>
      <c r="H101" s="385">
        <v>0</v>
      </c>
      <c r="I101" s="385">
        <v>0</v>
      </c>
    </row>
    <row r="102" spans="1:9">
      <c r="A102" s="379"/>
      <c r="B102" s="379" t="s">
        <v>426</v>
      </c>
      <c r="C102" s="379">
        <v>98</v>
      </c>
      <c r="D102" s="379" t="s">
        <v>382</v>
      </c>
      <c r="E102" s="379"/>
      <c r="F102" s="385">
        <v>46900</v>
      </c>
      <c r="G102" s="385">
        <v>46900</v>
      </c>
      <c r="H102" s="385">
        <v>0</v>
      </c>
      <c r="I102" s="385">
        <v>0</v>
      </c>
    </row>
    <row r="103" spans="1:9">
      <c r="A103" s="379"/>
      <c r="B103" s="379" t="s">
        <v>426</v>
      </c>
      <c r="C103" s="379">
        <v>99</v>
      </c>
      <c r="D103" s="379" t="s">
        <v>382</v>
      </c>
      <c r="E103" s="379"/>
      <c r="F103" s="385">
        <v>47430</v>
      </c>
      <c r="G103" s="385">
        <v>47430</v>
      </c>
      <c r="H103" s="385">
        <v>0</v>
      </c>
      <c r="I103" s="385">
        <v>0</v>
      </c>
    </row>
    <row r="104" spans="1:9">
      <c r="A104" s="379"/>
      <c r="B104" s="379" t="s">
        <v>426</v>
      </c>
      <c r="C104" s="379">
        <v>100</v>
      </c>
      <c r="D104" s="379" t="s">
        <v>382</v>
      </c>
      <c r="E104" s="379"/>
      <c r="F104" s="385">
        <v>46190</v>
      </c>
      <c r="G104" s="385">
        <v>46190</v>
      </c>
      <c r="H104" s="385">
        <v>0</v>
      </c>
      <c r="I104" s="385">
        <v>0</v>
      </c>
    </row>
    <row r="105" spans="1:9">
      <c r="A105" s="379"/>
      <c r="B105" s="379" t="s">
        <v>427</v>
      </c>
      <c r="C105" s="379">
        <v>101</v>
      </c>
      <c r="D105" s="379" t="s">
        <v>382</v>
      </c>
      <c r="E105" s="379"/>
      <c r="F105" s="385">
        <v>28750</v>
      </c>
      <c r="G105" s="385">
        <v>0</v>
      </c>
      <c r="H105" s="385">
        <v>28750</v>
      </c>
      <c r="I105" s="385">
        <v>3737.5</v>
      </c>
    </row>
    <row r="106" spans="1:9">
      <c r="A106" s="379"/>
      <c r="B106" s="379" t="s">
        <v>428</v>
      </c>
      <c r="C106" s="379">
        <v>102</v>
      </c>
      <c r="D106" s="379" t="s">
        <v>382</v>
      </c>
      <c r="E106" s="379"/>
      <c r="F106" s="385">
        <v>43400</v>
      </c>
      <c r="G106" s="385">
        <v>43400</v>
      </c>
      <c r="H106" s="385">
        <v>0</v>
      </c>
      <c r="I106" s="385">
        <v>0</v>
      </c>
    </row>
    <row r="107" spans="1:9">
      <c r="A107" s="379"/>
      <c r="B107" s="379" t="s">
        <v>429</v>
      </c>
      <c r="C107" s="379">
        <v>103</v>
      </c>
      <c r="D107" s="379" t="s">
        <v>382</v>
      </c>
      <c r="E107" s="379"/>
      <c r="F107" s="385">
        <v>49600</v>
      </c>
      <c r="G107" s="385">
        <v>49600</v>
      </c>
      <c r="H107" s="385">
        <v>0</v>
      </c>
      <c r="I107" s="385">
        <v>0</v>
      </c>
    </row>
    <row r="108" spans="1:9">
      <c r="A108" s="379"/>
      <c r="B108" s="379" t="s">
        <v>430</v>
      </c>
      <c r="C108" s="379">
        <v>104</v>
      </c>
      <c r="D108" s="379" t="s">
        <v>382</v>
      </c>
      <c r="E108" s="379"/>
      <c r="F108" s="385">
        <v>48360</v>
      </c>
      <c r="G108" s="385">
        <v>48360</v>
      </c>
      <c r="H108" s="385">
        <v>0</v>
      </c>
      <c r="I108" s="385">
        <v>0</v>
      </c>
    </row>
    <row r="109" spans="1:9">
      <c r="A109" s="379"/>
      <c r="B109" s="379" t="s">
        <v>431</v>
      </c>
      <c r="C109" s="379">
        <v>105</v>
      </c>
      <c r="D109" s="379" t="s">
        <v>382</v>
      </c>
      <c r="E109" s="379"/>
      <c r="F109" s="385">
        <v>34500</v>
      </c>
      <c r="G109" s="385">
        <v>0</v>
      </c>
      <c r="H109" s="385">
        <v>34500</v>
      </c>
      <c r="I109" s="385">
        <v>4485</v>
      </c>
    </row>
    <row r="110" spans="1:9">
      <c r="A110" s="379"/>
      <c r="B110" s="379" t="s">
        <v>432</v>
      </c>
      <c r="C110" s="379">
        <v>106</v>
      </c>
      <c r="D110" s="379" t="s">
        <v>382</v>
      </c>
      <c r="E110" s="379"/>
      <c r="F110" s="385">
        <v>43125</v>
      </c>
      <c r="G110" s="385">
        <v>0</v>
      </c>
      <c r="H110" s="385">
        <v>43125</v>
      </c>
      <c r="I110" s="385">
        <v>5606.25</v>
      </c>
    </row>
    <row r="111" spans="1:9">
      <c r="A111" s="379"/>
      <c r="B111" s="379" t="s">
        <v>278</v>
      </c>
      <c r="C111" s="379">
        <v>107</v>
      </c>
      <c r="D111" s="379" t="s">
        <v>382</v>
      </c>
      <c r="E111" s="379"/>
      <c r="F111" s="385">
        <v>48050</v>
      </c>
      <c r="G111" s="385">
        <v>48050</v>
      </c>
      <c r="H111" s="385">
        <v>0</v>
      </c>
      <c r="I111" s="385">
        <v>0</v>
      </c>
    </row>
    <row r="112" spans="1:9">
      <c r="A112" s="379"/>
      <c r="B112" s="379" t="s">
        <v>433</v>
      </c>
      <c r="C112" s="379">
        <v>108</v>
      </c>
      <c r="D112" s="379" t="s">
        <v>382</v>
      </c>
      <c r="E112" s="379"/>
      <c r="F112" s="385">
        <v>46190</v>
      </c>
      <c r="G112" s="385">
        <v>46190</v>
      </c>
      <c r="H112" s="385">
        <v>0</v>
      </c>
      <c r="I112" s="385">
        <v>0</v>
      </c>
    </row>
    <row r="113" spans="1:9">
      <c r="A113" s="379"/>
      <c r="B113" s="379" t="s">
        <v>434</v>
      </c>
      <c r="C113" s="379">
        <v>109</v>
      </c>
      <c r="D113" s="379" t="s">
        <v>382</v>
      </c>
      <c r="E113" s="379"/>
      <c r="F113" s="385">
        <v>47120</v>
      </c>
      <c r="G113" s="385">
        <v>47120</v>
      </c>
      <c r="H113" s="385">
        <v>0</v>
      </c>
      <c r="I113" s="385">
        <v>0</v>
      </c>
    </row>
    <row r="114" spans="1:9">
      <c r="A114" s="379"/>
      <c r="B114" s="379" t="s">
        <v>434</v>
      </c>
      <c r="C114" s="379">
        <v>110</v>
      </c>
      <c r="D114" s="379" t="s">
        <v>382</v>
      </c>
      <c r="E114" s="379"/>
      <c r="F114" s="385">
        <v>48670</v>
      </c>
      <c r="G114" s="385">
        <v>48670</v>
      </c>
      <c r="H114" s="385">
        <v>0</v>
      </c>
      <c r="I114" s="385">
        <v>0</v>
      </c>
    </row>
    <row r="115" spans="1:9">
      <c r="A115" s="379"/>
      <c r="B115" s="379" t="s">
        <v>435</v>
      </c>
      <c r="C115" s="379">
        <v>111</v>
      </c>
      <c r="D115" s="379" t="s">
        <v>382</v>
      </c>
      <c r="E115" s="379"/>
      <c r="F115" s="385">
        <v>49600</v>
      </c>
      <c r="G115" s="385">
        <v>49600</v>
      </c>
      <c r="H115" s="385">
        <v>0</v>
      </c>
      <c r="I115" s="385">
        <v>0</v>
      </c>
    </row>
    <row r="116" spans="1:9">
      <c r="A116" s="379"/>
      <c r="B116" s="379" t="s">
        <v>435</v>
      </c>
      <c r="C116" s="379">
        <v>112</v>
      </c>
      <c r="D116" s="379" t="s">
        <v>382</v>
      </c>
      <c r="E116" s="379"/>
      <c r="F116" s="385">
        <v>46500</v>
      </c>
      <c r="G116" s="385">
        <v>46500</v>
      </c>
      <c r="H116" s="385">
        <v>0</v>
      </c>
      <c r="I116" s="385">
        <v>0</v>
      </c>
    </row>
    <row r="117" spans="1:9">
      <c r="A117" s="379"/>
      <c r="B117" s="379" t="s">
        <v>436</v>
      </c>
      <c r="C117" s="379">
        <v>113</v>
      </c>
      <c r="D117" s="379" t="s">
        <v>382</v>
      </c>
      <c r="E117" s="379"/>
      <c r="F117" s="385">
        <v>51460</v>
      </c>
      <c r="G117" s="385">
        <v>51460</v>
      </c>
      <c r="H117" s="385">
        <v>0</v>
      </c>
      <c r="I117" s="385">
        <v>0</v>
      </c>
    </row>
    <row r="118" spans="1:9">
      <c r="A118" s="379"/>
      <c r="B118" s="379" t="s">
        <v>437</v>
      </c>
      <c r="C118" s="379">
        <v>114</v>
      </c>
      <c r="D118" s="379" t="s">
        <v>382</v>
      </c>
      <c r="E118" s="379"/>
      <c r="F118" s="385">
        <v>43400</v>
      </c>
      <c r="G118" s="385">
        <v>43400</v>
      </c>
      <c r="H118" s="385">
        <v>0</v>
      </c>
      <c r="I118" s="385">
        <v>0</v>
      </c>
    </row>
    <row r="119" spans="1:9">
      <c r="A119" s="379"/>
      <c r="B119" s="379" t="s">
        <v>437</v>
      </c>
      <c r="C119" s="379">
        <v>115</v>
      </c>
      <c r="D119" s="379" t="s">
        <v>382</v>
      </c>
      <c r="E119" s="379"/>
      <c r="F119" s="385">
        <v>48050</v>
      </c>
      <c r="G119" s="385">
        <v>48050</v>
      </c>
      <c r="H119" s="385">
        <v>0</v>
      </c>
      <c r="I119" s="385">
        <v>0</v>
      </c>
    </row>
    <row r="120" spans="1:9">
      <c r="A120" s="379"/>
      <c r="B120" s="379" t="s">
        <v>438</v>
      </c>
      <c r="C120" s="379">
        <v>116</v>
      </c>
      <c r="D120" s="379" t="s">
        <v>382</v>
      </c>
      <c r="E120" s="379"/>
      <c r="F120" s="385">
        <v>47740</v>
      </c>
      <c r="G120" s="385">
        <v>47740</v>
      </c>
      <c r="H120" s="385">
        <v>0</v>
      </c>
      <c r="I120" s="385">
        <v>0</v>
      </c>
    </row>
    <row r="121" spans="1:9">
      <c r="A121" s="379"/>
      <c r="B121" s="379" t="s">
        <v>438</v>
      </c>
      <c r="C121" s="379">
        <v>117</v>
      </c>
      <c r="D121" s="379" t="s">
        <v>382</v>
      </c>
      <c r="E121" s="379"/>
      <c r="F121" s="385">
        <v>47430</v>
      </c>
      <c r="G121" s="385">
        <v>47430</v>
      </c>
      <c r="H121" s="385">
        <v>0</v>
      </c>
      <c r="I121" s="385">
        <v>0</v>
      </c>
    </row>
    <row r="122" spans="1:9">
      <c r="A122" s="379"/>
      <c r="B122" s="379" t="s">
        <v>439</v>
      </c>
      <c r="C122" s="379">
        <v>118</v>
      </c>
      <c r="D122" s="379" t="s">
        <v>382</v>
      </c>
      <c r="E122" s="379"/>
      <c r="F122" s="385">
        <v>41850</v>
      </c>
      <c r="G122" s="385">
        <v>41850</v>
      </c>
      <c r="H122" s="385">
        <v>0</v>
      </c>
      <c r="I122" s="385">
        <v>0</v>
      </c>
    </row>
    <row r="123" spans="1:9">
      <c r="A123" s="379"/>
      <c r="B123" s="379" t="s">
        <v>439</v>
      </c>
      <c r="C123" s="379">
        <v>119</v>
      </c>
      <c r="D123" s="379" t="s">
        <v>382</v>
      </c>
      <c r="E123" s="379"/>
      <c r="F123" s="385">
        <v>44950</v>
      </c>
      <c r="G123" s="385">
        <v>44950</v>
      </c>
      <c r="H123" s="385">
        <v>0</v>
      </c>
      <c r="I123" s="385">
        <v>0</v>
      </c>
    </row>
    <row r="124" spans="1:9">
      <c r="A124" s="379"/>
      <c r="B124" s="379" t="s">
        <v>440</v>
      </c>
      <c r="C124" s="379">
        <v>120</v>
      </c>
      <c r="D124" s="379" t="s">
        <v>382</v>
      </c>
      <c r="E124" s="379"/>
      <c r="F124" s="385">
        <v>43400</v>
      </c>
      <c r="G124" s="385">
        <v>43400</v>
      </c>
      <c r="H124" s="385">
        <v>0</v>
      </c>
      <c r="I124" s="385">
        <v>0</v>
      </c>
    </row>
    <row r="125" spans="1:9">
      <c r="A125" s="379"/>
      <c r="B125" s="379" t="s">
        <v>441</v>
      </c>
      <c r="C125" s="379">
        <v>121</v>
      </c>
      <c r="D125" s="379" t="s">
        <v>382</v>
      </c>
      <c r="E125" s="379"/>
      <c r="F125" s="385">
        <v>47740</v>
      </c>
      <c r="G125" s="385">
        <v>47740</v>
      </c>
      <c r="H125" s="385">
        <v>0</v>
      </c>
      <c r="I125" s="385">
        <v>0</v>
      </c>
    </row>
    <row r="126" spans="1:9">
      <c r="A126" s="379"/>
      <c r="B126" s="379" t="s">
        <v>442</v>
      </c>
      <c r="C126" s="379">
        <v>122</v>
      </c>
      <c r="D126" s="379" t="s">
        <v>382</v>
      </c>
      <c r="E126" s="379"/>
      <c r="F126" s="385">
        <v>42780</v>
      </c>
      <c r="G126" s="385">
        <v>42780</v>
      </c>
      <c r="H126" s="385">
        <v>0</v>
      </c>
      <c r="I126" s="385">
        <v>0</v>
      </c>
    </row>
    <row r="127" spans="1:9">
      <c r="A127" s="379"/>
      <c r="B127" s="379" t="s">
        <v>443</v>
      </c>
      <c r="C127" s="379">
        <v>123</v>
      </c>
      <c r="D127" s="379" t="s">
        <v>382</v>
      </c>
      <c r="E127" s="379"/>
      <c r="F127" s="385">
        <v>48980</v>
      </c>
      <c r="G127" s="385">
        <v>48980</v>
      </c>
      <c r="H127" s="385">
        <v>0</v>
      </c>
      <c r="I127" s="385">
        <v>0</v>
      </c>
    </row>
    <row r="128" spans="1:9">
      <c r="A128" s="379"/>
      <c r="B128" s="379" t="s">
        <v>444</v>
      </c>
      <c r="C128" s="379">
        <v>124</v>
      </c>
      <c r="D128" s="379" t="s">
        <v>382</v>
      </c>
      <c r="E128" s="379"/>
      <c r="F128" s="385">
        <v>44950</v>
      </c>
      <c r="G128" s="385">
        <v>44950</v>
      </c>
      <c r="H128" s="385">
        <v>0</v>
      </c>
      <c r="I128" s="385">
        <v>0</v>
      </c>
    </row>
    <row r="129" spans="1:9">
      <c r="A129" s="379"/>
      <c r="B129" s="379" t="s">
        <v>280</v>
      </c>
      <c r="C129" s="379">
        <v>125</v>
      </c>
      <c r="D129" s="379" t="s">
        <v>382</v>
      </c>
      <c r="E129" s="379"/>
      <c r="F129" s="385">
        <v>46500</v>
      </c>
      <c r="G129" s="385">
        <v>46500</v>
      </c>
      <c r="H129" s="385">
        <v>0</v>
      </c>
      <c r="I129" s="385">
        <v>0</v>
      </c>
    </row>
    <row r="130" spans="1:9">
      <c r="A130" s="379"/>
      <c r="B130" s="379" t="s">
        <v>281</v>
      </c>
      <c r="C130" s="379">
        <v>126</v>
      </c>
      <c r="D130" s="379" t="s">
        <v>382</v>
      </c>
      <c r="E130" s="379"/>
      <c r="F130" s="385">
        <v>42160</v>
      </c>
      <c r="G130" s="385">
        <v>42160</v>
      </c>
      <c r="H130" s="385">
        <v>0</v>
      </c>
      <c r="I130" s="385">
        <v>0</v>
      </c>
    </row>
    <row r="131" spans="1:9">
      <c r="A131" s="379"/>
      <c r="B131" s="379" t="s">
        <v>445</v>
      </c>
      <c r="C131" s="379">
        <v>127</v>
      </c>
      <c r="D131" s="379" t="s">
        <v>382</v>
      </c>
      <c r="E131" s="379"/>
      <c r="F131" s="385">
        <v>46190</v>
      </c>
      <c r="G131" s="385">
        <v>46190</v>
      </c>
      <c r="H131" s="385">
        <v>0</v>
      </c>
      <c r="I131" s="385">
        <v>0</v>
      </c>
    </row>
    <row r="132" spans="1:9">
      <c r="A132" s="379"/>
      <c r="B132" s="379" t="s">
        <v>282</v>
      </c>
      <c r="C132" s="379">
        <v>128</v>
      </c>
      <c r="D132" s="379" t="s">
        <v>382</v>
      </c>
      <c r="E132" s="379"/>
      <c r="F132" s="385">
        <v>48050</v>
      </c>
      <c r="G132" s="385">
        <v>48050</v>
      </c>
      <c r="H132" s="385">
        <v>0</v>
      </c>
      <c r="I132" s="385">
        <v>0</v>
      </c>
    </row>
    <row r="133" spans="1:9">
      <c r="A133" s="379"/>
      <c r="B133" s="379" t="s">
        <v>446</v>
      </c>
      <c r="C133" s="379">
        <v>129</v>
      </c>
      <c r="D133" s="379" t="s">
        <v>382</v>
      </c>
      <c r="E133" s="379"/>
      <c r="F133" s="385">
        <v>44950</v>
      </c>
      <c r="G133" s="385">
        <v>44950</v>
      </c>
      <c r="H133" s="385">
        <v>0</v>
      </c>
      <c r="I133" s="385">
        <v>0</v>
      </c>
    </row>
    <row r="134" spans="1:9">
      <c r="A134" s="379"/>
      <c r="B134" s="379" t="s">
        <v>447</v>
      </c>
      <c r="C134" s="379">
        <v>130</v>
      </c>
      <c r="D134" s="379" t="s">
        <v>382</v>
      </c>
      <c r="E134" s="379"/>
      <c r="F134" s="385">
        <v>47120</v>
      </c>
      <c r="G134" s="385">
        <v>47120</v>
      </c>
      <c r="H134" s="385">
        <v>0</v>
      </c>
      <c r="I134" s="385">
        <v>0</v>
      </c>
    </row>
    <row r="135" spans="1:9">
      <c r="A135" s="379"/>
      <c r="B135" s="379" t="s">
        <v>448</v>
      </c>
      <c r="C135" s="379">
        <v>131</v>
      </c>
      <c r="D135" s="379" t="s">
        <v>382</v>
      </c>
      <c r="E135" s="379"/>
      <c r="F135" s="385">
        <v>44800</v>
      </c>
      <c r="G135" s="385">
        <v>44800</v>
      </c>
      <c r="H135" s="385">
        <v>0</v>
      </c>
      <c r="I135" s="385">
        <v>0</v>
      </c>
    </row>
    <row r="136" spans="1:9">
      <c r="A136" s="379"/>
      <c r="B136" s="379" t="s">
        <v>449</v>
      </c>
      <c r="C136" s="379">
        <v>132</v>
      </c>
      <c r="D136" s="379" t="s">
        <v>382</v>
      </c>
      <c r="E136" s="379"/>
      <c r="F136" s="385">
        <v>49240</v>
      </c>
      <c r="G136" s="385">
        <v>49240</v>
      </c>
      <c r="H136" s="385">
        <v>0</v>
      </c>
      <c r="I136" s="385">
        <v>0</v>
      </c>
    </row>
    <row r="137" spans="1:9">
      <c r="A137" s="379"/>
      <c r="B137" s="379" t="s">
        <v>449</v>
      </c>
      <c r="C137" s="379">
        <v>133</v>
      </c>
      <c r="D137" s="379" t="s">
        <v>382</v>
      </c>
      <c r="E137" s="379"/>
      <c r="F137" s="385">
        <v>51200</v>
      </c>
      <c r="G137" s="385">
        <v>51200</v>
      </c>
      <c r="H137" s="385">
        <v>0</v>
      </c>
      <c r="I137" s="385">
        <v>0</v>
      </c>
    </row>
    <row r="138" spans="1:9">
      <c r="A138" s="379"/>
      <c r="B138" s="379" t="s">
        <v>450</v>
      </c>
      <c r="C138" s="379">
        <v>134</v>
      </c>
      <c r="D138" s="379" t="s">
        <v>382</v>
      </c>
      <c r="E138" s="379"/>
      <c r="F138" s="385">
        <v>15690</v>
      </c>
      <c r="G138" s="385">
        <v>0</v>
      </c>
      <c r="H138" s="385">
        <v>15690</v>
      </c>
      <c r="I138" s="385">
        <v>2039.7</v>
      </c>
    </row>
    <row r="139" spans="1:9">
      <c r="A139" s="379"/>
      <c r="B139" s="379" t="s">
        <v>450</v>
      </c>
      <c r="C139" s="379">
        <v>135</v>
      </c>
      <c r="D139" s="379" t="s">
        <v>382</v>
      </c>
      <c r="E139" s="379"/>
      <c r="F139" s="385">
        <v>46500</v>
      </c>
      <c r="G139" s="385">
        <v>46500</v>
      </c>
      <c r="H139" s="385">
        <v>0</v>
      </c>
      <c r="I139" s="385">
        <v>0</v>
      </c>
    </row>
    <row r="140" spans="1:9">
      <c r="A140" s="379"/>
      <c r="B140" s="379" t="s">
        <v>451</v>
      </c>
      <c r="C140" s="379">
        <v>136</v>
      </c>
      <c r="D140" s="379" t="s">
        <v>382</v>
      </c>
      <c r="E140" s="379"/>
      <c r="F140" s="385">
        <v>44800</v>
      </c>
      <c r="G140" s="385">
        <v>44800</v>
      </c>
      <c r="H140" s="385">
        <v>0</v>
      </c>
      <c r="I140" s="385">
        <v>0</v>
      </c>
    </row>
    <row r="141" spans="1:9">
      <c r="A141" s="379"/>
      <c r="B141" s="379" t="s">
        <v>452</v>
      </c>
      <c r="C141" s="379">
        <v>137</v>
      </c>
      <c r="D141" s="379" t="s">
        <v>382</v>
      </c>
      <c r="E141" s="379"/>
      <c r="F141" s="385">
        <v>49600</v>
      </c>
      <c r="G141" s="385">
        <v>49600</v>
      </c>
      <c r="H141" s="385">
        <v>0</v>
      </c>
      <c r="I141" s="385">
        <v>0</v>
      </c>
    </row>
    <row r="142" spans="1:9">
      <c r="A142" s="379"/>
      <c r="B142" s="379" t="s">
        <v>453</v>
      </c>
      <c r="C142" s="379">
        <v>138</v>
      </c>
      <c r="D142" s="379" t="s">
        <v>382</v>
      </c>
      <c r="E142" s="379"/>
      <c r="F142" s="385">
        <v>44800</v>
      </c>
      <c r="G142" s="385">
        <v>44800</v>
      </c>
      <c r="H142" s="385">
        <v>0</v>
      </c>
      <c r="I142" s="385">
        <v>0</v>
      </c>
    </row>
    <row r="143" spans="1:9">
      <c r="A143" s="379"/>
      <c r="B143" s="379" t="s">
        <v>454</v>
      </c>
      <c r="C143" s="379">
        <v>139</v>
      </c>
      <c r="D143" s="379" t="s">
        <v>382</v>
      </c>
      <c r="E143" s="379"/>
      <c r="F143" s="385">
        <v>32000</v>
      </c>
      <c r="G143" s="385">
        <v>32000</v>
      </c>
      <c r="H143" s="385">
        <v>0</v>
      </c>
      <c r="I143" s="385">
        <v>0</v>
      </c>
    </row>
    <row r="144" spans="1:9">
      <c r="A144" s="379"/>
      <c r="B144" s="379" t="s">
        <v>284</v>
      </c>
      <c r="C144" s="379">
        <v>140</v>
      </c>
      <c r="D144" s="379" t="s">
        <v>382</v>
      </c>
      <c r="E144" s="379"/>
      <c r="F144" s="385">
        <v>47720</v>
      </c>
      <c r="G144" s="385">
        <v>47720</v>
      </c>
      <c r="H144" s="385">
        <v>0</v>
      </c>
      <c r="I144" s="385">
        <v>0</v>
      </c>
    </row>
    <row r="145" spans="1:9">
      <c r="A145" s="379"/>
      <c r="B145" s="379" t="s">
        <v>455</v>
      </c>
      <c r="C145" s="379">
        <v>141</v>
      </c>
      <c r="D145" s="379" t="s">
        <v>382</v>
      </c>
      <c r="E145" s="379"/>
      <c r="F145" s="385">
        <v>48000</v>
      </c>
      <c r="G145" s="385">
        <v>48000</v>
      </c>
      <c r="H145" s="385">
        <v>0</v>
      </c>
      <c r="I145" s="385">
        <v>0</v>
      </c>
    </row>
    <row r="146" spans="1:9">
      <c r="A146" s="379"/>
      <c r="B146" s="379" t="s">
        <v>288</v>
      </c>
      <c r="C146" s="379">
        <v>142</v>
      </c>
      <c r="D146" s="379" t="s">
        <v>382</v>
      </c>
      <c r="E146" s="379"/>
      <c r="F146" s="385">
        <v>46400</v>
      </c>
      <c r="G146" s="385">
        <v>46400</v>
      </c>
      <c r="H146" s="385">
        <v>0</v>
      </c>
      <c r="I146" s="385">
        <v>0</v>
      </c>
    </row>
    <row r="147" spans="1:9">
      <c r="A147" s="379"/>
      <c r="B147" s="379" t="s">
        <v>456</v>
      </c>
      <c r="C147" s="379">
        <v>143</v>
      </c>
      <c r="D147" s="379" t="s">
        <v>382</v>
      </c>
      <c r="E147" s="379"/>
      <c r="F147" s="385">
        <v>48640</v>
      </c>
      <c r="G147" s="385">
        <v>48640</v>
      </c>
      <c r="H147" s="385">
        <v>0</v>
      </c>
      <c r="I147" s="385">
        <v>0</v>
      </c>
    </row>
    <row r="148" spans="1:9">
      <c r="A148" s="379"/>
      <c r="B148" s="379" t="s">
        <v>457</v>
      </c>
      <c r="C148" s="379">
        <v>144</v>
      </c>
      <c r="D148" s="379" t="s">
        <v>382</v>
      </c>
      <c r="E148" s="379"/>
      <c r="F148" s="385">
        <v>48320</v>
      </c>
      <c r="G148" s="385">
        <v>48320</v>
      </c>
      <c r="H148" s="385">
        <v>0</v>
      </c>
      <c r="I148" s="385">
        <v>0</v>
      </c>
    </row>
    <row r="149" spans="1:9">
      <c r="A149" s="379"/>
      <c r="B149" s="379" t="s">
        <v>289</v>
      </c>
      <c r="C149" s="379">
        <v>145</v>
      </c>
      <c r="D149" s="379" t="s">
        <v>382</v>
      </c>
      <c r="E149" s="379"/>
      <c r="F149" s="385">
        <v>49600</v>
      </c>
      <c r="G149" s="385">
        <v>49600</v>
      </c>
      <c r="H149" s="385">
        <v>0</v>
      </c>
      <c r="I149" s="385">
        <v>0</v>
      </c>
    </row>
    <row r="150" spans="1:9">
      <c r="A150" s="379"/>
      <c r="B150" s="379" t="s">
        <v>458</v>
      </c>
      <c r="C150" s="379">
        <v>146</v>
      </c>
      <c r="D150" s="379" t="s">
        <v>382</v>
      </c>
      <c r="E150" s="379"/>
      <c r="F150" s="385">
        <v>49280</v>
      </c>
      <c r="G150" s="385">
        <v>49280</v>
      </c>
      <c r="H150" s="385">
        <v>0</v>
      </c>
      <c r="I150" s="385">
        <v>0</v>
      </c>
    </row>
    <row r="151" spans="1:9">
      <c r="A151" s="379"/>
      <c r="B151" s="379" t="s">
        <v>459</v>
      </c>
      <c r="C151" s="379">
        <v>147</v>
      </c>
      <c r="D151" s="379" t="s">
        <v>382</v>
      </c>
      <c r="E151" s="379"/>
      <c r="F151" s="385">
        <v>47680</v>
      </c>
      <c r="G151" s="385">
        <v>47680</v>
      </c>
      <c r="H151" s="385">
        <v>0</v>
      </c>
      <c r="I151" s="385">
        <v>0</v>
      </c>
    </row>
    <row r="152" spans="1:9">
      <c r="A152" s="379"/>
      <c r="B152" s="379" t="s">
        <v>291</v>
      </c>
      <c r="C152" s="379">
        <v>148</v>
      </c>
      <c r="D152" s="379" t="s">
        <v>382</v>
      </c>
      <c r="E152" s="379"/>
      <c r="F152" s="385">
        <v>47360</v>
      </c>
      <c r="G152" s="385">
        <v>47360</v>
      </c>
      <c r="H152" s="385">
        <v>0</v>
      </c>
      <c r="I152" s="385">
        <v>0</v>
      </c>
    </row>
    <row r="153" spans="1:9">
      <c r="A153" s="379"/>
      <c r="B153" s="379" t="s">
        <v>460</v>
      </c>
      <c r="C153" s="379">
        <v>149</v>
      </c>
      <c r="D153" s="379" t="s">
        <v>382</v>
      </c>
      <c r="E153" s="379"/>
      <c r="F153" s="385">
        <v>48800</v>
      </c>
      <c r="G153" s="385">
        <v>48800</v>
      </c>
      <c r="H153" s="385">
        <v>0</v>
      </c>
      <c r="I153" s="385">
        <v>0</v>
      </c>
    </row>
    <row r="154" spans="1:9">
      <c r="A154" s="379"/>
      <c r="B154" s="379" t="s">
        <v>460</v>
      </c>
      <c r="C154" s="379">
        <v>150</v>
      </c>
      <c r="D154" s="379" t="s">
        <v>382</v>
      </c>
      <c r="E154" s="379"/>
      <c r="F154" s="385">
        <v>49120</v>
      </c>
      <c r="G154" s="385">
        <v>49120</v>
      </c>
      <c r="H154" s="385">
        <v>0</v>
      </c>
      <c r="I154" s="385">
        <v>0</v>
      </c>
    </row>
    <row r="155" spans="1:9">
      <c r="A155" s="379"/>
      <c r="B155" s="379" t="s">
        <v>461</v>
      </c>
      <c r="C155" s="379">
        <v>151</v>
      </c>
      <c r="D155" s="379" t="s">
        <v>382</v>
      </c>
      <c r="E155" s="379"/>
      <c r="F155" s="385">
        <v>49280</v>
      </c>
      <c r="G155" s="385">
        <v>49280</v>
      </c>
      <c r="H155" s="385">
        <v>0</v>
      </c>
      <c r="I155" s="385">
        <v>0</v>
      </c>
    </row>
    <row r="156" spans="1:9">
      <c r="A156" s="379"/>
      <c r="B156" s="379" t="s">
        <v>461</v>
      </c>
      <c r="C156" s="379">
        <v>152</v>
      </c>
      <c r="D156" s="379" t="s">
        <v>382</v>
      </c>
      <c r="E156" s="379"/>
      <c r="F156" s="385">
        <v>48000</v>
      </c>
      <c r="G156" s="385">
        <v>48000</v>
      </c>
      <c r="H156" s="385">
        <v>0</v>
      </c>
      <c r="I156" s="385">
        <v>0</v>
      </c>
    </row>
    <row r="157" spans="1:9">
      <c r="A157" s="379"/>
      <c r="B157" s="379" t="s">
        <v>293</v>
      </c>
      <c r="C157" s="379">
        <v>153</v>
      </c>
      <c r="D157" s="379" t="s">
        <v>382</v>
      </c>
      <c r="E157" s="379"/>
      <c r="F157" s="385">
        <v>49280</v>
      </c>
      <c r="G157" s="385">
        <v>49280</v>
      </c>
      <c r="H157" s="385">
        <v>0</v>
      </c>
      <c r="I157" s="385">
        <v>0</v>
      </c>
    </row>
    <row r="158" spans="1:9">
      <c r="A158" s="379"/>
      <c r="B158" s="379" t="s">
        <v>293</v>
      </c>
      <c r="C158" s="379">
        <v>154</v>
      </c>
      <c r="D158" s="379" t="s">
        <v>382</v>
      </c>
      <c r="E158" s="379"/>
      <c r="F158" s="385">
        <v>46080</v>
      </c>
      <c r="G158" s="385">
        <v>46080</v>
      </c>
      <c r="H158" s="385">
        <v>0</v>
      </c>
      <c r="I158" s="385">
        <v>0</v>
      </c>
    </row>
    <row r="159" spans="1:9">
      <c r="A159" s="379"/>
      <c r="B159" s="379" t="s">
        <v>293</v>
      </c>
      <c r="C159" s="379">
        <v>155</v>
      </c>
      <c r="D159" s="379" t="s">
        <v>382</v>
      </c>
      <c r="E159" s="379"/>
      <c r="F159" s="385">
        <v>48640</v>
      </c>
      <c r="G159" s="385">
        <v>48640</v>
      </c>
      <c r="H159" s="385">
        <v>0</v>
      </c>
      <c r="I159" s="385">
        <v>0</v>
      </c>
    </row>
    <row r="160" spans="1:9">
      <c r="A160" s="379"/>
      <c r="B160" s="379" t="s">
        <v>294</v>
      </c>
      <c r="C160" s="379">
        <v>156</v>
      </c>
      <c r="D160" s="379" t="s">
        <v>382</v>
      </c>
      <c r="E160" s="379"/>
      <c r="F160" s="385">
        <v>48160</v>
      </c>
      <c r="G160" s="385">
        <v>48160</v>
      </c>
      <c r="H160" s="385">
        <v>0</v>
      </c>
      <c r="I160" s="385">
        <v>0</v>
      </c>
    </row>
    <row r="161" spans="1:9">
      <c r="A161" s="379"/>
      <c r="B161" s="379" t="s">
        <v>462</v>
      </c>
      <c r="C161" s="379">
        <v>157</v>
      </c>
      <c r="D161" s="379" t="s">
        <v>382</v>
      </c>
      <c r="E161" s="379"/>
      <c r="F161" s="385">
        <v>49600</v>
      </c>
      <c r="G161" s="385">
        <v>49600</v>
      </c>
      <c r="H161" s="385">
        <v>0</v>
      </c>
      <c r="I161" s="385">
        <v>0</v>
      </c>
    </row>
    <row r="162" spans="1:9">
      <c r="A162" s="379"/>
      <c r="B162" s="379" t="s">
        <v>462</v>
      </c>
      <c r="C162" s="379">
        <v>158</v>
      </c>
      <c r="D162" s="379" t="s">
        <v>382</v>
      </c>
      <c r="E162" s="379"/>
      <c r="F162" s="385">
        <v>48960</v>
      </c>
      <c r="G162" s="385">
        <v>48960</v>
      </c>
      <c r="H162" s="385">
        <v>0</v>
      </c>
      <c r="I162" s="385">
        <v>0</v>
      </c>
    </row>
    <row r="163" spans="1:9">
      <c r="A163" s="379"/>
      <c r="B163" s="379" t="s">
        <v>463</v>
      </c>
      <c r="C163" s="379">
        <v>159</v>
      </c>
      <c r="D163" s="379" t="s">
        <v>382</v>
      </c>
      <c r="E163" s="379"/>
      <c r="F163" s="385">
        <v>48480</v>
      </c>
      <c r="G163" s="385">
        <v>48480</v>
      </c>
      <c r="H163" s="385">
        <v>0</v>
      </c>
      <c r="I163" s="385">
        <v>0</v>
      </c>
    </row>
    <row r="164" spans="1:9">
      <c r="A164" s="379"/>
      <c r="B164" s="379" t="s">
        <v>463</v>
      </c>
      <c r="C164" s="379">
        <v>160</v>
      </c>
      <c r="D164" s="379" t="s">
        <v>382</v>
      </c>
      <c r="E164" s="379"/>
      <c r="F164" s="385">
        <v>48000</v>
      </c>
      <c r="G164" s="385">
        <v>48000</v>
      </c>
      <c r="H164" s="385">
        <v>0</v>
      </c>
      <c r="I164" s="385">
        <v>0</v>
      </c>
    </row>
    <row r="165" spans="1:9">
      <c r="A165" s="379"/>
      <c r="B165" s="379" t="s">
        <v>464</v>
      </c>
      <c r="C165" s="379">
        <v>161</v>
      </c>
      <c r="D165" s="379" t="s">
        <v>382</v>
      </c>
      <c r="E165" s="379"/>
      <c r="F165" s="385">
        <v>49440</v>
      </c>
      <c r="G165" s="385">
        <v>49440</v>
      </c>
      <c r="H165" s="385">
        <v>0</v>
      </c>
      <c r="I165" s="385">
        <v>0</v>
      </c>
    </row>
    <row r="166" spans="1:9">
      <c r="A166" s="379"/>
      <c r="B166" s="379" t="s">
        <v>465</v>
      </c>
      <c r="C166" s="379">
        <v>162</v>
      </c>
      <c r="D166" s="379" t="s">
        <v>382</v>
      </c>
      <c r="E166" s="379"/>
      <c r="F166" s="385">
        <v>49600</v>
      </c>
      <c r="G166" s="385">
        <v>49600</v>
      </c>
      <c r="H166" s="385">
        <v>0</v>
      </c>
      <c r="I166" s="385">
        <v>0</v>
      </c>
    </row>
    <row r="167" spans="1:9">
      <c r="A167" s="379"/>
      <c r="B167" s="379" t="s">
        <v>465</v>
      </c>
      <c r="C167" s="379">
        <v>163</v>
      </c>
      <c r="D167" s="379" t="s">
        <v>382</v>
      </c>
      <c r="E167" s="379"/>
      <c r="F167" s="385">
        <v>49600</v>
      </c>
      <c r="G167" s="385">
        <v>49600</v>
      </c>
      <c r="H167" s="385">
        <v>0</v>
      </c>
      <c r="I167" s="385">
        <v>0</v>
      </c>
    </row>
    <row r="168" spans="1:9">
      <c r="A168" s="379"/>
      <c r="B168" s="379" t="s">
        <v>465</v>
      </c>
      <c r="C168" s="379">
        <v>164</v>
      </c>
      <c r="D168" s="379" t="s">
        <v>382</v>
      </c>
      <c r="E168" s="379"/>
      <c r="F168" s="385">
        <v>48640</v>
      </c>
      <c r="G168" s="385">
        <v>48640</v>
      </c>
      <c r="H168" s="385">
        <v>0</v>
      </c>
      <c r="I168" s="385">
        <v>0</v>
      </c>
    </row>
    <row r="169" spans="1:9">
      <c r="A169" s="379"/>
      <c r="B169" s="379" t="s">
        <v>466</v>
      </c>
      <c r="C169" s="379">
        <v>165</v>
      </c>
      <c r="D169" s="379" t="s">
        <v>382</v>
      </c>
      <c r="E169" s="379"/>
      <c r="F169" s="385">
        <v>46080</v>
      </c>
      <c r="G169" s="385">
        <v>46080</v>
      </c>
      <c r="H169" s="385">
        <v>0</v>
      </c>
      <c r="I169" s="385">
        <v>0</v>
      </c>
    </row>
    <row r="170" spans="1:9">
      <c r="A170" s="379"/>
      <c r="B170" s="379" t="s">
        <v>467</v>
      </c>
      <c r="C170" s="379">
        <v>166</v>
      </c>
      <c r="D170" s="379" t="s">
        <v>382</v>
      </c>
      <c r="E170" s="379"/>
      <c r="F170" s="385">
        <v>48000</v>
      </c>
      <c r="G170" s="385">
        <v>48000</v>
      </c>
      <c r="H170" s="385">
        <v>0</v>
      </c>
      <c r="I170" s="385">
        <v>0</v>
      </c>
    </row>
    <row r="171" spans="1:9">
      <c r="A171" s="379"/>
      <c r="B171" s="379" t="s">
        <v>468</v>
      </c>
      <c r="C171" s="379">
        <v>167</v>
      </c>
      <c r="D171" s="379" t="s">
        <v>382</v>
      </c>
      <c r="E171" s="379"/>
      <c r="F171" s="385">
        <v>49280</v>
      </c>
      <c r="G171" s="385">
        <v>49280</v>
      </c>
      <c r="H171" s="385">
        <v>0</v>
      </c>
      <c r="I171" s="385">
        <v>0</v>
      </c>
    </row>
    <row r="172" spans="1:9">
      <c r="A172" s="379"/>
      <c r="B172" s="379" t="s">
        <v>469</v>
      </c>
      <c r="C172" s="379">
        <v>168</v>
      </c>
      <c r="D172" s="379" t="s">
        <v>382</v>
      </c>
      <c r="E172" s="379"/>
      <c r="F172" s="385">
        <v>35700</v>
      </c>
      <c r="G172" s="385">
        <v>0</v>
      </c>
      <c r="H172" s="385">
        <v>35700</v>
      </c>
      <c r="I172" s="385">
        <v>4641</v>
      </c>
    </row>
    <row r="173" spans="1:9">
      <c r="A173" s="379"/>
      <c r="B173" s="379" t="s">
        <v>470</v>
      </c>
      <c r="C173" s="379">
        <v>169</v>
      </c>
      <c r="D173" s="379" t="s">
        <v>382</v>
      </c>
      <c r="E173" s="379"/>
      <c r="F173" s="385">
        <v>40420</v>
      </c>
      <c r="G173" s="385">
        <v>0</v>
      </c>
      <c r="H173" s="385">
        <v>40420</v>
      </c>
      <c r="I173" s="385">
        <v>5254.6</v>
      </c>
    </row>
    <row r="174" spans="1:9">
      <c r="A174" s="379"/>
      <c r="B174" s="379" t="s">
        <v>471</v>
      </c>
      <c r="C174" s="379">
        <v>170</v>
      </c>
      <c r="D174" s="379" t="s">
        <v>382</v>
      </c>
      <c r="E174" s="379"/>
      <c r="F174" s="385">
        <v>42640</v>
      </c>
      <c r="G174" s="385">
        <v>0</v>
      </c>
      <c r="H174" s="385">
        <v>42640</v>
      </c>
      <c r="I174" s="385">
        <v>5543.2</v>
      </c>
    </row>
    <row r="175" spans="1:9">
      <c r="A175" s="379"/>
      <c r="B175" s="379" t="s">
        <v>300</v>
      </c>
      <c r="C175" s="379">
        <v>171</v>
      </c>
      <c r="D175" s="379" t="s">
        <v>382</v>
      </c>
      <c r="E175" s="379"/>
      <c r="F175" s="385">
        <v>26400</v>
      </c>
      <c r="G175" s="385">
        <v>0</v>
      </c>
      <c r="H175" s="385">
        <v>26400</v>
      </c>
      <c r="I175" s="385">
        <v>3432</v>
      </c>
    </row>
    <row r="176" spans="1:9">
      <c r="A176" s="379"/>
      <c r="B176" s="379" t="s">
        <v>303</v>
      </c>
      <c r="C176" s="379">
        <v>172</v>
      </c>
      <c r="D176" s="379" t="s">
        <v>472</v>
      </c>
      <c r="E176" s="379">
        <v>607265053</v>
      </c>
      <c r="F176" s="385">
        <v>523940</v>
      </c>
      <c r="G176" s="385">
        <v>0</v>
      </c>
      <c r="H176" s="385">
        <v>523940</v>
      </c>
      <c r="I176" s="385">
        <v>68112.2</v>
      </c>
    </row>
    <row r="177" spans="1:9">
      <c r="A177" s="379"/>
      <c r="B177" s="379" t="s">
        <v>305</v>
      </c>
      <c r="C177" s="379">
        <v>173</v>
      </c>
      <c r="D177" s="379" t="s">
        <v>382</v>
      </c>
      <c r="E177" s="379"/>
      <c r="F177" s="385">
        <v>40985</v>
      </c>
      <c r="G177" s="385">
        <v>0</v>
      </c>
      <c r="H177" s="385">
        <v>40985</v>
      </c>
      <c r="I177" s="385">
        <v>5328.05</v>
      </c>
    </row>
    <row r="178" spans="1:9">
      <c r="A178" s="379"/>
      <c r="B178" s="379" t="s">
        <v>307</v>
      </c>
      <c r="C178" s="379">
        <v>174</v>
      </c>
      <c r="D178" s="379" t="s">
        <v>472</v>
      </c>
      <c r="E178" s="379">
        <v>607265053</v>
      </c>
      <c r="F178" s="385">
        <v>481270</v>
      </c>
      <c r="G178" s="385">
        <v>0</v>
      </c>
      <c r="H178" s="385">
        <v>481270</v>
      </c>
      <c r="I178" s="385">
        <v>62565.1</v>
      </c>
    </row>
    <row r="179" spans="1:9">
      <c r="A179" s="379"/>
      <c r="B179" s="379" t="s">
        <v>473</v>
      </c>
      <c r="C179" s="379">
        <v>175</v>
      </c>
      <c r="D179" s="379" t="s">
        <v>382</v>
      </c>
      <c r="E179" s="379"/>
      <c r="F179" s="385">
        <v>34000</v>
      </c>
      <c r="G179" s="385">
        <v>0</v>
      </c>
      <c r="H179" s="385">
        <v>34000</v>
      </c>
      <c r="I179" s="385">
        <v>4420</v>
      </c>
    </row>
    <row r="180" spans="1:9">
      <c r="A180" s="379"/>
      <c r="B180" s="379" t="s">
        <v>474</v>
      </c>
      <c r="C180" s="379">
        <v>176</v>
      </c>
      <c r="D180" s="379" t="s">
        <v>475</v>
      </c>
      <c r="E180" s="379">
        <v>605083659</v>
      </c>
      <c r="F180" s="385">
        <v>592110</v>
      </c>
      <c r="G180" s="385">
        <v>0</v>
      </c>
      <c r="H180" s="385">
        <v>592110</v>
      </c>
      <c r="I180" s="385">
        <v>76974.3</v>
      </c>
    </row>
    <row r="181" spans="1:9">
      <c r="A181" s="379"/>
      <c r="B181" s="379" t="s">
        <v>476</v>
      </c>
      <c r="C181" s="379">
        <v>177</v>
      </c>
      <c r="D181" s="379" t="s">
        <v>382</v>
      </c>
      <c r="E181" s="379"/>
      <c r="F181" s="385">
        <v>29130</v>
      </c>
      <c r="G181" s="385">
        <v>0</v>
      </c>
      <c r="H181" s="385">
        <v>29130</v>
      </c>
      <c r="I181" s="385">
        <v>3786.9</v>
      </c>
    </row>
    <row r="182" spans="1:9">
      <c r="A182" s="379"/>
      <c r="B182" s="379" t="s">
        <v>477</v>
      </c>
      <c r="C182" s="379">
        <v>178</v>
      </c>
      <c r="D182" s="379" t="s">
        <v>244</v>
      </c>
      <c r="E182" s="379">
        <v>607427767</v>
      </c>
      <c r="F182" s="385">
        <v>539580</v>
      </c>
      <c r="G182" s="385">
        <v>0</v>
      </c>
      <c r="H182" s="385">
        <v>539580</v>
      </c>
      <c r="I182" s="385">
        <v>70145.399999999994</v>
      </c>
    </row>
    <row r="183" spans="1:9">
      <c r="A183" s="379"/>
      <c r="B183" s="379" t="s">
        <v>478</v>
      </c>
      <c r="C183" s="379">
        <v>179</v>
      </c>
      <c r="D183" s="379" t="s">
        <v>382</v>
      </c>
      <c r="E183" s="379"/>
      <c r="F183" s="385">
        <v>46800</v>
      </c>
      <c r="G183" s="385">
        <v>0</v>
      </c>
      <c r="H183" s="385">
        <v>46800</v>
      </c>
      <c r="I183" s="385">
        <v>6084</v>
      </c>
    </row>
    <row r="184" spans="1:9">
      <c r="A184" s="379"/>
      <c r="B184" s="379" t="s">
        <v>479</v>
      </c>
      <c r="C184" s="379">
        <v>180</v>
      </c>
      <c r="D184" s="379" t="s">
        <v>382</v>
      </c>
      <c r="E184" s="379"/>
      <c r="F184" s="385">
        <v>35640</v>
      </c>
      <c r="G184" s="385">
        <v>0</v>
      </c>
      <c r="H184" s="385">
        <v>35640</v>
      </c>
      <c r="I184" s="385">
        <v>4633.2</v>
      </c>
    </row>
    <row r="185" spans="1:9">
      <c r="A185" s="379"/>
      <c r="B185" s="379" t="s">
        <v>310</v>
      </c>
      <c r="C185" s="379">
        <v>181</v>
      </c>
      <c r="D185" s="379" t="s">
        <v>382</v>
      </c>
      <c r="E185" s="379"/>
      <c r="F185" s="385">
        <v>34350</v>
      </c>
      <c r="G185" s="385">
        <v>0</v>
      </c>
      <c r="H185" s="385">
        <v>34350</v>
      </c>
      <c r="I185" s="385">
        <v>4465.5</v>
      </c>
    </row>
    <row r="186" spans="1:9">
      <c r="A186" s="379"/>
      <c r="B186" s="379" t="s">
        <v>312</v>
      </c>
      <c r="C186" s="379">
        <v>182</v>
      </c>
      <c r="D186" s="379" t="s">
        <v>382</v>
      </c>
      <c r="E186" s="379"/>
      <c r="F186" s="385">
        <v>51300</v>
      </c>
      <c r="G186" s="385">
        <v>0</v>
      </c>
      <c r="H186" s="385">
        <v>51300</v>
      </c>
      <c r="I186" s="385">
        <v>6669</v>
      </c>
    </row>
    <row r="187" spans="1:9">
      <c r="A187" s="379"/>
      <c r="B187" s="379" t="s">
        <v>314</v>
      </c>
      <c r="C187" s="379">
        <v>183</v>
      </c>
      <c r="D187" s="379" t="s">
        <v>382</v>
      </c>
      <c r="E187" s="379"/>
      <c r="F187" s="385">
        <v>35670</v>
      </c>
      <c r="G187" s="385">
        <v>0</v>
      </c>
      <c r="H187" s="385">
        <v>35670</v>
      </c>
      <c r="I187" s="385">
        <v>4637.1000000000004</v>
      </c>
    </row>
    <row r="188" spans="1:9">
      <c r="A188" s="379"/>
      <c r="B188" s="379" t="s">
        <v>480</v>
      </c>
      <c r="C188" s="379">
        <v>184</v>
      </c>
      <c r="D188" s="379" t="s">
        <v>382</v>
      </c>
      <c r="E188" s="379"/>
      <c r="F188" s="385">
        <v>62400</v>
      </c>
      <c r="G188" s="385">
        <v>0</v>
      </c>
      <c r="H188" s="385">
        <v>62400</v>
      </c>
      <c r="I188" s="385">
        <v>8112</v>
      </c>
    </row>
    <row r="189" spans="1:9">
      <c r="A189" s="379"/>
      <c r="B189" s="379" t="s">
        <v>316</v>
      </c>
      <c r="C189" s="379">
        <v>185</v>
      </c>
      <c r="D189" s="379" t="s">
        <v>247</v>
      </c>
      <c r="E189" s="379">
        <v>602869942</v>
      </c>
      <c r="F189" s="385">
        <v>1471500</v>
      </c>
      <c r="G189" s="385">
        <v>0</v>
      </c>
      <c r="H189" s="385">
        <v>1471500</v>
      </c>
      <c r="I189" s="385">
        <v>191295</v>
      </c>
    </row>
    <row r="190" spans="1:9">
      <c r="A190" s="379"/>
      <c r="B190" s="379" t="s">
        <v>481</v>
      </c>
      <c r="C190" s="379">
        <v>186</v>
      </c>
      <c r="D190" s="379" t="s">
        <v>382</v>
      </c>
      <c r="E190" s="379"/>
      <c r="F190" s="385">
        <v>42860</v>
      </c>
      <c r="G190" s="385">
        <v>0</v>
      </c>
      <c r="H190" s="385">
        <v>42860</v>
      </c>
      <c r="I190" s="385">
        <v>5571.8</v>
      </c>
    </row>
    <row r="191" spans="1:9">
      <c r="A191" s="379"/>
      <c r="B191" s="379" t="s">
        <v>482</v>
      </c>
      <c r="C191" s="379">
        <v>187</v>
      </c>
      <c r="D191" s="379" t="s">
        <v>483</v>
      </c>
      <c r="E191" s="379">
        <v>305424792</v>
      </c>
      <c r="F191" s="385">
        <v>700740</v>
      </c>
      <c r="G191" s="385">
        <v>0</v>
      </c>
      <c r="H191" s="385">
        <v>700740</v>
      </c>
      <c r="I191" s="385">
        <v>91096.2</v>
      </c>
    </row>
    <row r="192" spans="1:9">
      <c r="A192" s="379"/>
      <c r="B192" s="379" t="s">
        <v>317</v>
      </c>
      <c r="C192" s="379">
        <v>188</v>
      </c>
      <c r="D192" s="379" t="s">
        <v>382</v>
      </c>
      <c r="E192" s="379"/>
      <c r="F192" s="385">
        <v>42000</v>
      </c>
      <c r="G192" s="385">
        <v>0</v>
      </c>
      <c r="H192" s="385">
        <v>42000</v>
      </c>
      <c r="I192" s="385">
        <v>5460</v>
      </c>
    </row>
    <row r="193" spans="1:9">
      <c r="A193" s="379"/>
      <c r="B193" s="379" t="s">
        <v>317</v>
      </c>
      <c r="C193" s="379">
        <v>189</v>
      </c>
      <c r="D193" s="379" t="s">
        <v>247</v>
      </c>
      <c r="E193" s="379">
        <v>602869942</v>
      </c>
      <c r="F193" s="385">
        <v>3280000</v>
      </c>
      <c r="G193" s="385">
        <v>0</v>
      </c>
      <c r="H193" s="385">
        <v>3280000</v>
      </c>
      <c r="I193" s="385">
        <v>426400</v>
      </c>
    </row>
    <row r="194" spans="1:9">
      <c r="A194" s="379"/>
      <c r="B194" s="379" t="s">
        <v>484</v>
      </c>
      <c r="C194" s="379">
        <v>190</v>
      </c>
      <c r="D194" s="379" t="s">
        <v>382</v>
      </c>
      <c r="E194" s="379"/>
      <c r="F194" s="385">
        <v>87450</v>
      </c>
      <c r="G194" s="385">
        <v>0</v>
      </c>
      <c r="H194" s="385">
        <v>87450</v>
      </c>
      <c r="I194" s="385">
        <v>11368.5</v>
      </c>
    </row>
    <row r="195" spans="1:9">
      <c r="A195" s="379"/>
      <c r="B195" s="379" t="s">
        <v>484</v>
      </c>
      <c r="C195" s="379">
        <v>191</v>
      </c>
      <c r="D195" s="379" t="s">
        <v>483</v>
      </c>
      <c r="E195" s="379">
        <v>305424792</v>
      </c>
      <c r="F195" s="385">
        <v>665380</v>
      </c>
      <c r="G195" s="385">
        <v>0</v>
      </c>
      <c r="H195" s="385">
        <v>665380</v>
      </c>
      <c r="I195" s="385">
        <v>86499.4</v>
      </c>
    </row>
    <row r="196" spans="1:9">
      <c r="A196" s="379"/>
      <c r="B196" s="379" t="s">
        <v>318</v>
      </c>
      <c r="C196" s="379">
        <v>192</v>
      </c>
      <c r="D196" s="379" t="s">
        <v>485</v>
      </c>
      <c r="E196" s="379">
        <v>605568695</v>
      </c>
      <c r="F196" s="385">
        <v>502860</v>
      </c>
      <c r="G196" s="385">
        <v>0</v>
      </c>
      <c r="H196" s="385">
        <v>502860</v>
      </c>
      <c r="I196" s="385">
        <v>65371.8</v>
      </c>
    </row>
    <row r="197" spans="1:9">
      <c r="A197" s="379"/>
      <c r="B197" s="379" t="s">
        <v>318</v>
      </c>
      <c r="C197" s="379">
        <v>193</v>
      </c>
      <c r="D197" s="379" t="s">
        <v>247</v>
      </c>
      <c r="E197" s="379">
        <v>602869942</v>
      </c>
      <c r="F197" s="385">
        <v>2296000</v>
      </c>
      <c r="G197" s="385">
        <v>0</v>
      </c>
      <c r="H197" s="385">
        <v>2296000</v>
      </c>
      <c r="I197" s="385">
        <v>298480</v>
      </c>
    </row>
    <row r="198" spans="1:9">
      <c r="A198" s="379"/>
      <c r="B198" s="379" t="s">
        <v>486</v>
      </c>
      <c r="C198" s="379">
        <v>194</v>
      </c>
      <c r="D198" s="379" t="s">
        <v>382</v>
      </c>
      <c r="E198" s="379"/>
      <c r="F198" s="385">
        <v>140400</v>
      </c>
      <c r="G198" s="385">
        <v>0</v>
      </c>
      <c r="H198" s="385">
        <v>140400</v>
      </c>
      <c r="I198" s="385">
        <v>18252</v>
      </c>
    </row>
    <row r="199" spans="1:9">
      <c r="A199" s="379"/>
      <c r="B199" s="379" t="s">
        <v>487</v>
      </c>
      <c r="C199" s="379">
        <v>196</v>
      </c>
      <c r="D199" s="379" t="s">
        <v>382</v>
      </c>
      <c r="E199" s="379"/>
      <c r="F199" s="385">
        <v>33650</v>
      </c>
      <c r="G199" s="385">
        <v>0</v>
      </c>
      <c r="H199" s="385">
        <v>33650</v>
      </c>
      <c r="I199" s="385">
        <v>4374.5</v>
      </c>
    </row>
    <row r="200" spans="1:9">
      <c r="A200" s="379"/>
      <c r="B200" s="379" t="s">
        <v>488</v>
      </c>
      <c r="C200" s="379">
        <v>197</v>
      </c>
      <c r="D200" s="379" t="s">
        <v>382</v>
      </c>
      <c r="E200" s="379"/>
      <c r="F200" s="385">
        <v>38332</v>
      </c>
      <c r="G200" s="385">
        <v>0</v>
      </c>
      <c r="H200" s="385">
        <v>38332</v>
      </c>
      <c r="I200" s="385">
        <v>4983.16</v>
      </c>
    </row>
    <row r="201" spans="1:9">
      <c r="A201" s="379"/>
      <c r="B201" s="379" t="s">
        <v>319</v>
      </c>
      <c r="C201" s="379">
        <v>198</v>
      </c>
      <c r="D201" s="379" t="s">
        <v>382</v>
      </c>
      <c r="E201" s="379"/>
      <c r="F201" s="385">
        <v>36468</v>
      </c>
      <c r="G201" s="385">
        <v>0</v>
      </c>
      <c r="H201" s="385">
        <v>36468</v>
      </c>
      <c r="I201" s="385">
        <v>4740.84</v>
      </c>
    </row>
    <row r="202" spans="1:9">
      <c r="A202" s="379"/>
      <c r="B202" s="379" t="s">
        <v>489</v>
      </c>
      <c r="C202" s="379">
        <v>199</v>
      </c>
      <c r="D202" s="379" t="s">
        <v>382</v>
      </c>
      <c r="E202" s="379"/>
      <c r="F202" s="385">
        <v>21150</v>
      </c>
      <c r="G202" s="385">
        <v>0</v>
      </c>
      <c r="H202" s="385">
        <v>21150</v>
      </c>
      <c r="I202" s="385">
        <v>2749.5</v>
      </c>
    </row>
    <row r="203" spans="1:9">
      <c r="A203" s="379"/>
      <c r="B203" s="379" t="s">
        <v>320</v>
      </c>
      <c r="C203" s="379">
        <v>200</v>
      </c>
      <c r="D203" s="379" t="s">
        <v>382</v>
      </c>
      <c r="E203" s="379"/>
      <c r="F203" s="385">
        <v>20100</v>
      </c>
      <c r="G203" s="385">
        <v>0</v>
      </c>
      <c r="H203" s="385">
        <v>20100</v>
      </c>
      <c r="I203" s="385">
        <v>2613</v>
      </c>
    </row>
    <row r="204" spans="1:9">
      <c r="A204" s="379"/>
      <c r="B204" s="379" t="s">
        <v>490</v>
      </c>
      <c r="C204" s="379">
        <v>201</v>
      </c>
      <c r="D204" s="379" t="s">
        <v>483</v>
      </c>
      <c r="E204" s="379">
        <v>305424792</v>
      </c>
      <c r="F204" s="385">
        <v>705160</v>
      </c>
      <c r="G204" s="385">
        <v>0</v>
      </c>
      <c r="H204" s="385">
        <v>705160</v>
      </c>
      <c r="I204" s="385">
        <v>91670.8</v>
      </c>
    </row>
    <row r="205" spans="1:9">
      <c r="A205" s="379"/>
      <c r="B205" s="379" t="s">
        <v>491</v>
      </c>
      <c r="C205" s="379">
        <v>202</v>
      </c>
      <c r="D205" s="379" t="s">
        <v>247</v>
      </c>
      <c r="E205" s="379">
        <v>602869942</v>
      </c>
      <c r="F205" s="385">
        <v>3444000</v>
      </c>
      <c r="G205" s="385">
        <v>0</v>
      </c>
      <c r="H205" s="385">
        <v>3444000</v>
      </c>
      <c r="I205" s="385">
        <v>447720</v>
      </c>
    </row>
    <row r="206" spans="1:9">
      <c r="A206" s="379"/>
      <c r="B206" s="379" t="s">
        <v>492</v>
      </c>
      <c r="C206" s="379">
        <v>203</v>
      </c>
      <c r="D206" s="379" t="s">
        <v>382</v>
      </c>
      <c r="E206" s="379"/>
      <c r="F206" s="385">
        <v>32975</v>
      </c>
      <c r="G206" s="385">
        <v>0</v>
      </c>
      <c r="H206" s="385">
        <v>32975</v>
      </c>
      <c r="I206" s="385">
        <v>4286.75</v>
      </c>
    </row>
    <row r="207" spans="1:9">
      <c r="A207" s="379"/>
      <c r="B207" s="379" t="s">
        <v>323</v>
      </c>
      <c r="C207" s="379">
        <v>205</v>
      </c>
      <c r="D207" s="379" t="s">
        <v>483</v>
      </c>
      <c r="E207" s="379">
        <v>305424792</v>
      </c>
      <c r="F207" s="385">
        <v>679150</v>
      </c>
      <c r="G207" s="385">
        <v>0</v>
      </c>
      <c r="H207" s="385">
        <v>679150</v>
      </c>
      <c r="I207" s="385">
        <v>88289.5</v>
      </c>
    </row>
    <row r="208" spans="1:9">
      <c r="A208" s="379"/>
      <c r="B208" s="379" t="s">
        <v>324</v>
      </c>
      <c r="C208" s="379">
        <v>206</v>
      </c>
      <c r="D208" s="379" t="s">
        <v>382</v>
      </c>
      <c r="E208" s="379"/>
      <c r="F208" s="385">
        <v>38550</v>
      </c>
      <c r="G208" s="385">
        <v>0</v>
      </c>
      <c r="H208" s="385">
        <v>38550</v>
      </c>
      <c r="I208" s="385">
        <v>5011.5</v>
      </c>
    </row>
    <row r="209" spans="1:9">
      <c r="A209" s="379"/>
      <c r="B209" s="379" t="s">
        <v>493</v>
      </c>
      <c r="C209" s="379">
        <v>207</v>
      </c>
      <c r="D209" s="379" t="s">
        <v>247</v>
      </c>
      <c r="E209" s="379">
        <v>602869942</v>
      </c>
      <c r="F209" s="385">
        <v>4125000</v>
      </c>
      <c r="G209" s="385">
        <v>0</v>
      </c>
      <c r="H209" s="385">
        <v>4125000</v>
      </c>
      <c r="I209" s="385">
        <v>536250</v>
      </c>
    </row>
    <row r="210" spans="1:9">
      <c r="A210" s="379"/>
      <c r="B210" s="379" t="s">
        <v>494</v>
      </c>
      <c r="C210" s="379">
        <v>208</v>
      </c>
      <c r="D210" s="379" t="s">
        <v>382</v>
      </c>
      <c r="E210" s="379"/>
      <c r="F210" s="385">
        <v>18800</v>
      </c>
      <c r="G210" s="385">
        <v>0</v>
      </c>
      <c r="H210" s="385">
        <v>18800</v>
      </c>
      <c r="I210" s="385">
        <v>2444</v>
      </c>
    </row>
    <row r="211" spans="1:9">
      <c r="A211" s="379"/>
      <c r="B211" s="379" t="s">
        <v>495</v>
      </c>
      <c r="C211" s="379">
        <v>209</v>
      </c>
      <c r="D211" s="379" t="s">
        <v>382</v>
      </c>
      <c r="E211" s="379"/>
      <c r="F211" s="385">
        <v>26523</v>
      </c>
      <c r="G211" s="385">
        <v>0</v>
      </c>
      <c r="H211" s="385">
        <v>26523</v>
      </c>
      <c r="I211" s="385">
        <v>3447.99</v>
      </c>
    </row>
    <row r="212" spans="1:9">
      <c r="A212" s="379"/>
      <c r="B212" s="379" t="s">
        <v>325</v>
      </c>
      <c r="C212" s="379">
        <v>210</v>
      </c>
      <c r="D212" s="379" t="s">
        <v>382</v>
      </c>
      <c r="E212" s="379"/>
      <c r="F212" s="385">
        <v>101000</v>
      </c>
      <c r="G212" s="385">
        <v>0</v>
      </c>
      <c r="H212" s="385">
        <v>101000</v>
      </c>
      <c r="I212" s="385">
        <v>13130</v>
      </c>
    </row>
    <row r="213" spans="1:9">
      <c r="A213" s="379"/>
      <c r="B213" s="379" t="s">
        <v>325</v>
      </c>
      <c r="C213" s="379">
        <v>211</v>
      </c>
      <c r="D213" s="379" t="s">
        <v>382</v>
      </c>
      <c r="E213" s="379"/>
      <c r="F213" s="385">
        <v>22600</v>
      </c>
      <c r="G213" s="385">
        <v>0</v>
      </c>
      <c r="H213" s="385">
        <v>22600</v>
      </c>
      <c r="I213" s="385">
        <v>2938</v>
      </c>
    </row>
    <row r="214" spans="1:9">
      <c r="A214" s="379"/>
      <c r="B214" s="379" t="s">
        <v>496</v>
      </c>
      <c r="C214" s="379">
        <v>212</v>
      </c>
      <c r="D214" s="379" t="s">
        <v>247</v>
      </c>
      <c r="E214" s="379">
        <v>602869942</v>
      </c>
      <c r="F214" s="385">
        <v>1423750</v>
      </c>
      <c r="G214" s="385">
        <v>0</v>
      </c>
      <c r="H214" s="385">
        <v>1423750</v>
      </c>
      <c r="I214" s="385">
        <v>185087.5</v>
      </c>
    </row>
    <row r="215" spans="1:9">
      <c r="A215" s="379"/>
      <c r="B215" s="379" t="s">
        <v>497</v>
      </c>
      <c r="C215" s="379">
        <v>213</v>
      </c>
      <c r="D215" s="379" t="s">
        <v>382</v>
      </c>
      <c r="E215" s="379"/>
      <c r="F215" s="385">
        <v>32400</v>
      </c>
      <c r="G215" s="385">
        <v>0</v>
      </c>
      <c r="H215" s="385">
        <v>32400</v>
      </c>
      <c r="I215" s="385">
        <v>4212</v>
      </c>
    </row>
    <row r="216" spans="1:9">
      <c r="A216" s="379"/>
      <c r="B216" s="379" t="s">
        <v>498</v>
      </c>
      <c r="C216" s="379">
        <v>214</v>
      </c>
      <c r="D216" s="379" t="s">
        <v>382</v>
      </c>
      <c r="E216" s="379"/>
      <c r="F216" s="385">
        <v>40400</v>
      </c>
      <c r="G216" s="385">
        <v>0</v>
      </c>
      <c r="H216" s="385">
        <v>40400</v>
      </c>
      <c r="I216" s="385">
        <v>5252</v>
      </c>
    </row>
    <row r="217" spans="1:9">
      <c r="A217" s="379"/>
      <c r="B217" s="379" t="s">
        <v>499</v>
      </c>
      <c r="C217" s="379">
        <v>215</v>
      </c>
      <c r="D217" s="379" t="s">
        <v>247</v>
      </c>
      <c r="E217" s="379">
        <v>602869942</v>
      </c>
      <c r="F217" s="385">
        <v>1693200</v>
      </c>
      <c r="G217" s="385">
        <v>0</v>
      </c>
      <c r="H217" s="385">
        <v>1693200</v>
      </c>
      <c r="I217" s="385">
        <v>220116</v>
      </c>
    </row>
    <row r="218" spans="1:9">
      <c r="A218" s="379"/>
      <c r="B218" s="379" t="s">
        <v>326</v>
      </c>
      <c r="C218" s="379">
        <v>216</v>
      </c>
      <c r="D218" s="379" t="s">
        <v>382</v>
      </c>
      <c r="E218" s="379"/>
      <c r="F218" s="385">
        <v>27620</v>
      </c>
      <c r="G218" s="385">
        <v>0</v>
      </c>
      <c r="H218" s="385">
        <v>27620</v>
      </c>
      <c r="I218" s="385">
        <v>3590.6</v>
      </c>
    </row>
    <row r="219" spans="1:9">
      <c r="A219" s="379"/>
      <c r="B219" s="379" t="s">
        <v>329</v>
      </c>
      <c r="C219" s="379">
        <v>217</v>
      </c>
      <c r="D219" s="379" t="s">
        <v>382</v>
      </c>
      <c r="E219" s="379"/>
      <c r="F219" s="385">
        <v>56140</v>
      </c>
      <c r="G219" s="385">
        <v>0</v>
      </c>
      <c r="H219" s="385">
        <v>56140</v>
      </c>
      <c r="I219" s="385">
        <v>7298.2</v>
      </c>
    </row>
    <row r="220" spans="1:9">
      <c r="A220" s="379"/>
      <c r="B220" s="379" t="s">
        <v>330</v>
      </c>
      <c r="C220" s="379">
        <v>218</v>
      </c>
      <c r="D220" s="379" t="s">
        <v>382</v>
      </c>
      <c r="E220" s="379"/>
      <c r="F220" s="385">
        <v>38820</v>
      </c>
      <c r="G220" s="385">
        <v>0</v>
      </c>
      <c r="H220" s="385">
        <v>38820</v>
      </c>
      <c r="I220" s="385">
        <v>5046.6000000000004</v>
      </c>
    </row>
    <row r="221" spans="1:9">
      <c r="A221" s="379"/>
      <c r="B221" s="379" t="s">
        <v>332</v>
      </c>
      <c r="C221" s="379">
        <v>219</v>
      </c>
      <c r="D221" s="379" t="s">
        <v>247</v>
      </c>
      <c r="E221" s="379">
        <v>602869942</v>
      </c>
      <c r="F221" s="385">
        <v>1543800</v>
      </c>
      <c r="G221" s="385">
        <v>0</v>
      </c>
      <c r="H221" s="385">
        <v>1543800</v>
      </c>
      <c r="I221" s="385">
        <v>200694</v>
      </c>
    </row>
    <row r="222" spans="1:9">
      <c r="A222" s="379"/>
      <c r="B222" s="379" t="s">
        <v>500</v>
      </c>
      <c r="C222" s="379">
        <v>220</v>
      </c>
      <c r="D222" s="379" t="s">
        <v>382</v>
      </c>
      <c r="E222" s="379"/>
      <c r="F222" s="385">
        <v>57400</v>
      </c>
      <c r="G222" s="385">
        <v>0</v>
      </c>
      <c r="H222" s="385">
        <v>57400</v>
      </c>
      <c r="I222" s="385">
        <v>7462</v>
      </c>
    </row>
    <row r="223" spans="1:9">
      <c r="A223" s="379"/>
      <c r="B223" s="379" t="s">
        <v>501</v>
      </c>
      <c r="C223" s="379">
        <v>221</v>
      </c>
      <c r="D223" s="379" t="s">
        <v>382</v>
      </c>
      <c r="E223" s="379"/>
      <c r="F223" s="385">
        <v>54950</v>
      </c>
      <c r="G223" s="385">
        <v>0</v>
      </c>
      <c r="H223" s="385">
        <v>54950</v>
      </c>
      <c r="I223" s="385">
        <v>7143.5</v>
      </c>
    </row>
    <row r="224" spans="1:9">
      <c r="A224" s="379"/>
      <c r="B224" s="379" t="s">
        <v>502</v>
      </c>
      <c r="C224" s="379">
        <v>222</v>
      </c>
      <c r="D224" s="379" t="s">
        <v>382</v>
      </c>
      <c r="E224" s="379"/>
      <c r="F224" s="385">
        <v>29550</v>
      </c>
      <c r="G224" s="385">
        <v>0</v>
      </c>
      <c r="H224" s="385">
        <v>29550</v>
      </c>
      <c r="I224" s="385">
        <v>3841.5</v>
      </c>
    </row>
    <row r="225" spans="1:9">
      <c r="A225" s="379"/>
      <c r="B225" s="379" t="s">
        <v>503</v>
      </c>
      <c r="C225" s="379">
        <v>223</v>
      </c>
      <c r="D225" s="379" t="s">
        <v>382</v>
      </c>
      <c r="E225" s="379"/>
      <c r="F225" s="385">
        <v>9050</v>
      </c>
      <c r="G225" s="385">
        <v>0</v>
      </c>
      <c r="H225" s="385">
        <v>9050</v>
      </c>
      <c r="I225" s="385">
        <v>1176.5</v>
      </c>
    </row>
    <row r="226" spans="1:9">
      <c r="A226" s="379"/>
      <c r="B226" s="379" t="s">
        <v>504</v>
      </c>
      <c r="C226" s="379">
        <v>224</v>
      </c>
      <c r="D226" s="379" t="s">
        <v>247</v>
      </c>
      <c r="E226" s="379">
        <v>602869942</v>
      </c>
      <c r="F226" s="385">
        <v>1988250</v>
      </c>
      <c r="G226" s="385">
        <v>0</v>
      </c>
      <c r="H226" s="385">
        <v>1988250</v>
      </c>
      <c r="I226" s="385">
        <v>258472.5</v>
      </c>
    </row>
    <row r="227" spans="1:9">
      <c r="A227" s="379"/>
      <c r="B227" s="379" t="s">
        <v>333</v>
      </c>
      <c r="C227" s="379">
        <v>225</v>
      </c>
      <c r="D227" s="379" t="s">
        <v>382</v>
      </c>
      <c r="E227" s="379"/>
      <c r="F227" s="385">
        <v>51200</v>
      </c>
      <c r="G227" s="385">
        <v>0</v>
      </c>
      <c r="H227" s="385">
        <v>51200</v>
      </c>
      <c r="I227" s="385">
        <v>6656</v>
      </c>
    </row>
    <row r="228" spans="1:9">
      <c r="A228" s="379"/>
      <c r="B228" s="379" t="s">
        <v>505</v>
      </c>
      <c r="C228" s="379">
        <v>226</v>
      </c>
      <c r="D228" s="379" t="s">
        <v>382</v>
      </c>
      <c r="E228" s="379"/>
      <c r="F228" s="385">
        <v>43580</v>
      </c>
      <c r="G228" s="385">
        <v>0</v>
      </c>
      <c r="H228" s="385">
        <v>43580</v>
      </c>
      <c r="I228" s="385">
        <v>5665.4</v>
      </c>
    </row>
    <row r="229" spans="1:9">
      <c r="A229" s="379"/>
      <c r="B229" s="379" t="s">
        <v>506</v>
      </c>
      <c r="C229" s="379">
        <v>227</v>
      </c>
      <c r="D229" s="379" t="s">
        <v>382</v>
      </c>
      <c r="E229" s="379"/>
      <c r="F229" s="385">
        <v>38800</v>
      </c>
      <c r="G229" s="385">
        <v>0</v>
      </c>
      <c r="H229" s="385">
        <v>38800</v>
      </c>
      <c r="I229" s="385">
        <v>5044</v>
      </c>
    </row>
    <row r="230" spans="1:9">
      <c r="A230" s="379"/>
      <c r="B230" s="379" t="s">
        <v>507</v>
      </c>
      <c r="C230" s="379">
        <v>228</v>
      </c>
      <c r="D230" s="379" t="s">
        <v>247</v>
      </c>
      <c r="E230" s="379">
        <v>602869942</v>
      </c>
      <c r="F230" s="385">
        <v>2475000</v>
      </c>
      <c r="G230" s="385">
        <v>0</v>
      </c>
      <c r="H230" s="385">
        <v>2475000</v>
      </c>
      <c r="I230" s="385">
        <v>321750</v>
      </c>
    </row>
    <row r="231" spans="1:9">
      <c r="A231" s="379"/>
      <c r="B231" s="379" t="s">
        <v>508</v>
      </c>
      <c r="C231" s="379">
        <v>229</v>
      </c>
      <c r="D231" s="379" t="s">
        <v>382</v>
      </c>
      <c r="E231" s="379"/>
      <c r="F231" s="385">
        <v>23300</v>
      </c>
      <c r="G231" s="385">
        <v>0</v>
      </c>
      <c r="H231" s="385">
        <v>23300</v>
      </c>
      <c r="I231" s="385">
        <v>3029</v>
      </c>
    </row>
    <row r="232" spans="1:9">
      <c r="A232" s="379"/>
      <c r="B232" s="379" t="s">
        <v>509</v>
      </c>
      <c r="C232" s="379">
        <v>230</v>
      </c>
      <c r="D232" s="379" t="s">
        <v>382</v>
      </c>
      <c r="E232" s="379"/>
      <c r="F232" s="385">
        <v>52800</v>
      </c>
      <c r="G232" s="385">
        <v>0</v>
      </c>
      <c r="H232" s="385">
        <v>52800</v>
      </c>
      <c r="I232" s="385">
        <v>6864</v>
      </c>
    </row>
    <row r="233" spans="1:9">
      <c r="A233" s="379"/>
      <c r="B233" s="379" t="s">
        <v>510</v>
      </c>
      <c r="C233" s="379">
        <v>231</v>
      </c>
      <c r="D233" s="379" t="s">
        <v>382</v>
      </c>
      <c r="E233" s="379"/>
      <c r="F233" s="385">
        <v>50400</v>
      </c>
      <c r="G233" s="385">
        <v>0</v>
      </c>
      <c r="H233" s="385">
        <v>50400</v>
      </c>
      <c r="I233" s="385">
        <v>6552</v>
      </c>
    </row>
    <row r="234" spans="1:9">
      <c r="A234" s="379"/>
      <c r="B234" s="379" t="s">
        <v>511</v>
      </c>
      <c r="C234" s="379">
        <v>232</v>
      </c>
      <c r="D234" s="379" t="s">
        <v>382</v>
      </c>
      <c r="E234" s="379"/>
      <c r="F234" s="385">
        <v>4000</v>
      </c>
      <c r="G234" s="385">
        <v>0</v>
      </c>
      <c r="H234" s="385">
        <v>4000</v>
      </c>
      <c r="I234" s="385">
        <v>520</v>
      </c>
    </row>
    <row r="235" spans="1:9">
      <c r="A235" s="379"/>
      <c r="B235" s="379" t="s">
        <v>512</v>
      </c>
      <c r="C235" s="379">
        <v>233</v>
      </c>
      <c r="D235" s="379" t="s">
        <v>382</v>
      </c>
      <c r="E235" s="379"/>
      <c r="F235" s="385">
        <v>2100</v>
      </c>
      <c r="G235" s="385">
        <v>0</v>
      </c>
      <c r="H235" s="385">
        <v>2100</v>
      </c>
      <c r="I235" s="385">
        <v>273</v>
      </c>
    </row>
    <row r="236" spans="1:9">
      <c r="A236" s="379"/>
      <c r="B236" s="379" t="s">
        <v>513</v>
      </c>
      <c r="C236" s="379">
        <v>234</v>
      </c>
      <c r="D236" s="379" t="s">
        <v>382</v>
      </c>
      <c r="E236" s="379"/>
      <c r="F236" s="385">
        <v>4000</v>
      </c>
      <c r="G236" s="385">
        <v>0</v>
      </c>
      <c r="H236" s="385">
        <v>4000</v>
      </c>
      <c r="I236" s="385">
        <v>520</v>
      </c>
    </row>
    <row r="237" spans="1:9">
      <c r="A237" s="379"/>
      <c r="B237" s="379" t="s">
        <v>514</v>
      </c>
      <c r="C237" s="379">
        <v>235</v>
      </c>
      <c r="D237" s="379" t="s">
        <v>382</v>
      </c>
      <c r="E237" s="379"/>
      <c r="F237" s="385">
        <v>2300</v>
      </c>
      <c r="G237" s="385">
        <v>0</v>
      </c>
      <c r="H237" s="385">
        <v>2300</v>
      </c>
      <c r="I237" s="385">
        <v>299</v>
      </c>
    </row>
    <row r="238" spans="1:9">
      <c r="A238" s="379"/>
      <c r="B238" s="379" t="s">
        <v>335</v>
      </c>
      <c r="C238" s="379">
        <v>236</v>
      </c>
      <c r="D238" s="379" t="s">
        <v>382</v>
      </c>
      <c r="E238" s="379"/>
      <c r="F238" s="385">
        <v>18000</v>
      </c>
      <c r="G238" s="385">
        <v>0</v>
      </c>
      <c r="H238" s="385">
        <v>18000</v>
      </c>
      <c r="I238" s="385">
        <v>2340</v>
      </c>
    </row>
    <row r="239" spans="1:9">
      <c r="A239" s="379"/>
      <c r="B239" s="379" t="s">
        <v>336</v>
      </c>
      <c r="C239" s="379">
        <v>237</v>
      </c>
      <c r="D239" s="379" t="s">
        <v>382</v>
      </c>
      <c r="E239" s="379"/>
      <c r="F239" s="385">
        <v>4800</v>
      </c>
      <c r="G239" s="385">
        <v>0</v>
      </c>
      <c r="H239" s="385">
        <v>4800</v>
      </c>
      <c r="I239" s="385">
        <v>624</v>
      </c>
    </row>
    <row r="240" spans="1:9">
      <c r="A240" s="379"/>
      <c r="B240" s="379" t="s">
        <v>515</v>
      </c>
      <c r="C240" s="379">
        <v>238</v>
      </c>
      <c r="D240" s="379" t="s">
        <v>382</v>
      </c>
      <c r="E240" s="379"/>
      <c r="F240" s="385">
        <v>1700</v>
      </c>
      <c r="G240" s="385">
        <v>0</v>
      </c>
      <c r="H240" s="385">
        <v>1700</v>
      </c>
      <c r="I240" s="385">
        <v>221</v>
      </c>
    </row>
    <row r="241" spans="1:9">
      <c r="A241" s="379"/>
      <c r="B241" s="379" t="s">
        <v>515</v>
      </c>
      <c r="C241" s="379">
        <v>239</v>
      </c>
      <c r="D241" s="379" t="s">
        <v>241</v>
      </c>
      <c r="E241" s="379">
        <v>605927229</v>
      </c>
      <c r="F241" s="385">
        <v>193962.8</v>
      </c>
      <c r="G241" s="385">
        <v>0</v>
      </c>
      <c r="H241" s="385">
        <v>193962.8</v>
      </c>
      <c r="I241" s="385">
        <v>25215.16</v>
      </c>
    </row>
    <row r="242" spans="1:9">
      <c r="A242" s="379"/>
      <c r="B242" s="379" t="s">
        <v>516</v>
      </c>
      <c r="C242" s="379">
        <v>240</v>
      </c>
      <c r="D242" s="379" t="s">
        <v>241</v>
      </c>
      <c r="E242" s="379">
        <v>605927229</v>
      </c>
      <c r="F242" s="385">
        <v>401324.4</v>
      </c>
      <c r="G242" s="385">
        <v>0</v>
      </c>
      <c r="H242" s="385">
        <v>401324.4</v>
      </c>
      <c r="I242" s="385">
        <v>52172.17</v>
      </c>
    </row>
    <row r="243" spans="1:9">
      <c r="A243" s="379"/>
      <c r="B243" s="379" t="s">
        <v>517</v>
      </c>
      <c r="C243" s="379">
        <v>241</v>
      </c>
      <c r="D243" s="379" t="s">
        <v>241</v>
      </c>
      <c r="E243" s="379">
        <v>605927229</v>
      </c>
      <c r="F243" s="385">
        <v>492882.5</v>
      </c>
      <c r="G243" s="385">
        <v>0</v>
      </c>
      <c r="H243" s="385">
        <v>492882.5</v>
      </c>
      <c r="I243" s="385">
        <v>64074.73</v>
      </c>
    </row>
    <row r="244" spans="1:9">
      <c r="A244" s="379"/>
      <c r="B244" s="379" t="s">
        <v>337</v>
      </c>
      <c r="C244" s="379">
        <v>242</v>
      </c>
      <c r="D244" s="379" t="s">
        <v>382</v>
      </c>
      <c r="E244" s="379"/>
      <c r="F244" s="385">
        <v>30800</v>
      </c>
      <c r="G244" s="385">
        <v>0</v>
      </c>
      <c r="H244" s="385">
        <v>30800</v>
      </c>
      <c r="I244" s="385">
        <v>4004</v>
      </c>
    </row>
    <row r="245" spans="1:9">
      <c r="A245" s="379"/>
      <c r="B245" s="379" t="s">
        <v>518</v>
      </c>
      <c r="C245" s="379">
        <v>243</v>
      </c>
      <c r="D245" s="379" t="s">
        <v>382</v>
      </c>
      <c r="E245" s="379"/>
      <c r="F245" s="385">
        <v>41900</v>
      </c>
      <c r="G245" s="385">
        <v>0</v>
      </c>
      <c r="H245" s="385">
        <v>41900</v>
      </c>
      <c r="I245" s="385">
        <v>5447</v>
      </c>
    </row>
    <row r="246" spans="1:9">
      <c r="A246" s="379"/>
      <c r="B246" s="379" t="s">
        <v>519</v>
      </c>
      <c r="C246" s="379">
        <v>244</v>
      </c>
      <c r="D246" s="379" t="s">
        <v>382</v>
      </c>
      <c r="E246" s="379"/>
      <c r="F246" s="385">
        <v>31500</v>
      </c>
      <c r="G246" s="385">
        <v>0</v>
      </c>
      <c r="H246" s="385">
        <v>31500</v>
      </c>
      <c r="I246" s="385">
        <v>4095</v>
      </c>
    </row>
    <row r="247" spans="1:9">
      <c r="A247" s="379"/>
      <c r="B247" s="379" t="s">
        <v>519</v>
      </c>
      <c r="C247" s="379">
        <v>245</v>
      </c>
      <c r="D247" s="379" t="s">
        <v>241</v>
      </c>
      <c r="E247" s="379">
        <v>605927229</v>
      </c>
      <c r="F247" s="385">
        <v>129797.8</v>
      </c>
      <c r="G247" s="385">
        <v>0</v>
      </c>
      <c r="H247" s="385">
        <v>129797.8</v>
      </c>
      <c r="I247" s="385">
        <v>16873.71</v>
      </c>
    </row>
    <row r="248" spans="1:9">
      <c r="A248" s="379"/>
      <c r="B248" s="379" t="s">
        <v>520</v>
      </c>
      <c r="C248" s="379">
        <v>246</v>
      </c>
      <c r="D248" s="379" t="s">
        <v>382</v>
      </c>
      <c r="E248" s="379"/>
      <c r="F248" s="385">
        <v>23600</v>
      </c>
      <c r="G248" s="385">
        <v>0</v>
      </c>
      <c r="H248" s="385">
        <v>23600</v>
      </c>
      <c r="I248" s="385">
        <v>3068</v>
      </c>
    </row>
    <row r="249" spans="1:9">
      <c r="A249" s="379"/>
      <c r="B249" s="379" t="s">
        <v>521</v>
      </c>
      <c r="C249" s="379">
        <v>247</v>
      </c>
      <c r="D249" s="379" t="s">
        <v>382</v>
      </c>
      <c r="E249" s="379"/>
      <c r="F249" s="385">
        <v>19500</v>
      </c>
      <c r="G249" s="385">
        <v>0</v>
      </c>
      <c r="H249" s="385">
        <v>19500</v>
      </c>
      <c r="I249" s="385">
        <v>2535</v>
      </c>
    </row>
    <row r="250" spans="1:9">
      <c r="A250" s="379"/>
      <c r="B250" s="379" t="s">
        <v>522</v>
      </c>
      <c r="C250" s="379">
        <v>248</v>
      </c>
      <c r="D250" s="379" t="s">
        <v>382</v>
      </c>
      <c r="E250" s="379"/>
      <c r="F250" s="385">
        <v>31200</v>
      </c>
      <c r="G250" s="385">
        <v>0</v>
      </c>
      <c r="H250" s="385">
        <v>31200</v>
      </c>
      <c r="I250" s="385">
        <v>4056</v>
      </c>
    </row>
    <row r="251" spans="1:9">
      <c r="A251" s="379"/>
      <c r="B251" s="379" t="s">
        <v>523</v>
      </c>
      <c r="C251" s="379">
        <v>249</v>
      </c>
      <c r="D251" s="379" t="s">
        <v>382</v>
      </c>
      <c r="E251" s="379"/>
      <c r="F251" s="385">
        <v>64688</v>
      </c>
      <c r="G251" s="385">
        <v>0</v>
      </c>
      <c r="H251" s="385">
        <v>64688</v>
      </c>
      <c r="I251" s="385">
        <v>8409.44</v>
      </c>
    </row>
    <row r="252" spans="1:9">
      <c r="A252" s="379"/>
      <c r="B252" s="379" t="s">
        <v>341</v>
      </c>
      <c r="C252" s="379">
        <v>250</v>
      </c>
      <c r="D252" s="379" t="s">
        <v>524</v>
      </c>
      <c r="E252" s="379">
        <v>605501683</v>
      </c>
      <c r="F252" s="385">
        <v>357340</v>
      </c>
      <c r="G252" s="385">
        <v>0</v>
      </c>
      <c r="H252" s="385">
        <v>357340</v>
      </c>
      <c r="I252" s="385">
        <v>46454.2</v>
      </c>
    </row>
    <row r="253" spans="1:9">
      <c r="A253" s="379"/>
      <c r="B253" s="379" t="s">
        <v>525</v>
      </c>
      <c r="C253" s="379">
        <v>251</v>
      </c>
      <c r="D253" s="379" t="s">
        <v>239</v>
      </c>
      <c r="E253" s="379">
        <v>603215162</v>
      </c>
      <c r="F253" s="385">
        <v>221118.4</v>
      </c>
      <c r="G253" s="385">
        <v>0</v>
      </c>
      <c r="H253" s="385">
        <v>221118.4</v>
      </c>
      <c r="I253" s="385">
        <v>28745.39</v>
      </c>
    </row>
    <row r="254" spans="1:9">
      <c r="A254" s="379"/>
      <c r="B254" s="379" t="s">
        <v>525</v>
      </c>
      <c r="C254" s="379">
        <v>252</v>
      </c>
      <c r="D254" s="379" t="s">
        <v>239</v>
      </c>
      <c r="E254" s="379">
        <v>603215162</v>
      </c>
      <c r="F254" s="385">
        <v>485387.2</v>
      </c>
      <c r="G254" s="385">
        <v>0</v>
      </c>
      <c r="H254" s="385">
        <v>485387.2</v>
      </c>
      <c r="I254" s="385">
        <v>63100.34</v>
      </c>
    </row>
    <row r="255" spans="1:9">
      <c r="A255" s="379"/>
      <c r="B255" s="379" t="s">
        <v>526</v>
      </c>
      <c r="C255" s="379">
        <v>253</v>
      </c>
      <c r="D255" s="379" t="s">
        <v>239</v>
      </c>
      <c r="E255" s="379">
        <v>603215162</v>
      </c>
      <c r="F255" s="385">
        <v>1496252.7</v>
      </c>
      <c r="G255" s="385">
        <v>0</v>
      </c>
      <c r="H255" s="385">
        <v>1496252.7</v>
      </c>
      <c r="I255" s="385">
        <v>194512.85</v>
      </c>
    </row>
    <row r="256" spans="1:9">
      <c r="A256" s="379"/>
      <c r="B256" s="379" t="s">
        <v>526</v>
      </c>
      <c r="C256" s="379">
        <v>254</v>
      </c>
      <c r="D256" s="379" t="s">
        <v>527</v>
      </c>
      <c r="E256" s="379">
        <v>304354599</v>
      </c>
      <c r="F256" s="385">
        <v>115940</v>
      </c>
      <c r="G256" s="385">
        <v>0</v>
      </c>
      <c r="H256" s="385">
        <v>115940</v>
      </c>
      <c r="I256" s="385">
        <v>15072.2</v>
      </c>
    </row>
    <row r="257" spans="1:9">
      <c r="A257" s="379"/>
      <c r="B257" s="379" t="s">
        <v>528</v>
      </c>
      <c r="C257" s="379">
        <v>255</v>
      </c>
      <c r="D257" s="379" t="s">
        <v>382</v>
      </c>
      <c r="E257" s="379"/>
      <c r="F257" s="385">
        <v>1200</v>
      </c>
      <c r="G257" s="385">
        <v>0</v>
      </c>
      <c r="H257" s="385">
        <v>1200</v>
      </c>
      <c r="I257" s="385">
        <v>156</v>
      </c>
    </row>
    <row r="258" spans="1:9">
      <c r="A258" s="379"/>
      <c r="B258" s="379" t="s">
        <v>529</v>
      </c>
      <c r="C258" s="379">
        <v>256</v>
      </c>
      <c r="D258" s="379" t="s">
        <v>382</v>
      </c>
      <c r="E258" s="379"/>
      <c r="F258" s="385">
        <v>4750</v>
      </c>
      <c r="G258" s="385">
        <v>0</v>
      </c>
      <c r="H258" s="385">
        <v>4750</v>
      </c>
      <c r="I258" s="385">
        <v>617.5</v>
      </c>
    </row>
    <row r="259" spans="1:9">
      <c r="A259" s="379"/>
      <c r="B259" s="379" t="s">
        <v>342</v>
      </c>
      <c r="C259" s="379">
        <v>257</v>
      </c>
      <c r="D259" s="379" t="s">
        <v>382</v>
      </c>
      <c r="E259" s="379"/>
      <c r="F259" s="385">
        <v>825</v>
      </c>
      <c r="G259" s="385">
        <v>0</v>
      </c>
      <c r="H259" s="385">
        <v>825</v>
      </c>
      <c r="I259" s="385">
        <v>107.25</v>
      </c>
    </row>
    <row r="260" spans="1:9">
      <c r="A260" s="379"/>
      <c r="B260" s="379" t="s">
        <v>530</v>
      </c>
      <c r="C260" s="379">
        <v>258</v>
      </c>
      <c r="D260" s="379" t="s">
        <v>382</v>
      </c>
      <c r="E260" s="379"/>
      <c r="F260" s="385">
        <v>4000</v>
      </c>
      <c r="G260" s="385">
        <v>0</v>
      </c>
      <c r="H260" s="385">
        <v>4000</v>
      </c>
      <c r="I260" s="385">
        <v>520</v>
      </c>
    </row>
    <row r="261" spans="1:9">
      <c r="A261" s="379"/>
      <c r="B261" s="379" t="s">
        <v>531</v>
      </c>
      <c r="C261" s="379">
        <v>259</v>
      </c>
      <c r="D261" s="379" t="s">
        <v>382</v>
      </c>
      <c r="E261" s="379"/>
      <c r="F261" s="385">
        <v>12750</v>
      </c>
      <c r="G261" s="385">
        <v>0</v>
      </c>
      <c r="H261" s="385">
        <v>12750</v>
      </c>
      <c r="I261" s="385">
        <v>1657.5</v>
      </c>
    </row>
    <row r="262" spans="1:9">
      <c r="A262" s="379"/>
      <c r="B262" s="379" t="s">
        <v>532</v>
      </c>
      <c r="C262" s="379">
        <v>260</v>
      </c>
      <c r="D262" s="379" t="s">
        <v>382</v>
      </c>
      <c r="E262" s="379"/>
      <c r="F262" s="385">
        <v>1750</v>
      </c>
      <c r="G262" s="385">
        <v>0</v>
      </c>
      <c r="H262" s="385">
        <v>1750</v>
      </c>
      <c r="I262" s="385">
        <v>227.5</v>
      </c>
    </row>
    <row r="263" spans="1:9">
      <c r="A263" s="379"/>
      <c r="B263" s="379" t="s">
        <v>532</v>
      </c>
      <c r="C263" s="379">
        <v>261</v>
      </c>
      <c r="D263" s="379" t="s">
        <v>382</v>
      </c>
      <c r="E263" s="379"/>
      <c r="F263" s="385">
        <v>4600</v>
      </c>
      <c r="G263" s="385">
        <v>0</v>
      </c>
      <c r="H263" s="385">
        <v>4600</v>
      </c>
      <c r="I263" s="385">
        <v>598</v>
      </c>
    </row>
    <row r="264" spans="1:9">
      <c r="A264" s="379"/>
      <c r="B264" s="379" t="s">
        <v>533</v>
      </c>
      <c r="C264" s="379">
        <v>262</v>
      </c>
      <c r="D264" s="379" t="s">
        <v>382</v>
      </c>
      <c r="E264" s="379"/>
      <c r="F264" s="385">
        <v>2820</v>
      </c>
      <c r="G264" s="385">
        <v>0</v>
      </c>
      <c r="H264" s="385">
        <v>2820</v>
      </c>
      <c r="I264" s="385">
        <v>366.6</v>
      </c>
    </row>
    <row r="265" spans="1:9">
      <c r="A265" s="379"/>
      <c r="B265" s="379" t="s">
        <v>343</v>
      </c>
      <c r="C265" s="379">
        <v>263</v>
      </c>
      <c r="D265" s="379" t="s">
        <v>382</v>
      </c>
      <c r="E265" s="379"/>
      <c r="F265" s="385">
        <v>4250</v>
      </c>
      <c r="G265" s="385">
        <v>0</v>
      </c>
      <c r="H265" s="385">
        <v>4250</v>
      </c>
      <c r="I265" s="385">
        <v>552.5</v>
      </c>
    </row>
    <row r="266" spans="1:9">
      <c r="A266" s="379"/>
      <c r="B266" s="379" t="s">
        <v>534</v>
      </c>
      <c r="C266" s="379">
        <v>264</v>
      </c>
      <c r="D266" s="379" t="s">
        <v>382</v>
      </c>
      <c r="E266" s="379"/>
      <c r="F266" s="385">
        <v>2760</v>
      </c>
      <c r="G266" s="385">
        <v>0</v>
      </c>
      <c r="H266" s="385">
        <v>2760</v>
      </c>
      <c r="I266" s="385">
        <v>358.8</v>
      </c>
    </row>
    <row r="267" spans="1:9">
      <c r="A267" s="379"/>
      <c r="B267" s="379" t="s">
        <v>535</v>
      </c>
      <c r="C267" s="379">
        <v>265</v>
      </c>
      <c r="D267" s="379" t="s">
        <v>382</v>
      </c>
      <c r="E267" s="379"/>
      <c r="F267" s="385">
        <v>4600</v>
      </c>
      <c r="G267" s="385">
        <v>0</v>
      </c>
      <c r="H267" s="385">
        <v>4600</v>
      </c>
      <c r="I267" s="385">
        <v>598</v>
      </c>
    </row>
    <row r="268" spans="1:9">
      <c r="A268" s="379"/>
      <c r="B268" s="379" t="s">
        <v>536</v>
      </c>
      <c r="C268" s="379">
        <v>266</v>
      </c>
      <c r="D268" s="379" t="s">
        <v>537</v>
      </c>
      <c r="E268" s="379"/>
      <c r="F268" s="385">
        <v>612853</v>
      </c>
      <c r="G268" s="385">
        <v>0</v>
      </c>
      <c r="H268" s="385">
        <v>612853</v>
      </c>
      <c r="I268" s="385">
        <v>79670.89</v>
      </c>
    </row>
    <row r="269" spans="1:9">
      <c r="A269" s="379"/>
      <c r="B269" s="379" t="s">
        <v>538</v>
      </c>
      <c r="C269" s="379">
        <v>268</v>
      </c>
      <c r="D269" s="379" t="s">
        <v>527</v>
      </c>
      <c r="E269" s="379">
        <v>304354599</v>
      </c>
      <c r="F269" s="385">
        <v>39440</v>
      </c>
      <c r="G269" s="385">
        <v>0</v>
      </c>
      <c r="H269" s="385">
        <v>39440</v>
      </c>
      <c r="I269" s="385">
        <v>5127.2</v>
      </c>
    </row>
    <row r="270" spans="1:9">
      <c r="A270" s="379"/>
      <c r="B270" s="379" t="s">
        <v>538</v>
      </c>
      <c r="C270" s="379">
        <v>269</v>
      </c>
      <c r="D270" s="379" t="s">
        <v>539</v>
      </c>
      <c r="E270" s="379"/>
      <c r="F270" s="385">
        <v>530640</v>
      </c>
      <c r="G270" s="385">
        <v>0</v>
      </c>
      <c r="H270" s="385">
        <v>530640</v>
      </c>
      <c r="I270" s="385">
        <v>68983.199999999997</v>
      </c>
    </row>
    <row r="271" spans="1:9">
      <c r="A271" s="379"/>
      <c r="B271" s="379" t="s">
        <v>344</v>
      </c>
      <c r="C271" s="379">
        <v>270</v>
      </c>
      <c r="D271" s="379" t="s">
        <v>382</v>
      </c>
      <c r="E271" s="379"/>
      <c r="F271" s="385">
        <v>1020</v>
      </c>
      <c r="G271" s="385">
        <v>0</v>
      </c>
      <c r="H271" s="385">
        <v>1020</v>
      </c>
      <c r="I271" s="385">
        <v>132.6</v>
      </c>
    </row>
    <row r="272" spans="1:9">
      <c r="A272" s="379"/>
      <c r="B272" s="379" t="s">
        <v>540</v>
      </c>
      <c r="C272" s="379">
        <v>271</v>
      </c>
      <c r="D272" s="379" t="s">
        <v>382</v>
      </c>
      <c r="E272" s="379"/>
      <c r="F272" s="385">
        <v>3600</v>
      </c>
      <c r="G272" s="385">
        <v>0</v>
      </c>
      <c r="H272" s="385">
        <v>3600</v>
      </c>
      <c r="I272" s="385">
        <v>468</v>
      </c>
    </row>
    <row r="273" spans="1:9">
      <c r="A273" s="379"/>
      <c r="B273" s="379" t="s">
        <v>541</v>
      </c>
      <c r="C273" s="379">
        <v>272</v>
      </c>
      <c r="D273" s="379" t="s">
        <v>382</v>
      </c>
      <c r="E273" s="379"/>
      <c r="F273" s="385">
        <v>5600</v>
      </c>
      <c r="G273" s="385">
        <v>0</v>
      </c>
      <c r="H273" s="385">
        <v>5600</v>
      </c>
      <c r="I273" s="385">
        <v>728</v>
      </c>
    </row>
    <row r="274" spans="1:9">
      <c r="A274" s="379"/>
      <c r="B274" s="379" t="s">
        <v>541</v>
      </c>
      <c r="C274" s="379">
        <v>273</v>
      </c>
      <c r="D274" s="379" t="s">
        <v>382</v>
      </c>
      <c r="E274" s="379"/>
      <c r="F274" s="385">
        <v>4410</v>
      </c>
      <c r="G274" s="385">
        <v>0</v>
      </c>
      <c r="H274" s="385">
        <v>4410</v>
      </c>
      <c r="I274" s="385">
        <v>573.29999999999995</v>
      </c>
    </row>
    <row r="275" spans="1:9">
      <c r="A275" s="379"/>
      <c r="B275" s="379" t="s">
        <v>345</v>
      </c>
      <c r="C275" s="379">
        <v>274</v>
      </c>
      <c r="D275" s="379" t="s">
        <v>382</v>
      </c>
      <c r="E275" s="379"/>
      <c r="F275" s="385">
        <v>26400</v>
      </c>
      <c r="G275" s="385">
        <v>0</v>
      </c>
      <c r="H275" s="385">
        <v>26400</v>
      </c>
      <c r="I275" s="385">
        <v>3432</v>
      </c>
    </row>
    <row r="276" spans="1:9">
      <c r="A276" s="379"/>
      <c r="B276" s="379" t="s">
        <v>346</v>
      </c>
      <c r="C276" s="379">
        <v>275</v>
      </c>
      <c r="D276" s="379" t="s">
        <v>382</v>
      </c>
      <c r="E276" s="379"/>
      <c r="F276" s="385">
        <v>8650</v>
      </c>
      <c r="G276" s="385">
        <v>0</v>
      </c>
      <c r="H276" s="385">
        <v>8650</v>
      </c>
      <c r="I276" s="385">
        <v>1124.5</v>
      </c>
    </row>
    <row r="277" spans="1:9">
      <c r="A277" s="379"/>
      <c r="B277" s="379" t="s">
        <v>542</v>
      </c>
      <c r="C277" s="379">
        <v>276</v>
      </c>
      <c r="D277" s="379" t="s">
        <v>382</v>
      </c>
      <c r="E277" s="379"/>
      <c r="F277" s="385">
        <v>7360</v>
      </c>
      <c r="G277" s="385">
        <v>0</v>
      </c>
      <c r="H277" s="385">
        <v>7360</v>
      </c>
      <c r="I277" s="385">
        <v>956.8</v>
      </c>
    </row>
    <row r="278" spans="1:9">
      <c r="A278" s="379"/>
      <c r="B278" s="379" t="s">
        <v>347</v>
      </c>
      <c r="C278" s="379">
        <v>277</v>
      </c>
      <c r="D278" s="379" t="s">
        <v>382</v>
      </c>
      <c r="E278" s="379"/>
      <c r="F278" s="385">
        <v>15900</v>
      </c>
      <c r="G278" s="385">
        <v>0</v>
      </c>
      <c r="H278" s="385">
        <v>15900</v>
      </c>
      <c r="I278" s="385">
        <v>2067</v>
      </c>
    </row>
    <row r="279" spans="1:9">
      <c r="A279" s="379"/>
      <c r="B279" s="379" t="s">
        <v>543</v>
      </c>
      <c r="C279" s="379">
        <v>278</v>
      </c>
      <c r="D279" s="379" t="s">
        <v>247</v>
      </c>
      <c r="E279" s="379">
        <v>602869942</v>
      </c>
      <c r="F279" s="385">
        <v>1842500</v>
      </c>
      <c r="G279" s="385">
        <v>0</v>
      </c>
      <c r="H279" s="385">
        <v>1842500</v>
      </c>
      <c r="I279" s="385">
        <v>239525</v>
      </c>
    </row>
    <row r="280" spans="1:9">
      <c r="A280" s="379"/>
      <c r="B280" s="379" t="s">
        <v>543</v>
      </c>
      <c r="C280" s="379">
        <v>279</v>
      </c>
      <c r="D280" s="379" t="s">
        <v>247</v>
      </c>
      <c r="E280" s="379">
        <v>602869942</v>
      </c>
      <c r="F280" s="385">
        <v>2010000</v>
      </c>
      <c r="G280" s="385">
        <v>0</v>
      </c>
      <c r="H280" s="385">
        <v>2010000</v>
      </c>
      <c r="I280" s="385">
        <v>261300</v>
      </c>
    </row>
    <row r="281" spans="1:9">
      <c r="A281" s="379"/>
      <c r="B281" s="379" t="s">
        <v>544</v>
      </c>
      <c r="C281" s="379">
        <v>280</v>
      </c>
      <c r="D281" s="379" t="s">
        <v>545</v>
      </c>
      <c r="E281" s="379"/>
      <c r="F281" s="385">
        <v>159780</v>
      </c>
      <c r="G281" s="385">
        <v>0</v>
      </c>
      <c r="H281" s="385">
        <v>159780</v>
      </c>
      <c r="I281" s="385">
        <v>20771.400000000001</v>
      </c>
    </row>
    <row r="282" spans="1:9">
      <c r="A282" s="379"/>
      <c r="B282" s="379" t="s">
        <v>546</v>
      </c>
      <c r="C282" s="379">
        <v>281</v>
      </c>
      <c r="D282" s="379" t="s">
        <v>547</v>
      </c>
      <c r="E282" s="379"/>
      <c r="F282" s="385">
        <v>120320</v>
      </c>
      <c r="G282" s="385">
        <v>0</v>
      </c>
      <c r="H282" s="385">
        <v>120320</v>
      </c>
      <c r="I282" s="385">
        <v>15641.6</v>
      </c>
    </row>
    <row r="283" spans="1:9">
      <c r="A283" s="379"/>
      <c r="B283" s="379" t="s">
        <v>348</v>
      </c>
      <c r="C283" s="379">
        <v>283</v>
      </c>
      <c r="D283" s="379" t="s">
        <v>548</v>
      </c>
      <c r="E283" s="379"/>
      <c r="F283" s="385">
        <v>88669.5</v>
      </c>
      <c r="G283" s="385">
        <v>0</v>
      </c>
      <c r="H283" s="385">
        <v>88669.5</v>
      </c>
      <c r="I283" s="385">
        <v>11527.04</v>
      </c>
    </row>
    <row r="284" spans="1:9">
      <c r="A284" s="379"/>
      <c r="B284" s="379" t="s">
        <v>348</v>
      </c>
      <c r="C284" s="379">
        <v>284</v>
      </c>
      <c r="D284" s="379" t="s">
        <v>549</v>
      </c>
      <c r="E284" s="379"/>
      <c r="F284" s="385">
        <v>169200</v>
      </c>
      <c r="G284" s="385">
        <v>0</v>
      </c>
      <c r="H284" s="385">
        <v>169200</v>
      </c>
      <c r="I284" s="385">
        <v>21996</v>
      </c>
    </row>
    <row r="285" spans="1:9">
      <c r="A285" s="379"/>
      <c r="B285" s="379" t="s">
        <v>550</v>
      </c>
      <c r="C285" s="379">
        <v>285</v>
      </c>
      <c r="D285" s="379" t="s">
        <v>247</v>
      </c>
      <c r="E285" s="379">
        <v>602869942</v>
      </c>
      <c r="F285" s="385">
        <v>1507500</v>
      </c>
      <c r="G285" s="385">
        <v>0</v>
      </c>
      <c r="H285" s="385">
        <v>1507500</v>
      </c>
      <c r="I285" s="385">
        <v>195975</v>
      </c>
    </row>
    <row r="286" spans="1:9">
      <c r="A286" s="379"/>
      <c r="B286" s="379" t="s">
        <v>551</v>
      </c>
      <c r="C286" s="379">
        <v>286</v>
      </c>
      <c r="D286" s="379" t="s">
        <v>242</v>
      </c>
      <c r="E286" s="379">
        <v>601029477</v>
      </c>
      <c r="F286" s="385">
        <v>111650</v>
      </c>
      <c r="G286" s="385">
        <v>0</v>
      </c>
      <c r="H286" s="385">
        <v>111650</v>
      </c>
      <c r="I286" s="385">
        <v>14514.5</v>
      </c>
    </row>
    <row r="287" spans="1:9">
      <c r="A287" s="379"/>
      <c r="B287" s="379" t="s">
        <v>552</v>
      </c>
      <c r="C287" s="379">
        <v>287</v>
      </c>
      <c r="D287" s="379" t="s">
        <v>382</v>
      </c>
      <c r="E287" s="379"/>
      <c r="F287" s="385">
        <v>10475</v>
      </c>
      <c r="G287" s="385">
        <v>0</v>
      </c>
      <c r="H287" s="385">
        <v>10475</v>
      </c>
      <c r="I287" s="385">
        <v>1361.75</v>
      </c>
    </row>
    <row r="288" spans="1:9">
      <c r="A288" s="379"/>
      <c r="B288" s="379" t="s">
        <v>553</v>
      </c>
      <c r="C288" s="379">
        <v>288</v>
      </c>
      <c r="D288" s="379" t="s">
        <v>382</v>
      </c>
      <c r="E288" s="379"/>
      <c r="F288" s="385">
        <v>16800</v>
      </c>
      <c r="G288" s="385">
        <v>0</v>
      </c>
      <c r="H288" s="385">
        <v>16800</v>
      </c>
      <c r="I288" s="385">
        <v>2184</v>
      </c>
    </row>
    <row r="289" spans="1:9">
      <c r="A289" s="379"/>
      <c r="B289" s="379" t="s">
        <v>554</v>
      </c>
      <c r="C289" s="379">
        <v>289</v>
      </c>
      <c r="D289" s="379" t="s">
        <v>247</v>
      </c>
      <c r="E289" s="379">
        <v>602869942</v>
      </c>
      <c r="F289" s="385">
        <v>2847500</v>
      </c>
      <c r="G289" s="385">
        <v>0</v>
      </c>
      <c r="H289" s="385">
        <v>2847500</v>
      </c>
      <c r="I289" s="385">
        <v>370175</v>
      </c>
    </row>
    <row r="290" spans="1:9">
      <c r="A290" s="379"/>
      <c r="B290" s="379" t="s">
        <v>555</v>
      </c>
      <c r="C290" s="379">
        <v>290</v>
      </c>
      <c r="D290" s="379" t="s">
        <v>382</v>
      </c>
      <c r="E290" s="379"/>
      <c r="F290" s="385">
        <v>14450</v>
      </c>
      <c r="G290" s="385">
        <v>0</v>
      </c>
      <c r="H290" s="385">
        <v>14450</v>
      </c>
      <c r="I290" s="385">
        <v>1878.5</v>
      </c>
    </row>
    <row r="291" spans="1:9">
      <c r="A291" s="379"/>
      <c r="B291" s="379" t="s">
        <v>556</v>
      </c>
      <c r="C291" s="379">
        <v>291</v>
      </c>
      <c r="D291" s="379" t="s">
        <v>247</v>
      </c>
      <c r="E291" s="379">
        <v>602869942</v>
      </c>
      <c r="F291" s="385">
        <v>4264000</v>
      </c>
      <c r="G291" s="385">
        <v>0</v>
      </c>
      <c r="H291" s="385">
        <v>4264000</v>
      </c>
      <c r="I291" s="385">
        <v>554320</v>
      </c>
    </row>
    <row r="292" spans="1:9">
      <c r="A292" s="379"/>
      <c r="B292" s="379" t="s">
        <v>350</v>
      </c>
      <c r="C292" s="379">
        <v>292</v>
      </c>
      <c r="D292" s="379" t="s">
        <v>382</v>
      </c>
      <c r="E292" s="379"/>
      <c r="F292" s="385">
        <v>10000</v>
      </c>
      <c r="G292" s="385">
        <v>0</v>
      </c>
      <c r="H292" s="385">
        <v>10000</v>
      </c>
      <c r="I292" s="385">
        <v>1300</v>
      </c>
    </row>
    <row r="293" spans="1:9">
      <c r="A293" s="379"/>
      <c r="B293" s="379" t="s">
        <v>557</v>
      </c>
      <c r="C293" s="379">
        <v>293</v>
      </c>
      <c r="D293" s="379" t="s">
        <v>382</v>
      </c>
      <c r="E293" s="379"/>
      <c r="F293" s="385">
        <v>16700</v>
      </c>
      <c r="G293" s="385">
        <v>0</v>
      </c>
      <c r="H293" s="385">
        <v>16700</v>
      </c>
      <c r="I293" s="385">
        <v>2171</v>
      </c>
    </row>
    <row r="294" spans="1:9">
      <c r="A294" s="379"/>
      <c r="B294" s="379" t="s">
        <v>351</v>
      </c>
      <c r="C294" s="379">
        <v>294</v>
      </c>
      <c r="D294" s="379" t="s">
        <v>382</v>
      </c>
      <c r="E294" s="379"/>
      <c r="F294" s="385">
        <v>22950</v>
      </c>
      <c r="G294" s="385">
        <v>0</v>
      </c>
      <c r="H294" s="385">
        <v>22950</v>
      </c>
      <c r="I294" s="385">
        <v>2983.5</v>
      </c>
    </row>
    <row r="295" spans="1:9">
      <c r="A295" s="379"/>
      <c r="B295" s="379" t="s">
        <v>558</v>
      </c>
      <c r="C295" s="379">
        <v>295</v>
      </c>
      <c r="D295" s="379" t="s">
        <v>382</v>
      </c>
      <c r="E295" s="379"/>
      <c r="F295" s="385">
        <v>12880</v>
      </c>
      <c r="G295" s="385">
        <v>0</v>
      </c>
      <c r="H295" s="385">
        <v>12880</v>
      </c>
      <c r="I295" s="385">
        <v>1674.4</v>
      </c>
    </row>
    <row r="296" spans="1:9">
      <c r="A296" s="379"/>
      <c r="B296" s="379" t="s">
        <v>354</v>
      </c>
      <c r="C296" s="379">
        <v>296</v>
      </c>
      <c r="D296" s="379" t="s">
        <v>382</v>
      </c>
      <c r="E296" s="379"/>
      <c r="F296" s="385">
        <v>7200</v>
      </c>
      <c r="G296" s="385">
        <v>0</v>
      </c>
      <c r="H296" s="385">
        <v>7200</v>
      </c>
      <c r="I296" s="385">
        <v>936</v>
      </c>
    </row>
    <row r="297" spans="1:9">
      <c r="A297" s="379"/>
      <c r="B297" s="379" t="s">
        <v>559</v>
      </c>
      <c r="C297" s="379">
        <v>297</v>
      </c>
      <c r="D297" s="379" t="s">
        <v>382</v>
      </c>
      <c r="E297" s="379"/>
      <c r="F297" s="385">
        <v>12220</v>
      </c>
      <c r="G297" s="385">
        <v>0</v>
      </c>
      <c r="H297" s="385">
        <v>12220</v>
      </c>
      <c r="I297" s="385">
        <v>1588.6</v>
      </c>
    </row>
    <row r="298" spans="1:9">
      <c r="A298" s="379"/>
      <c r="B298" s="379" t="s">
        <v>357</v>
      </c>
      <c r="C298" s="379">
        <v>298</v>
      </c>
      <c r="D298" s="379" t="s">
        <v>382</v>
      </c>
      <c r="E298" s="379"/>
      <c r="F298" s="385">
        <v>16150</v>
      </c>
      <c r="G298" s="385">
        <v>0</v>
      </c>
      <c r="H298" s="385">
        <v>16150</v>
      </c>
      <c r="I298" s="385">
        <v>2099.5</v>
      </c>
    </row>
    <row r="299" spans="1:9">
      <c r="A299" s="379"/>
      <c r="B299" s="379" t="s">
        <v>560</v>
      </c>
      <c r="C299" s="379">
        <v>299</v>
      </c>
      <c r="D299" s="379" t="s">
        <v>247</v>
      </c>
      <c r="E299" s="379">
        <v>602869942</v>
      </c>
      <c r="F299" s="385">
        <v>2788000</v>
      </c>
      <c r="G299" s="385">
        <v>0</v>
      </c>
      <c r="H299" s="385">
        <v>2788000</v>
      </c>
      <c r="I299" s="385">
        <v>362440</v>
      </c>
    </row>
    <row r="300" spans="1:9">
      <c r="A300" s="379"/>
      <c r="B300" s="379" t="s">
        <v>561</v>
      </c>
      <c r="C300" s="379">
        <v>300</v>
      </c>
      <c r="D300" s="379" t="s">
        <v>562</v>
      </c>
      <c r="E300" s="379"/>
      <c r="F300" s="385">
        <v>409790</v>
      </c>
      <c r="G300" s="385">
        <v>0</v>
      </c>
      <c r="H300" s="385">
        <v>409790</v>
      </c>
      <c r="I300" s="385">
        <v>53272.7</v>
      </c>
    </row>
    <row r="301" spans="1:9">
      <c r="A301" s="379"/>
      <c r="B301" s="379" t="s">
        <v>563</v>
      </c>
      <c r="C301" s="379">
        <v>301</v>
      </c>
      <c r="D301" s="379" t="s">
        <v>564</v>
      </c>
      <c r="E301" s="379"/>
      <c r="F301" s="385">
        <v>312080</v>
      </c>
      <c r="G301" s="385">
        <v>0</v>
      </c>
      <c r="H301" s="385">
        <v>312080</v>
      </c>
      <c r="I301" s="385">
        <v>40570.400000000001</v>
      </c>
    </row>
    <row r="302" spans="1:9">
      <c r="A302" s="379"/>
      <c r="B302" s="379" t="s">
        <v>563</v>
      </c>
      <c r="C302" s="379">
        <v>302</v>
      </c>
      <c r="D302" s="379" t="s">
        <v>565</v>
      </c>
      <c r="E302" s="379"/>
      <c r="F302" s="385">
        <v>180290</v>
      </c>
      <c r="G302" s="385">
        <v>0</v>
      </c>
      <c r="H302" s="385">
        <v>180290</v>
      </c>
      <c r="I302" s="385">
        <v>23437.7</v>
      </c>
    </row>
    <row r="303" spans="1:9">
      <c r="A303" s="379"/>
      <c r="B303" s="379" t="s">
        <v>566</v>
      </c>
      <c r="C303" s="379">
        <v>303</v>
      </c>
      <c r="D303" s="379" t="s">
        <v>567</v>
      </c>
      <c r="E303" s="379"/>
      <c r="F303" s="385">
        <v>886170</v>
      </c>
      <c r="G303" s="385">
        <v>0</v>
      </c>
      <c r="H303" s="385">
        <v>886170</v>
      </c>
      <c r="I303" s="385">
        <v>115202.1</v>
      </c>
    </row>
    <row r="304" spans="1:9">
      <c r="A304" s="379"/>
      <c r="B304" s="379" t="s">
        <v>568</v>
      </c>
      <c r="C304" s="379">
        <v>304</v>
      </c>
      <c r="D304" s="379" t="s">
        <v>569</v>
      </c>
      <c r="E304" s="379"/>
      <c r="F304" s="385">
        <v>536142</v>
      </c>
      <c r="G304" s="385">
        <v>0</v>
      </c>
      <c r="H304" s="385">
        <v>536142</v>
      </c>
      <c r="I304" s="385">
        <v>69698.460000000006</v>
      </c>
    </row>
    <row r="305" spans="1:9">
      <c r="A305" s="379"/>
      <c r="B305" s="379" t="s">
        <v>570</v>
      </c>
      <c r="C305" s="379">
        <v>305</v>
      </c>
      <c r="D305" s="379" t="s">
        <v>571</v>
      </c>
      <c r="E305" s="379"/>
      <c r="F305" s="385">
        <v>603500</v>
      </c>
      <c r="G305" s="385">
        <v>0</v>
      </c>
      <c r="H305" s="385">
        <v>603500</v>
      </c>
      <c r="I305" s="385">
        <v>78455</v>
      </c>
    </row>
    <row r="306" spans="1:9">
      <c r="A306" s="379"/>
      <c r="B306" s="379" t="s">
        <v>572</v>
      </c>
      <c r="C306" s="379">
        <v>306</v>
      </c>
      <c r="D306" s="379" t="s">
        <v>569</v>
      </c>
      <c r="E306" s="379"/>
      <c r="F306" s="385">
        <v>45840</v>
      </c>
      <c r="G306" s="385">
        <v>0</v>
      </c>
      <c r="H306" s="385">
        <v>45840</v>
      </c>
      <c r="I306" s="385">
        <v>5959.2</v>
      </c>
    </row>
    <row r="307" spans="1:9">
      <c r="A307" s="379"/>
      <c r="B307" s="379" t="s">
        <v>572</v>
      </c>
      <c r="C307" s="379">
        <v>307</v>
      </c>
      <c r="D307" s="379" t="s">
        <v>573</v>
      </c>
      <c r="E307" s="379"/>
      <c r="F307" s="385">
        <v>214110</v>
      </c>
      <c r="G307" s="385">
        <v>0</v>
      </c>
      <c r="H307" s="385">
        <v>214110</v>
      </c>
      <c r="I307" s="385">
        <v>27834.3</v>
      </c>
    </row>
    <row r="308" spans="1:9">
      <c r="A308" s="379"/>
      <c r="B308" s="379" t="s">
        <v>574</v>
      </c>
      <c r="C308" s="379">
        <v>308</v>
      </c>
      <c r="D308" s="379" t="s">
        <v>575</v>
      </c>
      <c r="E308" s="379"/>
      <c r="F308" s="385">
        <v>349156</v>
      </c>
      <c r="G308" s="385">
        <v>0</v>
      </c>
      <c r="H308" s="385">
        <v>349156</v>
      </c>
      <c r="I308" s="385">
        <v>45390.28</v>
      </c>
    </row>
    <row r="309" spans="1:9">
      <c r="A309" s="379"/>
      <c r="B309" s="379" t="s">
        <v>576</v>
      </c>
      <c r="C309" s="379">
        <v>309</v>
      </c>
      <c r="D309" s="379" t="s">
        <v>245</v>
      </c>
      <c r="E309" s="379">
        <v>303554743</v>
      </c>
      <c r="F309" s="385">
        <v>330050</v>
      </c>
      <c r="G309" s="385">
        <v>0</v>
      </c>
      <c r="H309" s="385">
        <v>330050</v>
      </c>
      <c r="I309" s="385">
        <v>42906.5</v>
      </c>
    </row>
    <row r="310" spans="1:9">
      <c r="A310" s="379"/>
      <c r="B310" s="379" t="s">
        <v>359</v>
      </c>
      <c r="C310" s="379">
        <v>310</v>
      </c>
      <c r="D310" s="379" t="s">
        <v>247</v>
      </c>
      <c r="E310" s="379">
        <v>602869942</v>
      </c>
      <c r="F310" s="385">
        <v>2970000</v>
      </c>
      <c r="G310" s="385">
        <v>0</v>
      </c>
      <c r="H310" s="385">
        <v>2970000</v>
      </c>
      <c r="I310" s="385">
        <v>386100</v>
      </c>
    </row>
    <row r="311" spans="1:9">
      <c r="A311" s="379"/>
      <c r="B311" s="379" t="s">
        <v>359</v>
      </c>
      <c r="C311" s="379">
        <v>311</v>
      </c>
      <c r="D311" s="379" t="s">
        <v>240</v>
      </c>
      <c r="E311" s="379">
        <v>608591306</v>
      </c>
      <c r="F311" s="385">
        <v>1279600</v>
      </c>
      <c r="G311" s="385">
        <v>0</v>
      </c>
      <c r="H311" s="385">
        <v>1279600</v>
      </c>
      <c r="I311" s="385">
        <v>166348</v>
      </c>
    </row>
    <row r="312" spans="1:9">
      <c r="A312" s="379"/>
      <c r="B312" s="379" t="s">
        <v>359</v>
      </c>
      <c r="C312" s="379">
        <v>312</v>
      </c>
      <c r="D312" s="379" t="s">
        <v>242</v>
      </c>
      <c r="E312" s="379">
        <v>601029477</v>
      </c>
      <c r="F312" s="385">
        <v>207400</v>
      </c>
      <c r="G312" s="385">
        <v>0</v>
      </c>
      <c r="H312" s="385">
        <v>207400</v>
      </c>
      <c r="I312" s="385">
        <v>26962</v>
      </c>
    </row>
    <row r="313" spans="1:9">
      <c r="A313" s="379"/>
      <c r="B313" s="379" t="s">
        <v>577</v>
      </c>
      <c r="C313" s="379">
        <v>313</v>
      </c>
      <c r="D313" s="379" t="s">
        <v>382</v>
      </c>
      <c r="E313" s="379"/>
      <c r="F313" s="385">
        <v>9000</v>
      </c>
      <c r="G313" s="385">
        <v>0</v>
      </c>
      <c r="H313" s="385">
        <v>9000</v>
      </c>
      <c r="I313" s="385">
        <v>1170</v>
      </c>
    </row>
    <row r="314" spans="1:9">
      <c r="A314" s="379"/>
      <c r="B314" s="379" t="s">
        <v>361</v>
      </c>
      <c r="C314" s="379">
        <v>314</v>
      </c>
      <c r="D314" s="379" t="s">
        <v>578</v>
      </c>
      <c r="E314" s="379"/>
      <c r="F314" s="385">
        <v>377500</v>
      </c>
      <c r="G314" s="385">
        <v>0</v>
      </c>
      <c r="H314" s="385">
        <v>377500</v>
      </c>
      <c r="I314" s="385">
        <v>49075</v>
      </c>
    </row>
    <row r="315" spans="1:9">
      <c r="A315" s="379"/>
      <c r="B315" s="379" t="s">
        <v>361</v>
      </c>
      <c r="C315" s="379">
        <v>315</v>
      </c>
      <c r="D315" s="379" t="s">
        <v>247</v>
      </c>
      <c r="E315" s="379">
        <v>602869942</v>
      </c>
      <c r="F315" s="385">
        <v>1650000</v>
      </c>
      <c r="G315" s="385">
        <v>0</v>
      </c>
      <c r="H315" s="385">
        <v>1650000</v>
      </c>
      <c r="I315" s="385">
        <v>214500</v>
      </c>
    </row>
    <row r="316" spans="1:9">
      <c r="A316" s="379"/>
      <c r="B316" s="379" t="s">
        <v>579</v>
      </c>
      <c r="C316" s="379">
        <v>316</v>
      </c>
      <c r="D316" s="379" t="s">
        <v>580</v>
      </c>
      <c r="E316" s="379">
        <v>607693508</v>
      </c>
      <c r="F316" s="385">
        <v>677250</v>
      </c>
      <c r="G316" s="385">
        <v>0</v>
      </c>
      <c r="H316" s="385">
        <v>677250</v>
      </c>
      <c r="I316" s="385">
        <v>88042.5</v>
      </c>
    </row>
    <row r="317" spans="1:9">
      <c r="A317" s="379"/>
      <c r="B317" s="379" t="s">
        <v>581</v>
      </c>
      <c r="C317" s="379">
        <v>317</v>
      </c>
      <c r="D317" s="379" t="s">
        <v>582</v>
      </c>
      <c r="E317" s="379"/>
      <c r="F317" s="385">
        <v>333315</v>
      </c>
      <c r="G317" s="385">
        <v>0</v>
      </c>
      <c r="H317" s="385">
        <v>333315</v>
      </c>
      <c r="I317" s="385">
        <v>43330.95</v>
      </c>
    </row>
    <row r="318" spans="1:9">
      <c r="A318" s="379"/>
      <c r="B318" s="379" t="s">
        <v>581</v>
      </c>
      <c r="C318" s="379">
        <v>318</v>
      </c>
      <c r="D318" s="379" t="s">
        <v>580</v>
      </c>
      <c r="E318" s="379">
        <v>607693508</v>
      </c>
      <c r="F318" s="385">
        <v>682500</v>
      </c>
      <c r="G318" s="385">
        <v>0</v>
      </c>
      <c r="H318" s="385">
        <v>682500</v>
      </c>
      <c r="I318" s="385">
        <v>88725</v>
      </c>
    </row>
    <row r="319" spans="1:9">
      <c r="A319" s="379"/>
      <c r="B319" s="379" t="s">
        <v>583</v>
      </c>
      <c r="C319" s="379">
        <v>319</v>
      </c>
      <c r="D319" s="379" t="s">
        <v>580</v>
      </c>
      <c r="E319" s="379">
        <v>607693508</v>
      </c>
      <c r="F319" s="385">
        <v>565250</v>
      </c>
      <c r="G319" s="385">
        <v>0</v>
      </c>
      <c r="H319" s="385">
        <v>565250</v>
      </c>
      <c r="I319" s="385">
        <v>73482.5</v>
      </c>
    </row>
    <row r="320" spans="1:9">
      <c r="A320" s="379"/>
      <c r="B320" s="379" t="s">
        <v>583</v>
      </c>
      <c r="C320" s="379">
        <v>320</v>
      </c>
      <c r="D320" s="379" t="s">
        <v>578</v>
      </c>
      <c r="E320" s="379"/>
      <c r="F320" s="385">
        <v>377500</v>
      </c>
      <c r="G320" s="385">
        <v>0</v>
      </c>
      <c r="H320" s="385">
        <v>377500</v>
      </c>
      <c r="I320" s="385">
        <v>49075</v>
      </c>
    </row>
    <row r="321" spans="1:9">
      <c r="A321" s="379"/>
      <c r="B321" s="379" t="s">
        <v>583</v>
      </c>
      <c r="C321" s="379">
        <v>321</v>
      </c>
      <c r="D321" s="379" t="s">
        <v>584</v>
      </c>
      <c r="E321" s="379"/>
      <c r="F321" s="385">
        <v>56860</v>
      </c>
      <c r="G321" s="385">
        <v>0</v>
      </c>
      <c r="H321" s="385">
        <v>56860</v>
      </c>
      <c r="I321" s="385">
        <v>7391.8</v>
      </c>
    </row>
    <row r="322" spans="1:9">
      <c r="A322" s="379"/>
      <c r="B322" s="379" t="s">
        <v>583</v>
      </c>
      <c r="C322" s="379">
        <v>322</v>
      </c>
      <c r="D322" s="379" t="s">
        <v>585</v>
      </c>
      <c r="E322" s="379"/>
      <c r="F322" s="385">
        <v>1272</v>
      </c>
      <c r="G322" s="385">
        <v>0</v>
      </c>
      <c r="H322" s="385">
        <v>1272</v>
      </c>
      <c r="I322" s="385">
        <v>165.36</v>
      </c>
    </row>
    <row r="323" spans="1:9">
      <c r="A323" s="379"/>
      <c r="B323" s="379" t="s">
        <v>586</v>
      </c>
      <c r="C323" s="379">
        <v>323</v>
      </c>
      <c r="D323" s="379" t="s">
        <v>569</v>
      </c>
      <c r="E323" s="379"/>
      <c r="F323" s="385">
        <v>634920</v>
      </c>
      <c r="G323" s="385">
        <v>0</v>
      </c>
      <c r="H323" s="385">
        <v>634920</v>
      </c>
      <c r="I323" s="385">
        <v>82539.600000000006</v>
      </c>
    </row>
    <row r="324" spans="1:9">
      <c r="A324" s="379"/>
      <c r="B324" s="379" t="s">
        <v>586</v>
      </c>
      <c r="C324" s="379">
        <v>324</v>
      </c>
      <c r="D324" s="379" t="s">
        <v>564</v>
      </c>
      <c r="E324" s="379"/>
      <c r="F324" s="385">
        <v>387625</v>
      </c>
      <c r="G324" s="385">
        <v>0</v>
      </c>
      <c r="H324" s="385">
        <v>387625</v>
      </c>
      <c r="I324" s="385">
        <v>50391.25</v>
      </c>
    </row>
    <row r="325" spans="1:9">
      <c r="A325" s="379"/>
      <c r="B325" s="379" t="s">
        <v>365</v>
      </c>
      <c r="C325" s="379">
        <v>325</v>
      </c>
      <c r="D325" s="379" t="s">
        <v>248</v>
      </c>
      <c r="E325" s="379">
        <v>304461734</v>
      </c>
      <c r="F325" s="385">
        <v>1153288.8</v>
      </c>
      <c r="G325" s="385">
        <v>0</v>
      </c>
      <c r="H325" s="385">
        <v>1153288.8</v>
      </c>
      <c r="I325" s="385">
        <v>149927.54</v>
      </c>
    </row>
    <row r="326" spans="1:9">
      <c r="A326" s="379"/>
      <c r="B326" s="379" t="s">
        <v>367</v>
      </c>
      <c r="C326" s="379">
        <v>326</v>
      </c>
      <c r="D326" s="379" t="s">
        <v>539</v>
      </c>
      <c r="E326" s="379"/>
      <c r="F326" s="385">
        <v>262090</v>
      </c>
      <c r="G326" s="385">
        <v>0</v>
      </c>
      <c r="H326" s="385">
        <v>262090</v>
      </c>
      <c r="I326" s="385">
        <v>34071.699999999997</v>
      </c>
    </row>
    <row r="327" spans="1:9">
      <c r="A327" s="379"/>
      <c r="B327" s="379" t="s">
        <v>587</v>
      </c>
      <c r="C327" s="379">
        <v>327</v>
      </c>
      <c r="D327" s="379" t="s">
        <v>588</v>
      </c>
      <c r="E327" s="379">
        <v>600859615</v>
      </c>
      <c r="F327" s="385">
        <v>1022970</v>
      </c>
      <c r="G327" s="385">
        <v>0</v>
      </c>
      <c r="H327" s="385">
        <v>1022970</v>
      </c>
      <c r="I327" s="385">
        <v>132986.1</v>
      </c>
    </row>
    <row r="328" spans="1:9">
      <c r="A328" s="379"/>
      <c r="B328" s="379" t="s">
        <v>589</v>
      </c>
      <c r="C328" s="379">
        <v>328</v>
      </c>
      <c r="D328" s="379" t="s">
        <v>590</v>
      </c>
      <c r="E328" s="379"/>
      <c r="F328" s="385">
        <v>238787</v>
      </c>
      <c r="G328" s="385">
        <v>0</v>
      </c>
      <c r="H328" s="385">
        <v>238787</v>
      </c>
      <c r="I328" s="385">
        <v>31042.31</v>
      </c>
    </row>
    <row r="329" spans="1:9">
      <c r="A329" s="379"/>
      <c r="B329" s="379" t="s">
        <v>589</v>
      </c>
      <c r="C329" s="379">
        <v>329</v>
      </c>
      <c r="D329" s="379" t="s">
        <v>578</v>
      </c>
      <c r="E329" s="379"/>
      <c r="F329" s="385">
        <v>302000</v>
      </c>
      <c r="G329" s="385">
        <v>0</v>
      </c>
      <c r="H329" s="385">
        <v>302000</v>
      </c>
      <c r="I329" s="385">
        <v>39260</v>
      </c>
    </row>
    <row r="330" spans="1:9">
      <c r="A330" s="379"/>
      <c r="B330" s="379" t="s">
        <v>589</v>
      </c>
      <c r="C330" s="379">
        <v>330</v>
      </c>
      <c r="D330" s="379" t="s">
        <v>549</v>
      </c>
      <c r="E330" s="379"/>
      <c r="F330" s="385">
        <v>277550</v>
      </c>
      <c r="G330" s="385">
        <v>0</v>
      </c>
      <c r="H330" s="385">
        <v>277550</v>
      </c>
      <c r="I330" s="385">
        <v>36081.5</v>
      </c>
    </row>
    <row r="331" spans="1:9">
      <c r="A331" s="379"/>
      <c r="B331" s="379" t="s">
        <v>591</v>
      </c>
      <c r="C331" s="379">
        <v>331</v>
      </c>
      <c r="D331" s="379" t="s">
        <v>567</v>
      </c>
      <c r="E331" s="379"/>
      <c r="F331" s="385">
        <v>453250</v>
      </c>
      <c r="G331" s="385">
        <v>0</v>
      </c>
      <c r="H331" s="385">
        <v>453250</v>
      </c>
      <c r="I331" s="385">
        <v>58922.5</v>
      </c>
    </row>
    <row r="332" spans="1:9">
      <c r="A332" s="379"/>
      <c r="B332" s="379" t="s">
        <v>591</v>
      </c>
      <c r="C332" s="379">
        <v>332</v>
      </c>
      <c r="D332" s="379" t="s">
        <v>382</v>
      </c>
      <c r="E332" s="379"/>
      <c r="F332" s="385">
        <v>18750</v>
      </c>
      <c r="G332" s="385">
        <v>0</v>
      </c>
      <c r="H332" s="385">
        <v>18750</v>
      </c>
      <c r="I332" s="385">
        <v>2437.5</v>
      </c>
    </row>
    <row r="333" spans="1:9">
      <c r="A333" s="379"/>
      <c r="B333" s="379" t="s">
        <v>592</v>
      </c>
      <c r="C333" s="379">
        <v>333</v>
      </c>
      <c r="D333" s="379" t="s">
        <v>593</v>
      </c>
      <c r="E333" s="379"/>
      <c r="F333" s="385">
        <v>146019</v>
      </c>
      <c r="G333" s="385">
        <v>0</v>
      </c>
      <c r="H333" s="385">
        <v>146019</v>
      </c>
      <c r="I333" s="385">
        <v>18982.47</v>
      </c>
    </row>
    <row r="334" spans="1:9">
      <c r="A334" s="379"/>
      <c r="B334" s="379" t="s">
        <v>594</v>
      </c>
      <c r="C334" s="379">
        <v>334</v>
      </c>
      <c r="D334" s="379" t="s">
        <v>595</v>
      </c>
      <c r="E334" s="379">
        <v>301664798</v>
      </c>
      <c r="F334" s="385">
        <v>330770</v>
      </c>
      <c r="G334" s="385">
        <v>0</v>
      </c>
      <c r="H334" s="385">
        <v>330770</v>
      </c>
      <c r="I334" s="385">
        <v>43000.1</v>
      </c>
    </row>
    <row r="335" spans="1:9">
      <c r="A335" s="379"/>
      <c r="B335" s="379" t="s">
        <v>596</v>
      </c>
      <c r="C335" s="379">
        <v>335</v>
      </c>
      <c r="D335" s="379" t="s">
        <v>578</v>
      </c>
      <c r="E335" s="379"/>
      <c r="F335" s="385">
        <v>377500</v>
      </c>
      <c r="G335" s="385">
        <v>0</v>
      </c>
      <c r="H335" s="385">
        <v>377500</v>
      </c>
      <c r="I335" s="385">
        <v>49075</v>
      </c>
    </row>
    <row r="336" spans="1:9">
      <c r="A336" s="379"/>
      <c r="B336" s="379" t="s">
        <v>371</v>
      </c>
      <c r="C336" s="379">
        <v>336</v>
      </c>
      <c r="D336" s="379" t="s">
        <v>597</v>
      </c>
      <c r="E336" s="379"/>
      <c r="F336" s="385">
        <v>140250</v>
      </c>
      <c r="G336" s="385">
        <v>0</v>
      </c>
      <c r="H336" s="385">
        <v>140250</v>
      </c>
      <c r="I336" s="385">
        <v>18232.5</v>
      </c>
    </row>
    <row r="337" spans="1:9">
      <c r="A337" s="379"/>
      <c r="B337" s="379" t="s">
        <v>598</v>
      </c>
      <c r="C337" s="379">
        <v>337</v>
      </c>
      <c r="D337" s="379" t="s">
        <v>599</v>
      </c>
      <c r="E337" s="379">
        <v>603995749</v>
      </c>
      <c r="F337" s="385">
        <v>403000</v>
      </c>
      <c r="G337" s="385">
        <v>0</v>
      </c>
      <c r="H337" s="385">
        <v>403000</v>
      </c>
      <c r="I337" s="385">
        <v>52390</v>
      </c>
    </row>
    <row r="338" spans="1:9">
      <c r="A338" s="379"/>
      <c r="B338" s="379" t="s">
        <v>598</v>
      </c>
      <c r="C338" s="379">
        <v>338</v>
      </c>
      <c r="D338" s="379" t="s">
        <v>599</v>
      </c>
      <c r="E338" s="379">
        <v>603995749</v>
      </c>
      <c r="F338" s="385">
        <v>403000</v>
      </c>
      <c r="G338" s="385">
        <v>0</v>
      </c>
      <c r="H338" s="385">
        <v>403000</v>
      </c>
      <c r="I338" s="385">
        <v>52390</v>
      </c>
    </row>
    <row r="339" spans="1:9">
      <c r="A339" s="379"/>
      <c r="B339" s="379" t="s">
        <v>600</v>
      </c>
      <c r="C339" s="379">
        <v>339</v>
      </c>
      <c r="D339" s="379" t="s">
        <v>601</v>
      </c>
      <c r="E339" s="379"/>
      <c r="F339" s="385">
        <v>360000</v>
      </c>
      <c r="G339" s="385">
        <v>0</v>
      </c>
      <c r="H339" s="385">
        <v>360000</v>
      </c>
      <c r="I339" s="385">
        <v>46800</v>
      </c>
    </row>
    <row r="340" spans="1:9">
      <c r="A340" s="379"/>
      <c r="B340" s="379" t="s">
        <v>600</v>
      </c>
      <c r="C340" s="379">
        <v>340</v>
      </c>
      <c r="D340" s="379" t="s">
        <v>602</v>
      </c>
      <c r="E340" s="379"/>
      <c r="F340" s="385">
        <v>924937</v>
      </c>
      <c r="G340" s="385">
        <v>0</v>
      </c>
      <c r="H340" s="385">
        <v>924937</v>
      </c>
      <c r="I340" s="385">
        <v>120241.81</v>
      </c>
    </row>
    <row r="341" spans="1:9">
      <c r="A341" s="379"/>
      <c r="B341" s="379" t="s">
        <v>603</v>
      </c>
      <c r="C341" s="379">
        <v>341</v>
      </c>
      <c r="D341" s="379" t="s">
        <v>604</v>
      </c>
      <c r="E341" s="379">
        <v>300642841</v>
      </c>
      <c r="F341" s="385">
        <v>202500</v>
      </c>
      <c r="G341" s="385">
        <v>0</v>
      </c>
      <c r="H341" s="385">
        <v>202500</v>
      </c>
      <c r="I341" s="385">
        <v>26325</v>
      </c>
    </row>
    <row r="342" spans="1:9">
      <c r="A342" s="379"/>
      <c r="B342" s="379" t="s">
        <v>603</v>
      </c>
      <c r="C342" s="379">
        <v>342</v>
      </c>
      <c r="D342" s="379" t="s">
        <v>243</v>
      </c>
      <c r="E342" s="379">
        <v>608924232</v>
      </c>
      <c r="F342" s="385">
        <v>645413</v>
      </c>
      <c r="G342" s="385">
        <v>0</v>
      </c>
      <c r="H342" s="385">
        <v>645413</v>
      </c>
      <c r="I342" s="385">
        <v>83903.69</v>
      </c>
    </row>
    <row r="343" spans="1:9">
      <c r="A343" s="379"/>
      <c r="B343" s="379" t="s">
        <v>605</v>
      </c>
      <c r="C343" s="379">
        <v>344</v>
      </c>
      <c r="D343" s="379" t="s">
        <v>243</v>
      </c>
      <c r="E343" s="379">
        <v>608924232</v>
      </c>
      <c r="F343" s="385">
        <v>903250</v>
      </c>
      <c r="G343" s="385">
        <v>0</v>
      </c>
      <c r="H343" s="385">
        <v>903250</v>
      </c>
      <c r="I343" s="385">
        <v>117422.5</v>
      </c>
    </row>
    <row r="344" spans="1:9">
      <c r="A344" s="379"/>
      <c r="B344" s="379" t="s">
        <v>606</v>
      </c>
      <c r="C344" s="379">
        <v>345</v>
      </c>
      <c r="D344" s="379" t="s">
        <v>246</v>
      </c>
      <c r="E344" s="379">
        <v>300101388</v>
      </c>
      <c r="F344" s="385">
        <v>518267.5</v>
      </c>
      <c r="G344" s="385">
        <v>0</v>
      </c>
      <c r="H344" s="385">
        <v>518267.5</v>
      </c>
      <c r="I344" s="385">
        <v>67374.78</v>
      </c>
    </row>
    <row r="345" spans="1:9">
      <c r="A345" s="379"/>
      <c r="B345" s="379" t="s">
        <v>607</v>
      </c>
      <c r="C345" s="379">
        <v>346</v>
      </c>
      <c r="D345" s="379" t="s">
        <v>608</v>
      </c>
      <c r="E345" s="379"/>
      <c r="F345" s="385">
        <v>302900</v>
      </c>
      <c r="G345" s="385">
        <v>0</v>
      </c>
      <c r="H345" s="385">
        <v>302900</v>
      </c>
      <c r="I345" s="385">
        <v>39377</v>
      </c>
    </row>
    <row r="346" spans="1:9">
      <c r="A346" s="379"/>
      <c r="B346" s="379" t="s">
        <v>607</v>
      </c>
      <c r="C346" s="379">
        <v>347</v>
      </c>
      <c r="D346" s="379" t="s">
        <v>609</v>
      </c>
      <c r="E346" s="379"/>
      <c r="F346" s="385">
        <v>533120</v>
      </c>
      <c r="G346" s="385">
        <v>0</v>
      </c>
      <c r="H346" s="385">
        <v>533120</v>
      </c>
      <c r="I346" s="385">
        <v>69305.600000000006</v>
      </c>
    </row>
    <row r="347" spans="1:9">
      <c r="A347" s="379"/>
      <c r="B347" s="379" t="s">
        <v>607</v>
      </c>
      <c r="C347" s="379">
        <v>349</v>
      </c>
      <c r="D347" s="379" t="s">
        <v>246</v>
      </c>
      <c r="E347" s="379">
        <v>300101388</v>
      </c>
      <c r="F347" s="385">
        <v>385000</v>
      </c>
      <c r="G347" s="385">
        <v>0</v>
      </c>
      <c r="H347" s="385">
        <v>385000</v>
      </c>
      <c r="I347" s="385">
        <v>50050</v>
      </c>
    </row>
    <row r="348" spans="1:9">
      <c r="A348" s="379"/>
      <c r="B348" s="379" t="s">
        <v>607</v>
      </c>
      <c r="C348" s="379">
        <v>350</v>
      </c>
      <c r="D348" s="379" t="s">
        <v>246</v>
      </c>
      <c r="E348" s="379">
        <v>300101388</v>
      </c>
      <c r="F348" s="385">
        <v>387500</v>
      </c>
      <c r="G348" s="385">
        <v>0</v>
      </c>
      <c r="H348" s="385">
        <v>387500</v>
      </c>
      <c r="I348" s="385">
        <v>50375</v>
      </c>
    </row>
    <row r="349" spans="1:9">
      <c r="A349" s="379"/>
      <c r="B349" s="379" t="s">
        <v>610</v>
      </c>
      <c r="C349" s="379">
        <v>351</v>
      </c>
      <c r="D349" s="379" t="s">
        <v>246</v>
      </c>
      <c r="E349" s="379">
        <v>300101388</v>
      </c>
      <c r="F349" s="385">
        <v>1086102.5</v>
      </c>
      <c r="G349" s="385">
        <v>0</v>
      </c>
      <c r="H349" s="385">
        <v>1086102.5</v>
      </c>
      <c r="I349" s="385">
        <v>141193.32999999999</v>
      </c>
    </row>
    <row r="350" spans="1:9">
      <c r="A350" s="379"/>
      <c r="B350" s="379" t="s">
        <v>610</v>
      </c>
      <c r="C350" s="379">
        <v>352</v>
      </c>
      <c r="D350" s="379" t="s">
        <v>248</v>
      </c>
      <c r="E350" s="379">
        <v>304461734</v>
      </c>
      <c r="F350" s="385">
        <v>1108979</v>
      </c>
      <c r="G350" s="385">
        <v>0</v>
      </c>
      <c r="H350" s="385">
        <v>1108979</v>
      </c>
      <c r="I350" s="385">
        <v>144167.26999999999</v>
      </c>
    </row>
    <row r="351" spans="1:9">
      <c r="A351" s="379"/>
      <c r="B351" s="379" t="s">
        <v>610</v>
      </c>
      <c r="C351" s="379">
        <v>353</v>
      </c>
      <c r="D351" s="379" t="s">
        <v>247</v>
      </c>
      <c r="E351" s="379">
        <v>602869942</v>
      </c>
      <c r="F351" s="385">
        <v>908077.5</v>
      </c>
      <c r="G351" s="385">
        <v>0</v>
      </c>
      <c r="H351" s="385">
        <v>908077.5</v>
      </c>
      <c r="I351" s="385">
        <v>118050.08</v>
      </c>
    </row>
    <row r="352" spans="1:9">
      <c r="A352" s="379"/>
      <c r="B352" s="379" t="s">
        <v>610</v>
      </c>
      <c r="C352" s="379">
        <v>354</v>
      </c>
      <c r="D352" s="379" t="s">
        <v>247</v>
      </c>
      <c r="E352" s="379">
        <v>602869942</v>
      </c>
      <c r="F352" s="385">
        <v>650704.69999999995</v>
      </c>
      <c r="G352" s="385">
        <v>0</v>
      </c>
      <c r="H352" s="385">
        <v>650704.69999999995</v>
      </c>
      <c r="I352" s="385">
        <v>84591.61</v>
      </c>
    </row>
    <row r="353" spans="1:9">
      <c r="A353" s="379"/>
      <c r="B353" s="379" t="s">
        <v>610</v>
      </c>
      <c r="C353" s="379">
        <v>355</v>
      </c>
      <c r="D353" s="379" t="s">
        <v>382</v>
      </c>
      <c r="E353" s="379"/>
      <c r="F353" s="385">
        <v>18444</v>
      </c>
      <c r="G353" s="385">
        <v>0</v>
      </c>
      <c r="H353" s="385">
        <v>18444</v>
      </c>
      <c r="I353" s="385">
        <v>2397.7199999999998</v>
      </c>
    </row>
    <row r="354" spans="1:9">
      <c r="A354" s="379"/>
      <c r="B354" s="379" t="s">
        <v>611</v>
      </c>
      <c r="C354" s="379">
        <v>356</v>
      </c>
      <c r="D354" s="379" t="s">
        <v>247</v>
      </c>
      <c r="E354" s="379">
        <v>602869942</v>
      </c>
      <c r="F354" s="385">
        <v>1860984</v>
      </c>
      <c r="G354" s="385">
        <v>0</v>
      </c>
      <c r="H354" s="385">
        <v>1860984</v>
      </c>
      <c r="I354" s="385">
        <v>241927.92</v>
      </c>
    </row>
    <row r="355" spans="1:9">
      <c r="A355" s="379"/>
      <c r="B355" s="379" t="s">
        <v>612</v>
      </c>
      <c r="C355" s="379">
        <v>357</v>
      </c>
      <c r="D355" s="379" t="s">
        <v>382</v>
      </c>
      <c r="E355" s="379"/>
      <c r="F355" s="385">
        <v>9400</v>
      </c>
      <c r="G355" s="385">
        <v>0</v>
      </c>
      <c r="H355" s="385">
        <v>9400</v>
      </c>
      <c r="I355" s="385">
        <v>1222</v>
      </c>
    </row>
    <row r="356" spans="1:9">
      <c r="A356" s="379"/>
      <c r="B356" s="379" t="s">
        <v>373</v>
      </c>
      <c r="C356" s="379">
        <v>358</v>
      </c>
      <c r="D356" s="379" t="s">
        <v>382</v>
      </c>
      <c r="E356" s="379"/>
      <c r="F356" s="385">
        <v>8550</v>
      </c>
      <c r="G356" s="385">
        <v>0</v>
      </c>
      <c r="H356" s="385">
        <v>8550</v>
      </c>
      <c r="I356" s="385">
        <v>1111.5</v>
      </c>
    </row>
    <row r="357" spans="1:9">
      <c r="A357" s="379"/>
      <c r="B357" s="379" t="s">
        <v>613</v>
      </c>
      <c r="C357" s="379">
        <v>359</v>
      </c>
      <c r="D357" s="379" t="s">
        <v>382</v>
      </c>
      <c r="E357" s="379"/>
      <c r="F357" s="385">
        <v>5700</v>
      </c>
      <c r="G357" s="385">
        <v>0</v>
      </c>
      <c r="H357" s="385">
        <v>5700</v>
      </c>
      <c r="I357" s="385">
        <v>741</v>
      </c>
    </row>
    <row r="358" spans="1:9">
      <c r="A358" s="379"/>
      <c r="B358" s="379" t="s">
        <v>614</v>
      </c>
      <c r="C358" s="379">
        <v>360</v>
      </c>
      <c r="D358" s="379" t="s">
        <v>382</v>
      </c>
      <c r="E358" s="379"/>
      <c r="F358" s="385">
        <v>5250</v>
      </c>
      <c r="G358" s="385">
        <v>0</v>
      </c>
      <c r="H358" s="385">
        <v>5250</v>
      </c>
      <c r="I358" s="385">
        <v>682.5</v>
      </c>
    </row>
    <row r="359" spans="1:9">
      <c r="A359" s="379"/>
      <c r="B359" s="379" t="s">
        <v>374</v>
      </c>
      <c r="C359" s="379">
        <v>361</v>
      </c>
      <c r="D359" s="379" t="s">
        <v>382</v>
      </c>
      <c r="E359" s="379"/>
      <c r="F359" s="385">
        <v>6160</v>
      </c>
      <c r="G359" s="385">
        <v>0</v>
      </c>
      <c r="H359" s="385">
        <v>6160</v>
      </c>
      <c r="I359" s="385">
        <v>800.8</v>
      </c>
    </row>
    <row r="360" spans="1:9" ht="13">
      <c r="B360" s="383"/>
      <c r="C360" s="383"/>
      <c r="D360" s="390" t="s">
        <v>23</v>
      </c>
      <c r="E360" s="383"/>
      <c r="F360" s="394">
        <f>SUM(F5:F359)</f>
        <v>90681513.299999997</v>
      </c>
      <c r="G360" s="394">
        <f>SUM(G5:G359)</f>
        <v>7292430</v>
      </c>
      <c r="H360" s="394">
        <f>SUM(H5:H359)</f>
        <v>83389083.300000012</v>
      </c>
      <c r="I360" s="394">
        <f>SUM(I5:I359)</f>
        <v>10840580.839999998</v>
      </c>
    </row>
  </sheetData>
  <autoFilter ref="B4:I360" xr:uid="{00000000-0009-0000-0000-000010000000}"/>
  <mergeCells count="3">
    <mergeCell ref="A1:I1"/>
    <mergeCell ref="A2:I2"/>
    <mergeCell ref="A3:I3"/>
  </mergeCells>
  <pageMargins left="0.7" right="0.7" top="0.75" bottom="0.75" header="0.3" footer="0.3"/>
  <pageSetup paperSize="9" scale="90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5"/>
  <sheetViews>
    <sheetView workbookViewId="0">
      <selection sqref="A1:F1"/>
    </sheetView>
  </sheetViews>
  <sheetFormatPr defaultColWidth="9.1796875" defaultRowHeight="12.5"/>
  <cols>
    <col min="1" max="1" width="7.1796875" style="359" customWidth="1"/>
    <col min="2" max="2" width="29" style="339" customWidth="1"/>
    <col min="3" max="3" width="16.453125" style="359" bestFit="1" customWidth="1"/>
    <col min="4" max="4" width="21.7265625" style="339" customWidth="1"/>
    <col min="5" max="5" width="17.453125" style="339" customWidth="1"/>
    <col min="6" max="6" width="18.54296875" style="339" customWidth="1"/>
    <col min="7" max="7" width="12.81640625" style="339" bestFit="1" customWidth="1"/>
    <col min="8" max="8" width="11.81640625" style="339" bestFit="1" customWidth="1"/>
    <col min="9" max="16384" width="9.1796875" style="339"/>
  </cols>
  <sheetData>
    <row r="1" spans="1:6" ht="18.5">
      <c r="A1" s="543" t="str">
        <f>BS!A1</f>
        <v>PUJA KHADH UDHYOG</v>
      </c>
      <c r="B1" s="543"/>
      <c r="C1" s="543"/>
      <c r="D1" s="543"/>
      <c r="E1" s="543"/>
      <c r="F1" s="543"/>
    </row>
    <row r="2" spans="1:6" ht="21">
      <c r="A2" s="544" t="str">
        <f>BS!A2</f>
        <v>Jeetpur ,Bara</v>
      </c>
      <c r="B2" s="544"/>
      <c r="C2" s="544"/>
      <c r="D2" s="544"/>
      <c r="E2" s="544"/>
      <c r="F2" s="544"/>
    </row>
    <row r="3" spans="1:6" ht="21">
      <c r="A3" s="544" t="s">
        <v>190</v>
      </c>
      <c r="B3" s="544"/>
      <c r="C3" s="544"/>
      <c r="D3" s="544"/>
      <c r="E3" s="544"/>
      <c r="F3" s="544"/>
    </row>
    <row r="4" spans="1:6" ht="21">
      <c r="A4" s="544">
        <f>[92]pl!A2</f>
        <v>0</v>
      </c>
      <c r="B4" s="544"/>
      <c r="C4" s="544"/>
      <c r="D4" s="544"/>
      <c r="E4" s="544"/>
      <c r="F4" s="544"/>
    </row>
    <row r="5" spans="1:6" ht="16.5">
      <c r="A5" s="352" t="s">
        <v>144</v>
      </c>
      <c r="B5" s="340"/>
      <c r="C5" s="356"/>
      <c r="D5" s="340"/>
      <c r="E5" s="340"/>
      <c r="F5" s="340"/>
    </row>
    <row r="6" spans="1:6" ht="16.5">
      <c r="A6" s="353" t="s">
        <v>191</v>
      </c>
      <c r="B6" s="341" t="s">
        <v>192</v>
      </c>
      <c r="C6" s="353" t="s">
        <v>193</v>
      </c>
      <c r="D6" s="341" t="s">
        <v>194</v>
      </c>
      <c r="E6" s="341" t="s">
        <v>195</v>
      </c>
      <c r="F6" s="341" t="s">
        <v>196</v>
      </c>
    </row>
    <row r="7" spans="1:6" ht="16.5">
      <c r="A7" s="354">
        <v>1</v>
      </c>
      <c r="B7" s="342"/>
      <c r="C7" s="354"/>
      <c r="D7" s="343"/>
      <c r="E7" s="343">
        <f>D7*0.13</f>
        <v>0</v>
      </c>
      <c r="F7" s="343">
        <f>D7+E7</f>
        <v>0</v>
      </c>
    </row>
    <row r="8" spans="1:6" ht="16.5">
      <c r="A8" s="354">
        <v>2</v>
      </c>
      <c r="B8" s="342"/>
      <c r="C8" s="354"/>
      <c r="D8" s="343"/>
      <c r="E8" s="343">
        <f t="shared" ref="E8:E17" si="0">D8*0.13</f>
        <v>0</v>
      </c>
      <c r="F8" s="343">
        <f t="shared" ref="F8:F19" si="1">D8+E8</f>
        <v>0</v>
      </c>
    </row>
    <row r="9" spans="1:6" ht="16.5">
      <c r="A9" s="354">
        <v>3</v>
      </c>
      <c r="B9" s="342"/>
      <c r="C9" s="354"/>
      <c r="D9" s="343"/>
      <c r="E9" s="343">
        <f t="shared" si="0"/>
        <v>0</v>
      </c>
      <c r="F9" s="343">
        <f t="shared" si="1"/>
        <v>0</v>
      </c>
    </row>
    <row r="10" spans="1:6" ht="16.5">
      <c r="A10" s="354">
        <v>4</v>
      </c>
      <c r="B10" s="342"/>
      <c r="C10" s="354"/>
      <c r="D10" s="343"/>
      <c r="E10" s="343">
        <f t="shared" si="0"/>
        <v>0</v>
      </c>
      <c r="F10" s="343">
        <f t="shared" si="1"/>
        <v>0</v>
      </c>
    </row>
    <row r="11" spans="1:6" ht="16.5">
      <c r="A11" s="354">
        <v>5</v>
      </c>
      <c r="B11" s="342"/>
      <c r="C11" s="354"/>
      <c r="D11" s="343"/>
      <c r="E11" s="343">
        <f t="shared" si="0"/>
        <v>0</v>
      </c>
      <c r="F11" s="343">
        <f t="shared" si="1"/>
        <v>0</v>
      </c>
    </row>
    <row r="12" spans="1:6" ht="16.5">
      <c r="A12" s="354">
        <v>6</v>
      </c>
      <c r="B12" s="342"/>
      <c r="C12" s="354"/>
      <c r="D12" s="343"/>
      <c r="E12" s="343">
        <f t="shared" si="0"/>
        <v>0</v>
      </c>
      <c r="F12" s="343">
        <f t="shared" si="1"/>
        <v>0</v>
      </c>
    </row>
    <row r="13" spans="1:6" ht="16.5">
      <c r="A13" s="354"/>
      <c r="B13" s="342"/>
      <c r="C13" s="354"/>
      <c r="D13" s="343"/>
      <c r="E13" s="343">
        <f t="shared" si="0"/>
        <v>0</v>
      </c>
      <c r="F13" s="343">
        <f t="shared" si="1"/>
        <v>0</v>
      </c>
    </row>
    <row r="14" spans="1:6" ht="16.5">
      <c r="A14" s="354"/>
      <c r="B14" s="342"/>
      <c r="C14" s="354"/>
      <c r="D14" s="343"/>
      <c r="E14" s="343">
        <f t="shared" si="0"/>
        <v>0</v>
      </c>
      <c r="F14" s="343">
        <f t="shared" si="1"/>
        <v>0</v>
      </c>
    </row>
    <row r="15" spans="1:6" ht="16.5">
      <c r="A15" s="354"/>
      <c r="B15" s="342"/>
      <c r="C15" s="354"/>
      <c r="D15" s="343"/>
      <c r="E15" s="343">
        <f t="shared" si="0"/>
        <v>0</v>
      </c>
      <c r="F15" s="343">
        <f t="shared" si="1"/>
        <v>0</v>
      </c>
    </row>
    <row r="16" spans="1:6" ht="16.5">
      <c r="A16" s="354"/>
      <c r="B16" s="342"/>
      <c r="C16" s="354"/>
      <c r="D16" s="343"/>
      <c r="E16" s="343">
        <f t="shared" si="0"/>
        <v>0</v>
      </c>
      <c r="F16" s="343">
        <f t="shared" si="1"/>
        <v>0</v>
      </c>
    </row>
    <row r="17" spans="1:6" ht="16.5">
      <c r="A17" s="354"/>
      <c r="B17" s="342"/>
      <c r="C17" s="354"/>
      <c r="D17" s="343"/>
      <c r="E17" s="343">
        <f t="shared" si="0"/>
        <v>0</v>
      </c>
      <c r="F17" s="343">
        <f t="shared" si="1"/>
        <v>0</v>
      </c>
    </row>
    <row r="18" spans="1:6" ht="16.5">
      <c r="A18" s="354"/>
      <c r="B18" s="342"/>
      <c r="C18" s="354"/>
      <c r="D18" s="343"/>
      <c r="E18" s="343"/>
      <c r="F18" s="343">
        <f t="shared" si="1"/>
        <v>0</v>
      </c>
    </row>
    <row r="19" spans="1:6" ht="16.5">
      <c r="A19" s="354">
        <v>3</v>
      </c>
      <c r="B19" s="344"/>
      <c r="C19" s="354"/>
      <c r="D19" s="343"/>
      <c r="E19" s="343"/>
      <c r="F19" s="343">
        <f t="shared" si="1"/>
        <v>0</v>
      </c>
    </row>
    <row r="20" spans="1:6" ht="16.5">
      <c r="A20" s="355"/>
      <c r="B20" s="345" t="s">
        <v>23</v>
      </c>
      <c r="C20" s="360"/>
      <c r="D20" s="345">
        <f>SUM(D7:D19)</f>
        <v>0</v>
      </c>
      <c r="E20" s="345">
        <f>SUM(E7:E19)</f>
        <v>0</v>
      </c>
      <c r="F20" s="345">
        <f>SUM(F7:F19)</f>
        <v>0</v>
      </c>
    </row>
    <row r="21" spans="1:6">
      <c r="A21" s="356"/>
      <c r="B21" s="340"/>
      <c r="C21" s="356"/>
      <c r="D21" s="340"/>
      <c r="E21" s="340"/>
      <c r="F21" s="340"/>
    </row>
    <row r="22" spans="1:6" ht="16.5">
      <c r="A22" s="357" t="s">
        <v>153</v>
      </c>
      <c r="B22" s="346"/>
      <c r="C22" s="361"/>
      <c r="D22" s="346"/>
      <c r="E22" s="346"/>
      <c r="F22" s="346"/>
    </row>
    <row r="23" spans="1:6" ht="16.5">
      <c r="A23" s="353" t="s">
        <v>191</v>
      </c>
      <c r="B23" s="347" t="s">
        <v>192</v>
      </c>
      <c r="C23" s="362" t="s">
        <v>193</v>
      </c>
      <c r="D23" s="347" t="s">
        <v>194</v>
      </c>
      <c r="E23" s="347" t="s">
        <v>175</v>
      </c>
      <c r="F23" s="347" t="s">
        <v>196</v>
      </c>
    </row>
    <row r="24" spans="1:6" ht="16.5">
      <c r="A24" s="358">
        <v>1</v>
      </c>
      <c r="B24" s="342"/>
      <c r="C24" s="354"/>
      <c r="D24" s="343"/>
      <c r="E24" s="349">
        <f>D24*0.13</f>
        <v>0</v>
      </c>
      <c r="F24" s="349">
        <f>E24+D24</f>
        <v>0</v>
      </c>
    </row>
    <row r="25" spans="1:6" ht="16.5">
      <c r="A25" s="358">
        <v>2</v>
      </c>
      <c r="B25" s="342"/>
      <c r="C25" s="354"/>
      <c r="D25" s="366"/>
      <c r="E25" s="349">
        <f t="shared" ref="E25:E49" si="2">D25*0.13</f>
        <v>0</v>
      </c>
      <c r="F25" s="349">
        <f t="shared" ref="F25:F49" si="3">E25+D25</f>
        <v>0</v>
      </c>
    </row>
    <row r="26" spans="1:6" ht="16.5">
      <c r="A26" s="358">
        <v>3</v>
      </c>
      <c r="B26" s="342"/>
      <c r="C26" s="354"/>
      <c r="D26" s="343"/>
      <c r="E26" s="349">
        <f t="shared" si="2"/>
        <v>0</v>
      </c>
      <c r="F26" s="349">
        <f t="shared" si="3"/>
        <v>0</v>
      </c>
    </row>
    <row r="27" spans="1:6" ht="16.5">
      <c r="A27" s="358">
        <v>4</v>
      </c>
      <c r="B27" s="342"/>
      <c r="C27" s="354"/>
      <c r="D27" s="343"/>
      <c r="E27" s="349">
        <f t="shared" si="2"/>
        <v>0</v>
      </c>
      <c r="F27" s="349">
        <f t="shared" si="3"/>
        <v>0</v>
      </c>
    </row>
    <row r="28" spans="1:6" ht="16.5">
      <c r="A28" s="358">
        <v>5</v>
      </c>
      <c r="B28" s="342"/>
      <c r="C28" s="354"/>
      <c r="D28" s="366"/>
      <c r="E28" s="349">
        <f t="shared" si="2"/>
        <v>0</v>
      </c>
      <c r="F28" s="349">
        <f t="shared" si="3"/>
        <v>0</v>
      </c>
    </row>
    <row r="29" spans="1:6" ht="16.5">
      <c r="A29" s="358">
        <v>6</v>
      </c>
      <c r="B29" s="342"/>
      <c r="C29" s="354"/>
      <c r="D29" s="343"/>
      <c r="E29" s="349">
        <f t="shared" si="2"/>
        <v>0</v>
      </c>
      <c r="F29" s="349">
        <f t="shared" si="3"/>
        <v>0</v>
      </c>
    </row>
    <row r="30" spans="1:6" ht="16.5">
      <c r="A30" s="358">
        <v>7</v>
      </c>
      <c r="B30" s="348"/>
      <c r="C30" s="365"/>
      <c r="D30" s="367"/>
      <c r="E30" s="349">
        <f t="shared" si="2"/>
        <v>0</v>
      </c>
      <c r="F30" s="349">
        <f t="shared" si="3"/>
        <v>0</v>
      </c>
    </row>
    <row r="31" spans="1:6" ht="16.5">
      <c r="A31" s="358">
        <v>8</v>
      </c>
      <c r="B31" s="348"/>
      <c r="C31" s="365"/>
      <c r="D31" s="367"/>
      <c r="E31" s="349">
        <f t="shared" si="2"/>
        <v>0</v>
      </c>
      <c r="F31" s="349">
        <f t="shared" si="3"/>
        <v>0</v>
      </c>
    </row>
    <row r="32" spans="1:6" ht="16.5">
      <c r="A32" s="358">
        <v>9</v>
      </c>
      <c r="B32" s="348"/>
      <c r="C32" s="365"/>
      <c r="D32" s="367"/>
      <c r="E32" s="349">
        <f t="shared" si="2"/>
        <v>0</v>
      </c>
      <c r="F32" s="349">
        <f t="shared" si="3"/>
        <v>0</v>
      </c>
    </row>
    <row r="33" spans="1:10" ht="16.5">
      <c r="A33" s="358">
        <v>10</v>
      </c>
      <c r="B33" s="348"/>
      <c r="C33" s="365"/>
      <c r="D33" s="367"/>
      <c r="E33" s="349">
        <f t="shared" si="2"/>
        <v>0</v>
      </c>
      <c r="F33" s="349">
        <f t="shared" si="3"/>
        <v>0</v>
      </c>
    </row>
    <row r="34" spans="1:10" ht="16.5">
      <c r="A34" s="358">
        <v>11</v>
      </c>
      <c r="B34" s="348"/>
      <c r="C34" s="365"/>
      <c r="D34" s="367"/>
      <c r="E34" s="349">
        <f t="shared" si="2"/>
        <v>0</v>
      </c>
      <c r="F34" s="349">
        <f t="shared" si="3"/>
        <v>0</v>
      </c>
    </row>
    <row r="35" spans="1:10" ht="16.5">
      <c r="A35" s="358">
        <v>12</v>
      </c>
      <c r="B35" s="348"/>
      <c r="C35" s="365"/>
      <c r="D35" s="367"/>
      <c r="E35" s="349">
        <f t="shared" si="2"/>
        <v>0</v>
      </c>
      <c r="F35" s="349">
        <f t="shared" si="3"/>
        <v>0</v>
      </c>
    </row>
    <row r="36" spans="1:10" ht="16.5">
      <c r="A36" s="358">
        <v>13</v>
      </c>
      <c r="B36" s="348"/>
      <c r="C36" s="365"/>
      <c r="D36" s="367"/>
      <c r="E36" s="349">
        <f t="shared" si="2"/>
        <v>0</v>
      </c>
      <c r="F36" s="349">
        <f t="shared" si="3"/>
        <v>0</v>
      </c>
    </row>
    <row r="37" spans="1:10" ht="16.5">
      <c r="A37" s="358">
        <v>14</v>
      </c>
      <c r="B37" s="348"/>
      <c r="C37" s="365"/>
      <c r="D37" s="367"/>
      <c r="E37" s="349">
        <f t="shared" si="2"/>
        <v>0</v>
      </c>
      <c r="F37" s="349">
        <f t="shared" si="3"/>
        <v>0</v>
      </c>
    </row>
    <row r="38" spans="1:10" ht="16.5">
      <c r="A38" s="358">
        <v>15</v>
      </c>
      <c r="B38" s="348"/>
      <c r="C38" s="365"/>
      <c r="D38" s="367"/>
      <c r="E38" s="349">
        <f t="shared" si="2"/>
        <v>0</v>
      </c>
      <c r="F38" s="349">
        <f t="shared" si="3"/>
        <v>0</v>
      </c>
    </row>
    <row r="39" spans="1:10" ht="16.5">
      <c r="A39" s="358">
        <v>16</v>
      </c>
      <c r="B39" s="348"/>
      <c r="C39" s="365"/>
      <c r="D39" s="367"/>
      <c r="E39" s="349">
        <f t="shared" si="2"/>
        <v>0</v>
      </c>
      <c r="F39" s="349">
        <f t="shared" si="3"/>
        <v>0</v>
      </c>
    </row>
    <row r="40" spans="1:10" ht="16.5">
      <c r="A40" s="358">
        <v>17</v>
      </c>
      <c r="B40" s="348"/>
      <c r="C40" s="365"/>
      <c r="D40" s="367"/>
      <c r="E40" s="349">
        <f t="shared" si="2"/>
        <v>0</v>
      </c>
      <c r="F40" s="349">
        <f t="shared" si="3"/>
        <v>0</v>
      </c>
    </row>
    <row r="41" spans="1:10" ht="16.5">
      <c r="A41" s="358">
        <v>18</v>
      </c>
      <c r="B41" s="348"/>
      <c r="C41" s="365"/>
      <c r="D41" s="367"/>
      <c r="E41" s="349">
        <f t="shared" si="2"/>
        <v>0</v>
      </c>
      <c r="F41" s="349">
        <f t="shared" si="3"/>
        <v>0</v>
      </c>
    </row>
    <row r="42" spans="1:10" ht="16.5">
      <c r="A42" s="358">
        <v>19</v>
      </c>
      <c r="B42" s="348"/>
      <c r="C42" s="365"/>
      <c r="D42" s="367"/>
      <c r="E42" s="349">
        <f t="shared" si="2"/>
        <v>0</v>
      </c>
      <c r="F42" s="349">
        <f t="shared" si="3"/>
        <v>0</v>
      </c>
    </row>
    <row r="43" spans="1:10" ht="16.5">
      <c r="A43" s="358">
        <v>20</v>
      </c>
      <c r="B43" s="348"/>
      <c r="C43" s="365"/>
      <c r="D43" s="367"/>
      <c r="E43" s="349">
        <f t="shared" si="2"/>
        <v>0</v>
      </c>
      <c r="F43" s="349">
        <f t="shared" si="3"/>
        <v>0</v>
      </c>
    </row>
    <row r="44" spans="1:10" ht="16.5">
      <c r="A44" s="358">
        <v>21</v>
      </c>
      <c r="B44" s="348"/>
      <c r="C44" s="365"/>
      <c r="D44" s="367"/>
      <c r="E44" s="349">
        <f t="shared" si="2"/>
        <v>0</v>
      </c>
      <c r="F44" s="349">
        <f t="shared" si="3"/>
        <v>0</v>
      </c>
    </row>
    <row r="45" spans="1:10" ht="16.5">
      <c r="A45" s="358">
        <v>22</v>
      </c>
      <c r="B45" s="348"/>
      <c r="C45" s="365"/>
      <c r="D45" s="367"/>
      <c r="E45" s="349">
        <f t="shared" si="2"/>
        <v>0</v>
      </c>
      <c r="F45" s="349">
        <f t="shared" si="3"/>
        <v>0</v>
      </c>
      <c r="J45" s="141"/>
    </row>
    <row r="46" spans="1:10" ht="16.5">
      <c r="A46" s="358">
        <v>23</v>
      </c>
      <c r="B46" s="348"/>
      <c r="C46" s="365"/>
      <c r="D46" s="367"/>
      <c r="E46" s="349">
        <f t="shared" si="2"/>
        <v>0</v>
      </c>
      <c r="F46" s="349">
        <f t="shared" si="3"/>
        <v>0</v>
      </c>
    </row>
    <row r="47" spans="1:10" ht="16.5">
      <c r="A47" s="358">
        <v>24</v>
      </c>
      <c r="B47" s="348"/>
      <c r="C47" s="365"/>
      <c r="D47" s="367"/>
      <c r="E47" s="349">
        <f t="shared" si="2"/>
        <v>0</v>
      </c>
      <c r="F47" s="349">
        <f t="shared" si="3"/>
        <v>0</v>
      </c>
    </row>
    <row r="48" spans="1:10" ht="16.5">
      <c r="A48" s="358">
        <v>25</v>
      </c>
      <c r="B48" s="348"/>
      <c r="C48" s="365"/>
      <c r="D48" s="367"/>
      <c r="E48" s="349">
        <f t="shared" si="2"/>
        <v>0</v>
      </c>
      <c r="F48" s="349">
        <f t="shared" si="3"/>
        <v>0</v>
      </c>
    </row>
    <row r="49" spans="1:6" ht="16.5">
      <c r="A49" s="358">
        <v>26</v>
      </c>
      <c r="B49" s="348" t="s">
        <v>207</v>
      </c>
      <c r="C49" s="363"/>
      <c r="D49" s="367"/>
      <c r="E49" s="349">
        <f t="shared" si="2"/>
        <v>0</v>
      </c>
      <c r="F49" s="349">
        <f t="shared" si="3"/>
        <v>0</v>
      </c>
    </row>
    <row r="50" spans="1:6" ht="16.5">
      <c r="A50" s="355"/>
      <c r="B50" s="350" t="s">
        <v>23</v>
      </c>
      <c r="C50" s="364"/>
      <c r="D50" s="351">
        <f>SUM(D24:D49)</f>
        <v>0</v>
      </c>
      <c r="E50" s="351">
        <f>SUM(E24:E24)</f>
        <v>0</v>
      </c>
      <c r="F50" s="351">
        <f>SUM(F24:F24)</f>
        <v>0</v>
      </c>
    </row>
    <row r="51" spans="1:6">
      <c r="A51" s="356"/>
      <c r="B51" s="340"/>
      <c r="C51" s="356"/>
      <c r="D51" s="340"/>
      <c r="E51" s="340"/>
      <c r="F51" s="340"/>
    </row>
    <row r="52" spans="1:6">
      <c r="A52" s="356"/>
      <c r="B52" s="340"/>
      <c r="C52" s="356"/>
      <c r="D52" s="340"/>
      <c r="E52" s="340"/>
      <c r="F52" s="340"/>
    </row>
    <row r="53" spans="1:6">
      <c r="A53" s="356"/>
      <c r="B53" s="340"/>
      <c r="C53" s="356"/>
      <c r="D53" s="340"/>
      <c r="E53" s="340"/>
      <c r="F53" s="340"/>
    </row>
    <row r="54" spans="1:6" ht="18.5">
      <c r="A54" s="535" t="s">
        <v>197</v>
      </c>
      <c r="B54" s="535"/>
      <c r="C54" s="535"/>
      <c r="D54" s="535"/>
      <c r="E54" s="535"/>
      <c r="F54" s="535"/>
    </row>
    <row r="55" spans="1:6">
      <c r="A55" s="356"/>
      <c r="B55" s="340"/>
      <c r="C55" s="356"/>
      <c r="D55" s="340"/>
      <c r="E55" s="340"/>
      <c r="F55" s="340"/>
    </row>
  </sheetData>
  <mergeCells count="5">
    <mergeCell ref="A1:F1"/>
    <mergeCell ref="A2:F2"/>
    <mergeCell ref="A3:F3"/>
    <mergeCell ref="A4:F4"/>
    <mergeCell ref="A54:F5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9"/>
  <sheetViews>
    <sheetView workbookViewId="0">
      <selection sqref="A1:D1"/>
    </sheetView>
  </sheetViews>
  <sheetFormatPr defaultColWidth="9.1796875" defaultRowHeight="12.5"/>
  <cols>
    <col min="1" max="1" width="9.26953125" style="359" bestFit="1" customWidth="1"/>
    <col min="2" max="2" width="38.7265625" style="339" customWidth="1"/>
    <col min="3" max="3" width="19.1796875" style="359" customWidth="1"/>
    <col min="4" max="4" width="24" style="339" bestFit="1" customWidth="1"/>
    <col min="5" max="16384" width="9.1796875" style="339"/>
  </cols>
  <sheetData>
    <row r="1" spans="1:4" ht="18.5">
      <c r="A1" s="543" t="str">
        <f>BS!A1</f>
        <v>PUJA KHADH UDHYOG</v>
      </c>
      <c r="B1" s="543"/>
      <c r="C1" s="543"/>
      <c r="D1" s="543"/>
    </row>
    <row r="2" spans="1:4" ht="21">
      <c r="A2" s="544" t="str">
        <f>BS!A2</f>
        <v>Jeetpur ,Bara</v>
      </c>
      <c r="B2" s="544"/>
      <c r="C2" s="544"/>
      <c r="D2" s="544"/>
    </row>
    <row r="3" spans="1:4" ht="21">
      <c r="A3" s="544" t="s">
        <v>198</v>
      </c>
      <c r="B3" s="544"/>
      <c r="C3" s="544"/>
      <c r="D3" s="544"/>
    </row>
    <row r="4" spans="1:4" ht="16.5">
      <c r="A4" s="352" t="s">
        <v>200</v>
      </c>
      <c r="B4" s="340"/>
      <c r="C4" s="356"/>
      <c r="D4" s="340"/>
    </row>
    <row r="5" spans="1:4" ht="16.5">
      <c r="A5" s="353" t="s">
        <v>191</v>
      </c>
      <c r="B5" s="341" t="s">
        <v>192</v>
      </c>
      <c r="C5" s="353" t="s">
        <v>193</v>
      </c>
      <c r="D5" s="341" t="s">
        <v>194</v>
      </c>
    </row>
    <row r="6" spans="1:4" ht="16.5">
      <c r="A6" s="354">
        <v>1</v>
      </c>
      <c r="B6" s="342"/>
      <c r="C6" s="354"/>
      <c r="D6" s="343"/>
    </row>
    <row r="7" spans="1:4" ht="16.5">
      <c r="A7" s="354">
        <v>2</v>
      </c>
      <c r="B7" s="342"/>
      <c r="C7" s="354"/>
      <c r="D7" s="343"/>
    </row>
    <row r="8" spans="1:4" ht="16.5">
      <c r="A8" s="354"/>
      <c r="B8" s="342"/>
      <c r="C8" s="354"/>
      <c r="D8" s="343"/>
    </row>
    <row r="9" spans="1:4" ht="16.5">
      <c r="A9" s="354"/>
      <c r="B9" s="342"/>
      <c r="C9" s="354"/>
      <c r="D9" s="343"/>
    </row>
    <row r="10" spans="1:4" ht="16.5">
      <c r="A10" s="354"/>
      <c r="B10" s="342"/>
      <c r="C10" s="354"/>
      <c r="D10" s="343"/>
    </row>
    <row r="11" spans="1:4" ht="16.5">
      <c r="A11" s="354"/>
      <c r="B11" s="342"/>
      <c r="C11" s="354"/>
      <c r="D11" s="343"/>
    </row>
    <row r="12" spans="1:4" ht="16.5">
      <c r="A12" s="354"/>
      <c r="B12" s="342"/>
      <c r="C12" s="354"/>
      <c r="D12" s="343"/>
    </row>
    <row r="13" spans="1:4" ht="16.5">
      <c r="A13" s="354"/>
      <c r="B13" s="342"/>
      <c r="C13" s="354"/>
      <c r="D13" s="343"/>
    </row>
    <row r="14" spans="1:4" ht="16.5">
      <c r="A14" s="354"/>
      <c r="B14" s="342"/>
      <c r="C14" s="354"/>
      <c r="D14" s="343"/>
    </row>
    <row r="15" spans="1:4" ht="16.5">
      <c r="A15" s="354"/>
      <c r="B15" s="342"/>
      <c r="C15" s="354"/>
      <c r="D15" s="343"/>
    </row>
    <row r="16" spans="1:4" ht="16.5">
      <c r="A16" s="354"/>
      <c r="B16" s="342"/>
      <c r="C16" s="354"/>
      <c r="D16" s="343"/>
    </row>
    <row r="17" spans="1:4" ht="16.5">
      <c r="A17" s="354"/>
      <c r="B17" s="342"/>
      <c r="C17" s="354"/>
      <c r="D17" s="343"/>
    </row>
    <row r="18" spans="1:4" ht="16.5">
      <c r="A18" s="354">
        <v>3</v>
      </c>
      <c r="B18" s="344"/>
      <c r="C18" s="354"/>
      <c r="D18" s="343"/>
    </row>
    <row r="19" spans="1:4" ht="16.5">
      <c r="A19" s="355"/>
      <c r="B19" s="345" t="s">
        <v>23</v>
      </c>
      <c r="C19" s="360"/>
      <c r="D19" s="345">
        <f>SUM(D6:D18)</f>
        <v>0</v>
      </c>
    </row>
    <row r="20" spans="1:4">
      <c r="A20" s="356"/>
      <c r="B20" s="340"/>
      <c r="C20" s="356"/>
      <c r="D20" s="340"/>
    </row>
    <row r="21" spans="1:4" ht="16.5">
      <c r="A21" s="357" t="s">
        <v>201</v>
      </c>
      <c r="B21" s="346"/>
      <c r="C21" s="361"/>
      <c r="D21" s="346"/>
    </row>
    <row r="22" spans="1:4" ht="16.5">
      <c r="A22" s="353" t="s">
        <v>191</v>
      </c>
      <c r="B22" s="347" t="s">
        <v>192</v>
      </c>
      <c r="C22" s="362" t="s">
        <v>193</v>
      </c>
      <c r="D22" s="347" t="s">
        <v>194</v>
      </c>
    </row>
    <row r="23" spans="1:4" ht="16.5">
      <c r="A23" s="358">
        <v>1</v>
      </c>
      <c r="B23" s="348"/>
      <c r="C23" s="363"/>
      <c r="D23" s="349"/>
    </row>
    <row r="24" spans="1:4" ht="16.5">
      <c r="A24" s="355"/>
      <c r="B24" s="350" t="s">
        <v>23</v>
      </c>
      <c r="C24" s="364"/>
      <c r="D24" s="351">
        <f>SUM(D23:D23)</f>
        <v>0</v>
      </c>
    </row>
    <row r="25" spans="1:4">
      <c r="A25" s="356"/>
      <c r="B25" s="340"/>
      <c r="C25" s="356"/>
      <c r="D25" s="340"/>
    </row>
    <row r="26" spans="1:4">
      <c r="A26" s="356"/>
      <c r="B26" s="340"/>
      <c r="C26" s="356"/>
      <c r="D26" s="340"/>
    </row>
    <row r="27" spans="1:4">
      <c r="A27" s="356"/>
      <c r="B27" s="340"/>
      <c r="C27" s="356"/>
      <c r="D27" s="340"/>
    </row>
    <row r="28" spans="1:4" ht="18.5">
      <c r="A28" s="535" t="s">
        <v>199</v>
      </c>
      <c r="B28" s="535"/>
      <c r="C28" s="535"/>
      <c r="D28" s="535"/>
    </row>
    <row r="29" spans="1:4">
      <c r="A29" s="356"/>
      <c r="B29" s="340"/>
      <c r="C29" s="356"/>
      <c r="D29" s="340"/>
    </row>
  </sheetData>
  <mergeCells count="4">
    <mergeCell ref="A1:D1"/>
    <mergeCell ref="A2:D2"/>
    <mergeCell ref="A3:D3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Q72"/>
  <sheetViews>
    <sheetView showGridLines="0" view="pageBreakPreview" topLeftCell="A10" zoomScaleSheetLayoutView="100" workbookViewId="0">
      <selection activeCell="D42" sqref="D42"/>
    </sheetView>
  </sheetViews>
  <sheetFormatPr defaultColWidth="9.1796875" defaultRowHeight="14"/>
  <cols>
    <col min="1" max="1" width="25.7265625" style="274" customWidth="1"/>
    <col min="2" max="2" width="21" style="72" customWidth="1"/>
    <col min="3" max="3" width="12.1796875" style="72" customWidth="1"/>
    <col min="4" max="4" width="20.7265625" style="72" customWidth="1"/>
    <col min="5" max="5" width="20.7265625" style="90" customWidth="1"/>
    <col min="6" max="6" width="16.1796875" style="72" bestFit="1" customWidth="1"/>
    <col min="7" max="9" width="14.54296875" style="72" bestFit="1" customWidth="1"/>
    <col min="10" max="10" width="9.1796875" style="72"/>
    <col min="11" max="11" width="14" style="72" bestFit="1" customWidth="1"/>
    <col min="12" max="16384" width="9.1796875" style="72"/>
  </cols>
  <sheetData>
    <row r="1" spans="1:7" ht="15.5">
      <c r="A1" s="508" t="str">
        <f>CP!A6</f>
        <v>PUJA KHADH UDHYOG</v>
      </c>
      <c r="B1" s="509"/>
      <c r="C1" s="509"/>
      <c r="D1" s="509"/>
      <c r="E1" s="509"/>
    </row>
    <row r="2" spans="1:7" ht="15" customHeight="1">
      <c r="A2" s="508" t="str">
        <f>CP!A7</f>
        <v>Jeetpur ,Bara</v>
      </c>
      <c r="B2" s="509"/>
      <c r="C2" s="509"/>
      <c r="D2" s="509"/>
      <c r="E2" s="509"/>
    </row>
    <row r="3" spans="1:7" ht="15.5">
      <c r="A3" s="510" t="s">
        <v>17</v>
      </c>
      <c r="B3" s="510"/>
      <c r="C3" s="510"/>
      <c r="D3" s="510"/>
      <c r="E3" s="510"/>
    </row>
    <row r="4" spans="1:7" ht="15" customHeight="1">
      <c r="A4" s="510" t="s">
        <v>640</v>
      </c>
      <c r="B4" s="510"/>
      <c r="C4" s="510"/>
      <c r="D4" s="510"/>
      <c r="E4" s="510"/>
    </row>
    <row r="6" spans="1:7" s="172" customFormat="1" ht="20.149999999999999" customHeight="1" thickBot="1">
      <c r="A6" s="506" t="s">
        <v>1</v>
      </c>
      <c r="B6" s="506"/>
      <c r="C6" s="225" t="s">
        <v>18</v>
      </c>
      <c r="D6" s="229" t="s">
        <v>90</v>
      </c>
      <c r="E6" s="372" t="s">
        <v>213</v>
      </c>
      <c r="F6" s="332"/>
    </row>
    <row r="7" spans="1:7" s="172" customFormat="1" ht="13.5" thickTop="1">
      <c r="A7" s="281" t="s">
        <v>31</v>
      </c>
      <c r="B7" s="217"/>
      <c r="C7" s="74"/>
      <c r="D7" s="230"/>
      <c r="E7" s="231"/>
    </row>
    <row r="8" spans="1:7" s="172" customFormat="1" ht="13">
      <c r="A8" s="282" t="s">
        <v>116</v>
      </c>
      <c r="B8" s="74"/>
      <c r="C8" s="110"/>
      <c r="D8" s="190">
        <f>D9</f>
        <v>500000</v>
      </c>
      <c r="E8" s="109">
        <f>E9</f>
        <v>500000</v>
      </c>
    </row>
    <row r="9" spans="1:7" s="172" customFormat="1" ht="12.5">
      <c r="A9" s="268" t="s">
        <v>65</v>
      </c>
      <c r="B9" s="217"/>
      <c r="C9" s="218">
        <v>1</v>
      </c>
      <c r="D9" s="219">
        <f>SCH!B11</f>
        <v>500000</v>
      </c>
      <c r="E9" s="220">
        <f>SCH!C11</f>
        <v>500000</v>
      </c>
      <c r="F9" s="223"/>
    </row>
    <row r="10" spans="1:7" s="172" customFormat="1" ht="12.5">
      <c r="A10" s="268"/>
      <c r="B10" s="217"/>
      <c r="C10" s="218"/>
      <c r="D10" s="219"/>
      <c r="E10" s="220"/>
      <c r="F10" s="223"/>
    </row>
    <row r="11" spans="1:7" s="172" customFormat="1" ht="12.5">
      <c r="A11" s="268" t="s">
        <v>117</v>
      </c>
      <c r="B11" s="217"/>
      <c r="C11" s="218">
        <v>2</v>
      </c>
      <c r="D11" s="219">
        <f>SCH!B19</f>
        <v>4741628.8423249982</v>
      </c>
      <c r="E11" s="220">
        <f>SCH!C19</f>
        <v>3465966.33</v>
      </c>
    </row>
    <row r="12" spans="1:7" s="172" customFormat="1" ht="12.5">
      <c r="A12" s="283"/>
      <c r="B12" s="217"/>
      <c r="C12" s="218"/>
      <c r="D12" s="219"/>
      <c r="E12" s="220"/>
    </row>
    <row r="13" spans="1:7" s="172" customFormat="1" ht="13">
      <c r="A13" s="281" t="s">
        <v>63</v>
      </c>
      <c r="B13" s="217"/>
      <c r="C13" s="218"/>
      <c r="D13" s="191">
        <v>0</v>
      </c>
      <c r="E13" s="112">
        <v>0</v>
      </c>
      <c r="F13" s="222"/>
    </row>
    <row r="14" spans="1:7" s="172" customFormat="1" ht="12.5">
      <c r="A14" s="268" t="s">
        <v>62</v>
      </c>
      <c r="B14" s="217"/>
      <c r="C14" s="218">
        <v>3</v>
      </c>
      <c r="D14" s="219">
        <f>SCH!B27</f>
        <v>0</v>
      </c>
      <c r="E14" s="220">
        <f>SCH!C27</f>
        <v>0</v>
      </c>
    </row>
    <row r="15" spans="1:7" s="221" customFormat="1" ht="12.5">
      <c r="A15" s="268" t="s">
        <v>214</v>
      </c>
      <c r="B15" s="217"/>
      <c r="C15" s="218"/>
      <c r="D15" s="219">
        <v>0</v>
      </c>
      <c r="E15" s="220">
        <v>0</v>
      </c>
      <c r="F15" s="374">
        <f>D8+D11+D13+D15+D33</f>
        <v>10042278.454749998</v>
      </c>
      <c r="G15" s="374">
        <f>E8+E11+E13+E32+E15</f>
        <v>13862415.129999999</v>
      </c>
    </row>
    <row r="16" spans="1:7" s="172" customFormat="1" ht="12.5">
      <c r="A16" s="137"/>
      <c r="B16" s="217"/>
      <c r="C16" s="218"/>
      <c r="D16" s="219"/>
      <c r="E16" s="220"/>
      <c r="F16" s="223">
        <f>D21+D26+D27+D28+D29</f>
        <v>21937797.78475</v>
      </c>
      <c r="G16" s="223">
        <f>E21+E26+E27+E28+E29</f>
        <v>13862415.129999999</v>
      </c>
    </row>
    <row r="17" spans="1:11" s="172" customFormat="1" ht="13">
      <c r="A17" s="507" t="s">
        <v>88</v>
      </c>
      <c r="B17" s="507"/>
      <c r="C17" s="232"/>
      <c r="D17" s="152">
        <f>(D8+D13+D11+D14+D15)</f>
        <v>5241628.8423249982</v>
      </c>
      <c r="E17" s="377">
        <f>(E8+E13+E11+E14+E15)</f>
        <v>3965966.33</v>
      </c>
      <c r="F17" s="223">
        <f>F15-F16</f>
        <v>-11895519.330000002</v>
      </c>
      <c r="G17" s="223">
        <f>G15-G16</f>
        <v>0</v>
      </c>
    </row>
    <row r="18" spans="1:11" s="172" customFormat="1" ht="13">
      <c r="A18" s="267"/>
      <c r="B18" s="74"/>
      <c r="C18" s="218"/>
      <c r="D18" s="219"/>
      <c r="E18" s="220"/>
      <c r="K18" s="223">
        <f>E14+E33</f>
        <v>447522.43999999994</v>
      </c>
    </row>
    <row r="19" spans="1:11" s="172" customFormat="1" ht="13">
      <c r="A19" s="281" t="s">
        <v>56</v>
      </c>
      <c r="B19" s="73"/>
      <c r="C19" s="218"/>
      <c r="D19" s="219"/>
      <c r="E19" s="220"/>
    </row>
    <row r="20" spans="1:11" s="172" customFormat="1" ht="13">
      <c r="A20" s="281" t="s">
        <v>83</v>
      </c>
      <c r="B20" s="73"/>
      <c r="C20" s="218"/>
      <c r="D20" s="219"/>
      <c r="E20" s="220"/>
    </row>
    <row r="21" spans="1:11" s="172" customFormat="1" ht="13">
      <c r="A21" s="267" t="s">
        <v>64</v>
      </c>
      <c r="B21" s="73"/>
      <c r="C21" s="218">
        <v>13</v>
      </c>
      <c r="D21" s="219">
        <f>FA!N56</f>
        <v>7424.7755000000006</v>
      </c>
      <c r="E21" s="220">
        <f>FA!C56</f>
        <v>8735.0300000000007</v>
      </c>
      <c r="F21" s="222"/>
    </row>
    <row r="22" spans="1:11" s="172" customFormat="1" ht="13">
      <c r="A22" s="137" t="s">
        <v>78</v>
      </c>
      <c r="B22" s="73"/>
      <c r="C22" s="220"/>
      <c r="D22" s="219">
        <v>0</v>
      </c>
      <c r="E22" s="220">
        <v>0</v>
      </c>
    </row>
    <row r="23" spans="1:11" s="172" customFormat="1" ht="13.5" thickBot="1">
      <c r="A23" s="137" t="s">
        <v>79</v>
      </c>
      <c r="B23" s="73"/>
      <c r="C23" s="218"/>
      <c r="D23" s="291">
        <f>D21-D22</f>
        <v>7424.7755000000006</v>
      </c>
      <c r="E23" s="292">
        <f>E21-E22</f>
        <v>8735.0300000000007</v>
      </c>
      <c r="F23" s="222">
        <f>D29+D28+D26-D33</f>
        <v>5660860.367575001</v>
      </c>
    </row>
    <row r="24" spans="1:11" s="172" customFormat="1" ht="13.5" thickTop="1">
      <c r="A24" s="137"/>
      <c r="B24" s="73"/>
      <c r="C24" s="218"/>
      <c r="D24" s="219"/>
      <c r="E24" s="220"/>
    </row>
    <row r="25" spans="1:11" s="172" customFormat="1" ht="13.5" thickTop="1">
      <c r="A25" s="281" t="s">
        <v>2</v>
      </c>
      <c r="B25" s="73"/>
      <c r="C25" s="218"/>
      <c r="D25" s="219"/>
      <c r="E25" s="220"/>
      <c r="G25" s="223">
        <f>F23*0.7</f>
        <v>3962602.2573025003</v>
      </c>
    </row>
    <row r="26" spans="1:11" s="172" customFormat="1" ht="13">
      <c r="A26" s="268" t="s">
        <v>59</v>
      </c>
      <c r="B26" s="73"/>
      <c r="C26" s="218">
        <v>4</v>
      </c>
      <c r="D26" s="233">
        <f>SCH!B34</f>
        <v>10461509.98</v>
      </c>
      <c r="E26" s="234">
        <f>SCH!C34</f>
        <v>7743473.1799999997</v>
      </c>
      <c r="F26" s="222"/>
      <c r="H26" s="223"/>
    </row>
    <row r="27" spans="1:11" s="172" customFormat="1" ht="12.5">
      <c r="A27" s="268" t="s">
        <v>3</v>
      </c>
      <c r="B27" s="217"/>
      <c r="C27" s="218">
        <v>5</v>
      </c>
      <c r="D27" s="219">
        <f>CF!D32</f>
        <v>11468863.02925</v>
      </c>
      <c r="E27" s="220">
        <f>CF!E32</f>
        <v>922627.12000000058</v>
      </c>
      <c r="F27" s="222"/>
    </row>
    <row r="28" spans="1:11" s="172" customFormat="1" ht="12.5">
      <c r="A28" s="268" t="s">
        <v>104</v>
      </c>
      <c r="B28" s="217"/>
      <c r="C28" s="218">
        <v>6</v>
      </c>
      <c r="D28" s="219">
        <f>SCH!B53</f>
        <v>0</v>
      </c>
      <c r="E28" s="220">
        <f>SCH!C53</f>
        <v>2620450</v>
      </c>
      <c r="F28" s="222"/>
      <c r="G28" s="172">
        <f>725353+1065000</f>
        <v>1790353</v>
      </c>
    </row>
    <row r="29" spans="1:11" s="172" customFormat="1" ht="12.5">
      <c r="A29" s="268" t="s">
        <v>41</v>
      </c>
      <c r="B29" s="217"/>
      <c r="C29" s="218">
        <v>7</v>
      </c>
      <c r="D29" s="219">
        <f>SCH!B59</f>
        <v>0</v>
      </c>
      <c r="E29" s="220">
        <f>SCH!C59</f>
        <v>2567129.7999999998</v>
      </c>
      <c r="F29" s="222"/>
      <c r="H29" s="223">
        <f>E28+E29</f>
        <v>5187579.8</v>
      </c>
    </row>
    <row r="30" spans="1:11" s="172" customFormat="1" ht="13">
      <c r="A30" s="284" t="s">
        <v>80</v>
      </c>
      <c r="B30" s="75"/>
      <c r="C30" s="232"/>
      <c r="D30" s="153">
        <f>SUM(D26:D29)</f>
        <v>21930373.00925</v>
      </c>
      <c r="E30" s="113">
        <f>SUM(E26:E29)</f>
        <v>13853680.100000001</v>
      </c>
      <c r="G30" s="223">
        <f>D30+D23</f>
        <v>21937797.78475</v>
      </c>
    </row>
    <row r="31" spans="1:11" s="172" customFormat="1" ht="12.5">
      <c r="A31" s="137"/>
      <c r="B31" s="235"/>
      <c r="C31" s="218"/>
      <c r="D31" s="219"/>
      <c r="E31" s="220"/>
    </row>
    <row r="32" spans="1:11" s="172" customFormat="1" ht="13">
      <c r="A32" s="281" t="s">
        <v>61</v>
      </c>
      <c r="B32" s="235"/>
      <c r="C32" s="218"/>
      <c r="D32" s="192">
        <f>D33+D34</f>
        <v>16696168.942425</v>
      </c>
      <c r="E32" s="114">
        <f>E33+E34</f>
        <v>9896448.7999999989</v>
      </c>
      <c r="H32" s="223">
        <f>D29+D26-creditors!D12</f>
        <v>10461509.98</v>
      </c>
    </row>
    <row r="33" spans="1:9" s="172" customFormat="1" ht="13">
      <c r="A33" s="268" t="s">
        <v>634</v>
      </c>
      <c r="B33" s="73"/>
      <c r="C33" s="218">
        <v>8</v>
      </c>
      <c r="D33" s="219">
        <f>SCH!B73</f>
        <v>4800649.6124249995</v>
      </c>
      <c r="E33" s="220">
        <f>SCH!C73</f>
        <v>447522.43999999994</v>
      </c>
      <c r="F33" s="222"/>
      <c r="I33" s="223">
        <f>H32*0.7</f>
        <v>7323056.9859999996</v>
      </c>
    </row>
    <row r="34" spans="1:9" s="172" customFormat="1" ht="12.5">
      <c r="A34" s="218" t="s">
        <v>632</v>
      </c>
      <c r="B34" s="217"/>
      <c r="C34" s="218" t="s">
        <v>638</v>
      </c>
      <c r="D34" s="219">
        <f>SCH!B81</f>
        <v>11895519.33</v>
      </c>
      <c r="E34" s="220">
        <f>SCH!C81</f>
        <v>9448926.3599999994</v>
      </c>
    </row>
    <row r="35" spans="1:9" s="172" customFormat="1" ht="13">
      <c r="A35" s="267" t="s">
        <v>0</v>
      </c>
      <c r="B35" s="74"/>
      <c r="C35" s="218"/>
      <c r="D35" s="192">
        <f>D30-D32</f>
        <v>5234204.0668250006</v>
      </c>
      <c r="E35" s="114">
        <f>E30-E32</f>
        <v>3957231.3000000026</v>
      </c>
      <c r="F35" s="223">
        <f>E35+E23</f>
        <v>3965966.3300000024</v>
      </c>
      <c r="G35" s="223">
        <f>E30-E33</f>
        <v>13406157.660000002</v>
      </c>
      <c r="I35" s="223">
        <f>H38*0.7</f>
        <v>0</v>
      </c>
    </row>
    <row r="36" spans="1:9" s="172" customFormat="1" ht="13">
      <c r="A36" s="267"/>
      <c r="B36" s="74"/>
      <c r="C36" s="218"/>
      <c r="D36" s="219"/>
      <c r="E36" s="220"/>
    </row>
    <row r="37" spans="1:9" s="172" customFormat="1" ht="13.5" thickBot="1">
      <c r="A37" s="269" t="s">
        <v>89</v>
      </c>
      <c r="B37" s="120"/>
      <c r="C37" s="236"/>
      <c r="D37" s="193">
        <f>(D23+D35)</f>
        <v>5241628.842325001</v>
      </c>
      <c r="E37" s="375">
        <f>(E23+E35)</f>
        <v>3965966.3300000024</v>
      </c>
      <c r="F37" s="311">
        <f>D17-D37</f>
        <v>0</v>
      </c>
      <c r="G37" s="181">
        <f>E17-E37</f>
        <v>0</v>
      </c>
    </row>
    <row r="38" spans="1:9" s="172" customFormat="1" ht="13">
      <c r="A38" s="267"/>
      <c r="B38" s="74"/>
      <c r="C38" s="218"/>
      <c r="D38" s="218"/>
      <c r="F38" s="223">
        <f>D29+SCH!B53+BS!D26-BS!D33</f>
        <v>5660860.367575001</v>
      </c>
      <c r="H38" s="223">
        <f>D29-creditors!D12</f>
        <v>0</v>
      </c>
    </row>
    <row r="39" spans="1:9" s="162" customFormat="1" ht="12.75" customHeight="1">
      <c r="A39" s="254" t="s">
        <v>26</v>
      </c>
      <c r="C39" s="505">
        <f>PL!C34</f>
        <v>15</v>
      </c>
      <c r="D39" s="224"/>
      <c r="F39" s="177"/>
    </row>
    <row r="40" spans="1:9" s="162" customFormat="1" ht="13">
      <c r="A40" s="254"/>
      <c r="B40" s="20"/>
      <c r="C40" s="505"/>
      <c r="D40" s="224"/>
      <c r="E40" s="177"/>
      <c r="F40" s="287"/>
    </row>
    <row r="41" spans="1:9" s="162" customFormat="1" ht="12.5">
      <c r="A41" s="271"/>
      <c r="E41" s="178" t="s">
        <v>15</v>
      </c>
      <c r="F41" s="177">
        <f>D30-D32</f>
        <v>5234204.0668250006</v>
      </c>
      <c r="G41" s="177">
        <f>F38*0.7</f>
        <v>3962602.2573025003</v>
      </c>
    </row>
    <row r="42" spans="1:9" s="162" customFormat="1" ht="12.5">
      <c r="A42" s="271"/>
      <c r="E42" s="178"/>
    </row>
    <row r="43" spans="1:9" s="162" customFormat="1" ht="12.75" customHeight="1">
      <c r="A43" s="271"/>
      <c r="E43" s="179"/>
    </row>
    <row r="44" spans="1:9" s="162" customFormat="1" ht="12.5">
      <c r="A44" s="504" t="s">
        <v>231</v>
      </c>
      <c r="B44" s="504"/>
      <c r="C44" s="504"/>
      <c r="E44" s="107" t="s">
        <v>185</v>
      </c>
      <c r="F44" s="177">
        <f>F41+D23</f>
        <v>5241628.842325001</v>
      </c>
    </row>
    <row r="45" spans="1:9" s="162" customFormat="1" ht="12.75" customHeight="1">
      <c r="A45" s="271"/>
      <c r="B45" s="162" t="s">
        <v>176</v>
      </c>
      <c r="E45" s="107" t="s">
        <v>16</v>
      </c>
    </row>
    <row r="46" spans="1:9" s="162" customFormat="1" ht="12.75" customHeight="1">
      <c r="B46" s="172"/>
      <c r="C46" s="172"/>
      <c r="D46" s="164"/>
      <c r="E46" s="150"/>
    </row>
    <row r="47" spans="1:9" s="162" customFormat="1" ht="12.75" customHeight="1">
      <c r="B47" s="172"/>
      <c r="C47" s="172"/>
      <c r="D47" s="164"/>
      <c r="E47" s="150"/>
    </row>
    <row r="48" spans="1:9" s="162" customFormat="1" ht="12.5">
      <c r="A48" s="271"/>
      <c r="E48" s="151"/>
    </row>
    <row r="49" spans="1:5" s="162" customFormat="1" ht="12.5">
      <c r="A49" s="271"/>
      <c r="E49" s="178" t="s">
        <v>186</v>
      </c>
    </row>
    <row r="50" spans="1:5" s="162" customFormat="1" ht="12.75" customHeight="1">
      <c r="A50" s="273"/>
      <c r="B50" s="20"/>
      <c r="E50" s="165" t="s">
        <v>115</v>
      </c>
    </row>
    <row r="51" spans="1:5" s="162" customFormat="1" ht="12.5">
      <c r="A51" s="271" t="s">
        <v>27</v>
      </c>
      <c r="B51" s="163"/>
      <c r="C51" s="163" t="s">
        <v>115</v>
      </c>
      <c r="D51" s="165"/>
      <c r="E51" s="107" t="s">
        <v>652</v>
      </c>
    </row>
    <row r="52" spans="1:5">
      <c r="A52" s="270"/>
      <c r="B52" s="130"/>
      <c r="C52" s="130"/>
      <c r="D52" s="130"/>
      <c r="E52" s="107" t="s">
        <v>187</v>
      </c>
    </row>
    <row r="53" spans="1:5">
      <c r="A53" s="270"/>
      <c r="B53" s="130"/>
      <c r="C53" s="130"/>
      <c r="D53" s="130"/>
      <c r="E53" s="180"/>
    </row>
    <row r="54" spans="1:5">
      <c r="A54" s="270"/>
      <c r="B54" s="130"/>
      <c r="C54" s="130"/>
      <c r="D54" s="130"/>
      <c r="E54" s="181"/>
    </row>
    <row r="55" spans="1:5">
      <c r="A55" s="270"/>
      <c r="B55" s="130"/>
      <c r="C55" s="130"/>
      <c r="D55" s="130"/>
      <c r="E55" s="181"/>
    </row>
    <row r="56" spans="1:5">
      <c r="A56" s="270"/>
      <c r="B56" s="130"/>
      <c r="C56" s="130"/>
      <c r="D56" s="130"/>
      <c r="E56" s="181"/>
    </row>
    <row r="57" spans="1:5">
      <c r="A57" s="270"/>
      <c r="B57" s="130"/>
      <c r="C57" s="130"/>
      <c r="D57" s="130"/>
      <c r="E57" s="181"/>
    </row>
    <row r="58" spans="1:5" ht="14.25" customHeight="1">
      <c r="A58" s="270"/>
      <c r="B58" s="130"/>
      <c r="C58" s="130"/>
      <c r="D58" s="130"/>
      <c r="E58" s="181"/>
    </row>
    <row r="59" spans="1:5">
      <c r="A59" s="270"/>
      <c r="B59" s="130"/>
      <c r="C59" s="130"/>
      <c r="D59" s="130"/>
      <c r="E59" s="181"/>
    </row>
    <row r="60" spans="1:5">
      <c r="A60" s="270"/>
      <c r="B60" s="130"/>
      <c r="C60" s="130"/>
      <c r="D60" s="130"/>
      <c r="E60" s="181"/>
    </row>
    <row r="61" spans="1:5">
      <c r="A61" s="270"/>
      <c r="B61" s="130"/>
      <c r="C61" s="130"/>
      <c r="D61" s="130"/>
      <c r="E61" s="181"/>
    </row>
    <row r="62" spans="1:5">
      <c r="A62" s="270"/>
      <c r="B62" s="130"/>
      <c r="C62" s="130"/>
      <c r="D62" s="130"/>
      <c r="E62" s="181"/>
    </row>
    <row r="63" spans="1:5">
      <c r="A63" s="270"/>
      <c r="B63" s="130"/>
      <c r="C63" s="130"/>
      <c r="D63" s="130"/>
      <c r="E63" s="181"/>
    </row>
    <row r="64" spans="1:5">
      <c r="A64" s="270"/>
      <c r="B64" s="130"/>
      <c r="C64" s="130"/>
      <c r="D64" s="130"/>
      <c r="E64" s="181"/>
    </row>
    <row r="65" spans="1:251">
      <c r="A65" s="270"/>
      <c r="B65" s="130"/>
      <c r="C65" s="130"/>
      <c r="D65" s="130"/>
      <c r="E65" s="181"/>
    </row>
    <row r="72" spans="1:251">
      <c r="IQ72" s="72">
        <v>3</v>
      </c>
    </row>
  </sheetData>
  <mergeCells count="8">
    <mergeCell ref="A44:C44"/>
    <mergeCell ref="C39:C40"/>
    <mergeCell ref="A6:B6"/>
    <mergeCell ref="A17:B17"/>
    <mergeCell ref="A1:E1"/>
    <mergeCell ref="A2:E2"/>
    <mergeCell ref="A3:E3"/>
    <mergeCell ref="A4:E4"/>
  </mergeCells>
  <phoneticPr fontId="0" type="noConversion"/>
  <printOptions horizontalCentered="1"/>
  <pageMargins left="0.66" right="0.26" top="0.79" bottom="0.72" header="0.5" footer="0.5"/>
  <pageSetup scale="95" orientation="portrait" r:id="rId1"/>
  <headerFooter alignWithMargins="0"/>
  <cellWatches>
    <cellWatch r="F37"/>
    <cellWatch r="F40"/>
  </cellWatch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72"/>
  <sheetViews>
    <sheetView topLeftCell="C3" workbookViewId="0">
      <selection activeCell="G169" sqref="G169:H169"/>
    </sheetView>
  </sheetViews>
  <sheetFormatPr defaultRowHeight="12.5" outlineLevelRow="2"/>
  <cols>
    <col min="1" max="1" width="8.1796875" hidden="1" customWidth="1"/>
    <col min="2" max="2" width="8.54296875" hidden="1" customWidth="1"/>
    <col min="3" max="3" width="48.26953125" bestFit="1" customWidth="1"/>
    <col min="4" max="4" width="12.7265625" bestFit="1" customWidth="1"/>
    <col min="5" max="5" width="15.26953125" hidden="1" customWidth="1"/>
    <col min="6" max="6" width="15.54296875" bestFit="1" customWidth="1"/>
    <col min="7" max="8" width="14.54296875" bestFit="1" customWidth="1"/>
    <col min="9" max="9" width="11" hidden="1" customWidth="1"/>
    <col min="10" max="10" width="7.453125" hidden="1" customWidth="1"/>
    <col min="11" max="11" width="8.1796875" hidden="1" customWidth="1"/>
  </cols>
  <sheetData>
    <row r="1" spans="1:11" ht="15.5">
      <c r="A1" s="530" t="str">
        <f>BS!A1</f>
        <v>PUJA KHADH UDHYOG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</row>
    <row r="2" spans="1:11" ht="13">
      <c r="A2" s="528" t="str">
        <f>BS!A2</f>
        <v>Jeetpur ,Bara</v>
      </c>
      <c r="B2" s="528"/>
      <c r="C2" s="528"/>
      <c r="D2" s="528"/>
      <c r="E2" s="528"/>
      <c r="F2" s="528"/>
      <c r="G2" s="528"/>
      <c r="H2" s="528"/>
      <c r="I2" s="528"/>
      <c r="J2" s="528"/>
      <c r="K2" s="528"/>
    </row>
    <row r="3" spans="1:11" ht="13">
      <c r="A3" s="528" t="s">
        <v>376</v>
      </c>
      <c r="B3" s="528"/>
      <c r="C3" s="528"/>
      <c r="D3" s="528"/>
      <c r="E3" s="528"/>
      <c r="F3" s="528"/>
      <c r="G3" s="528"/>
      <c r="H3" s="528"/>
      <c r="I3" s="528"/>
      <c r="J3" s="528"/>
      <c r="K3" s="528"/>
    </row>
    <row r="4" spans="1:11" ht="13" hidden="1">
      <c r="A4" s="401"/>
      <c r="B4" s="401"/>
      <c r="C4" s="528" t="s">
        <v>375</v>
      </c>
      <c r="D4" s="528"/>
      <c r="E4" s="528"/>
      <c r="F4" s="528"/>
      <c r="G4" s="528"/>
      <c r="H4" s="528"/>
      <c r="I4" s="401"/>
      <c r="J4" s="401"/>
      <c r="K4" s="401"/>
    </row>
    <row r="5" spans="1:11" ht="13" hidden="1">
      <c r="A5" s="401"/>
      <c r="B5" s="401"/>
      <c r="C5" s="401"/>
      <c r="D5" s="401"/>
      <c r="E5" s="401"/>
      <c r="F5" s="401"/>
      <c r="G5" s="401"/>
      <c r="H5" s="401"/>
      <c r="I5" s="401"/>
      <c r="J5" s="401"/>
      <c r="K5" s="401"/>
    </row>
    <row r="6" spans="1:11" ht="13" hidden="1">
      <c r="A6" s="401"/>
      <c r="B6" s="401"/>
      <c r="C6" s="401"/>
      <c r="D6" s="401"/>
      <c r="E6" s="401"/>
      <c r="F6" s="401"/>
      <c r="G6" s="401"/>
      <c r="H6" s="401"/>
      <c r="I6" s="401"/>
      <c r="J6" s="401"/>
      <c r="K6" s="401"/>
    </row>
    <row r="7" spans="1:11" ht="13" hidden="1">
      <c r="A7" s="401"/>
      <c r="B7" s="401"/>
      <c r="C7" s="401"/>
      <c r="D7" s="401"/>
      <c r="E7" s="401"/>
      <c r="F7" s="401"/>
      <c r="G7" s="401"/>
      <c r="H7" s="401"/>
      <c r="I7" s="401"/>
      <c r="J7" s="401"/>
      <c r="K7" s="401"/>
    </row>
    <row r="8" spans="1:11" ht="13" hidden="1">
      <c r="A8" s="401"/>
      <c r="B8" s="401"/>
      <c r="C8" s="401"/>
      <c r="D8" s="401"/>
      <c r="E8" s="401"/>
      <c r="F8" s="401"/>
      <c r="G8" s="401"/>
      <c r="H8" s="401"/>
      <c r="I8" s="401"/>
      <c r="J8" s="401"/>
      <c r="K8" s="401"/>
    </row>
    <row r="9" spans="1:11" ht="13" hidden="1">
      <c r="A9" s="401"/>
      <c r="B9" s="401"/>
      <c r="C9" s="401"/>
      <c r="D9" s="401"/>
      <c r="E9" s="401"/>
      <c r="F9" s="401"/>
      <c r="G9" s="401"/>
      <c r="H9" s="401"/>
      <c r="I9" s="401"/>
      <c r="J9" s="401"/>
      <c r="K9" s="401"/>
    </row>
    <row r="10" spans="1:11" ht="28">
      <c r="A10" s="389" t="s">
        <v>259</v>
      </c>
      <c r="B10" s="389" t="s">
        <v>260</v>
      </c>
      <c r="C10" s="389" t="s">
        <v>192</v>
      </c>
      <c r="D10" s="389" t="s">
        <v>261</v>
      </c>
      <c r="E10" s="389" t="s">
        <v>375</v>
      </c>
      <c r="F10" s="392" t="s">
        <v>377</v>
      </c>
      <c r="G10" s="392" t="s">
        <v>378</v>
      </c>
      <c r="H10" s="389" t="s">
        <v>221</v>
      </c>
      <c r="I10" s="379" t="s">
        <v>263</v>
      </c>
      <c r="J10" s="379" t="s">
        <v>262</v>
      </c>
      <c r="K10" s="379" t="s">
        <v>264</v>
      </c>
    </row>
    <row r="11" spans="1:11" hidden="1" outlineLevel="2">
      <c r="A11" s="379" t="s">
        <v>294</v>
      </c>
      <c r="B11" s="379">
        <v>125</v>
      </c>
      <c r="C11" s="379" t="s">
        <v>295</v>
      </c>
      <c r="D11" s="379"/>
      <c r="E11" s="385">
        <v>35500</v>
      </c>
      <c r="F11" s="385">
        <v>0</v>
      </c>
      <c r="G11" s="385">
        <v>35500</v>
      </c>
      <c r="H11" s="385">
        <v>4615</v>
      </c>
      <c r="I11" s="379">
        <v>0</v>
      </c>
      <c r="J11" s="379">
        <v>0</v>
      </c>
      <c r="K11" s="379">
        <v>0</v>
      </c>
    </row>
    <row r="12" spans="1:11" ht="13" outlineLevel="1" collapsed="1">
      <c r="A12" s="379"/>
      <c r="B12" s="379"/>
      <c r="C12" s="402"/>
      <c r="D12" s="379"/>
      <c r="E12" s="385"/>
      <c r="F12" s="385"/>
      <c r="G12" s="385"/>
      <c r="H12" s="385"/>
      <c r="I12" s="379">
        <f t="shared" ref="I12:K12" si="0">SUBTOTAL(9,I11:I11)</f>
        <v>0</v>
      </c>
      <c r="J12" s="379">
        <f t="shared" si="0"/>
        <v>0</v>
      </c>
      <c r="K12" s="379">
        <f t="shared" si="0"/>
        <v>0</v>
      </c>
    </row>
    <row r="13" spans="1:11" hidden="1" outlineLevel="2">
      <c r="A13" s="379" t="s">
        <v>363</v>
      </c>
      <c r="B13" s="379">
        <v>490</v>
      </c>
      <c r="C13" s="379"/>
      <c r="D13" s="379"/>
      <c r="E13" s="385"/>
      <c r="F13" s="385"/>
      <c r="G13" s="385"/>
      <c r="H13" s="385"/>
      <c r="I13" s="379">
        <v>0</v>
      </c>
      <c r="J13" s="379">
        <v>0</v>
      </c>
      <c r="K13" s="379">
        <v>0</v>
      </c>
    </row>
    <row r="14" spans="1:11" ht="13" outlineLevel="1" collapsed="1">
      <c r="A14" s="379"/>
      <c r="B14" s="379"/>
      <c r="C14" s="402"/>
      <c r="D14" s="379"/>
      <c r="E14" s="385"/>
      <c r="F14" s="385"/>
      <c r="G14" s="385"/>
      <c r="H14" s="385"/>
      <c r="I14" s="379">
        <f t="shared" ref="I14:K14" si="1">SUBTOTAL(9,I13:I13)</f>
        <v>0</v>
      </c>
      <c r="J14" s="379">
        <f t="shared" si="1"/>
        <v>0</v>
      </c>
      <c r="K14" s="379">
        <f t="shared" si="1"/>
        <v>0</v>
      </c>
    </row>
    <row r="15" spans="1:11" hidden="1" outlineLevel="2">
      <c r="A15" s="379" t="s">
        <v>300</v>
      </c>
      <c r="B15" s="379">
        <v>64</v>
      </c>
      <c r="C15" s="379"/>
      <c r="D15" s="379"/>
      <c r="E15" s="385"/>
      <c r="F15" s="385"/>
      <c r="G15" s="385"/>
      <c r="H15" s="385"/>
      <c r="I15" s="379">
        <v>0</v>
      </c>
      <c r="J15" s="379">
        <v>0</v>
      </c>
      <c r="K15" s="379">
        <v>0</v>
      </c>
    </row>
    <row r="16" spans="1:11" hidden="1" outlineLevel="2">
      <c r="A16" s="379" t="s">
        <v>308</v>
      </c>
      <c r="B16" s="379">
        <v>79</v>
      </c>
      <c r="C16" s="379"/>
      <c r="D16" s="379"/>
      <c r="E16" s="385"/>
      <c r="F16" s="385"/>
      <c r="G16" s="385"/>
      <c r="H16" s="385"/>
      <c r="I16" s="379">
        <v>0</v>
      </c>
      <c r="J16" s="379">
        <v>0</v>
      </c>
      <c r="K16" s="379">
        <v>0</v>
      </c>
    </row>
    <row r="17" spans="1:11" ht="13" outlineLevel="1" collapsed="1">
      <c r="A17" s="379"/>
      <c r="B17" s="379"/>
      <c r="C17" s="402"/>
      <c r="D17" s="379"/>
      <c r="E17" s="385"/>
      <c r="F17" s="385"/>
      <c r="G17" s="385"/>
      <c r="H17" s="385"/>
      <c r="I17" s="379">
        <f t="shared" ref="I17:K17" si="2">SUBTOTAL(9,I15:I16)</f>
        <v>0</v>
      </c>
      <c r="J17" s="379">
        <f t="shared" si="2"/>
        <v>0</v>
      </c>
      <c r="K17" s="379">
        <f t="shared" si="2"/>
        <v>0</v>
      </c>
    </row>
    <row r="18" spans="1:11" hidden="1" outlineLevel="2">
      <c r="A18" s="379" t="s">
        <v>289</v>
      </c>
      <c r="B18" s="379">
        <v>2164</v>
      </c>
      <c r="C18" s="379"/>
      <c r="D18" s="379"/>
      <c r="E18" s="385"/>
      <c r="F18" s="385"/>
      <c r="G18" s="385"/>
      <c r="H18" s="385"/>
      <c r="I18" s="379">
        <v>0</v>
      </c>
      <c r="J18" s="379">
        <v>0</v>
      </c>
      <c r="K18" s="379">
        <v>0</v>
      </c>
    </row>
    <row r="19" spans="1:11" ht="13" outlineLevel="1" collapsed="1">
      <c r="A19" s="379"/>
      <c r="B19" s="379"/>
      <c r="C19" s="402"/>
      <c r="D19" s="379"/>
      <c r="E19" s="385"/>
      <c r="F19" s="385"/>
      <c r="G19" s="385"/>
      <c r="H19" s="385"/>
      <c r="I19" s="379">
        <f t="shared" ref="I19:K19" si="3">SUBTOTAL(9,I18:I18)</f>
        <v>0</v>
      </c>
      <c r="J19" s="379">
        <f t="shared" si="3"/>
        <v>0</v>
      </c>
      <c r="K19" s="379">
        <f t="shared" si="3"/>
        <v>0</v>
      </c>
    </row>
    <row r="20" spans="1:11" hidden="1" outlineLevel="2">
      <c r="A20" s="379" t="s">
        <v>278</v>
      </c>
      <c r="B20" s="379">
        <v>290</v>
      </c>
      <c r="C20" s="379"/>
      <c r="D20" s="379"/>
      <c r="E20" s="385"/>
      <c r="F20" s="385"/>
      <c r="G20" s="385"/>
      <c r="H20" s="385"/>
      <c r="I20" s="379">
        <v>0</v>
      </c>
      <c r="J20" s="379">
        <v>0</v>
      </c>
      <c r="K20" s="379">
        <v>0</v>
      </c>
    </row>
    <row r="21" spans="1:11" ht="13" outlineLevel="1" collapsed="1">
      <c r="A21" s="379"/>
      <c r="B21" s="379"/>
      <c r="C21" s="402"/>
      <c r="D21" s="379"/>
      <c r="E21" s="385"/>
      <c r="F21" s="385"/>
      <c r="G21" s="385"/>
      <c r="H21" s="385"/>
      <c r="I21" s="379">
        <f t="shared" ref="I21:K21" si="4">SUBTOTAL(9,I20:I20)</f>
        <v>0</v>
      </c>
      <c r="J21" s="379">
        <f t="shared" si="4"/>
        <v>0</v>
      </c>
      <c r="K21" s="379">
        <f t="shared" si="4"/>
        <v>0</v>
      </c>
    </row>
    <row r="22" spans="1:11" hidden="1" outlineLevel="2">
      <c r="A22" s="379" t="s">
        <v>314</v>
      </c>
      <c r="B22" s="379">
        <v>4008</v>
      </c>
      <c r="C22" s="379"/>
      <c r="D22" s="379"/>
      <c r="E22" s="385"/>
      <c r="F22" s="385"/>
      <c r="G22" s="385"/>
      <c r="H22" s="385"/>
      <c r="I22" s="379">
        <v>0</v>
      </c>
      <c r="J22" s="379">
        <v>0</v>
      </c>
      <c r="K22" s="379">
        <v>0</v>
      </c>
    </row>
    <row r="23" spans="1:11" hidden="1" outlineLevel="2">
      <c r="A23" s="379" t="s">
        <v>318</v>
      </c>
      <c r="B23" s="379">
        <v>4351</v>
      </c>
      <c r="C23" s="379"/>
      <c r="D23" s="379"/>
      <c r="E23" s="385"/>
      <c r="F23" s="385"/>
      <c r="G23" s="385"/>
      <c r="H23" s="385"/>
      <c r="I23" s="379">
        <v>0</v>
      </c>
      <c r="J23" s="379">
        <v>0</v>
      </c>
      <c r="K23" s="379">
        <v>0</v>
      </c>
    </row>
    <row r="24" spans="1:11" hidden="1" outlineLevel="2">
      <c r="A24" s="379" t="s">
        <v>343</v>
      </c>
      <c r="B24" s="379">
        <v>7614</v>
      </c>
      <c r="C24" s="379"/>
      <c r="D24" s="379"/>
      <c r="E24" s="385"/>
      <c r="F24" s="385"/>
      <c r="G24" s="385"/>
      <c r="H24" s="385"/>
      <c r="I24" s="379">
        <v>0</v>
      </c>
      <c r="J24" s="379">
        <v>0</v>
      </c>
      <c r="K24" s="379">
        <v>0</v>
      </c>
    </row>
    <row r="25" spans="1:11" ht="13" outlineLevel="1" collapsed="1">
      <c r="A25" s="379"/>
      <c r="B25" s="379"/>
      <c r="C25" s="402"/>
      <c r="D25" s="379"/>
      <c r="E25" s="385"/>
      <c r="F25" s="385"/>
      <c r="G25" s="385"/>
      <c r="H25" s="385"/>
      <c r="I25" s="379">
        <f t="shared" ref="I25:K25" si="5">SUBTOTAL(9,I22:I24)</f>
        <v>0</v>
      </c>
      <c r="J25" s="379">
        <f t="shared" si="5"/>
        <v>0</v>
      </c>
      <c r="K25" s="379">
        <f t="shared" si="5"/>
        <v>0</v>
      </c>
    </row>
    <row r="26" spans="1:11" hidden="1" outlineLevel="2">
      <c r="A26" s="379" t="s">
        <v>280</v>
      </c>
      <c r="B26" s="379">
        <v>2926</v>
      </c>
      <c r="C26" s="379"/>
      <c r="D26" s="379"/>
      <c r="E26" s="385"/>
      <c r="F26" s="385"/>
      <c r="G26" s="385"/>
      <c r="H26" s="385"/>
      <c r="I26" s="379">
        <v>0</v>
      </c>
      <c r="J26" s="379">
        <v>0</v>
      </c>
      <c r="K26" s="379">
        <v>0</v>
      </c>
    </row>
    <row r="27" spans="1:11" hidden="1" outlineLevel="2">
      <c r="A27" s="379" t="s">
        <v>281</v>
      </c>
      <c r="B27" s="379">
        <v>2966</v>
      </c>
      <c r="C27" s="379"/>
      <c r="D27" s="379"/>
      <c r="E27" s="385"/>
      <c r="F27" s="385"/>
      <c r="G27" s="385"/>
      <c r="H27" s="385"/>
      <c r="I27" s="379">
        <v>0</v>
      </c>
      <c r="J27" s="379">
        <v>0</v>
      </c>
      <c r="K27" s="379">
        <v>0</v>
      </c>
    </row>
    <row r="28" spans="1:11" hidden="1" outlineLevel="2">
      <c r="A28" s="379" t="s">
        <v>323</v>
      </c>
      <c r="B28" s="379">
        <v>5919</v>
      </c>
      <c r="C28" s="379"/>
      <c r="D28" s="379"/>
      <c r="E28" s="385"/>
      <c r="F28" s="385"/>
      <c r="G28" s="385"/>
      <c r="H28" s="385"/>
      <c r="I28" s="379">
        <v>0</v>
      </c>
      <c r="J28" s="379">
        <v>0</v>
      </c>
      <c r="K28" s="379">
        <v>0</v>
      </c>
    </row>
    <row r="29" spans="1:11" hidden="1" outlineLevel="2">
      <c r="A29" s="379" t="s">
        <v>331</v>
      </c>
      <c r="B29" s="379">
        <v>6572</v>
      </c>
      <c r="C29" s="379"/>
      <c r="D29" s="379"/>
      <c r="E29" s="385"/>
      <c r="F29" s="385"/>
      <c r="G29" s="385"/>
      <c r="H29" s="385"/>
      <c r="I29" s="379">
        <v>0</v>
      </c>
      <c r="J29" s="379">
        <v>0</v>
      </c>
      <c r="K29" s="379">
        <v>0</v>
      </c>
    </row>
    <row r="30" spans="1:11" hidden="1" outlineLevel="2">
      <c r="A30" s="379" t="s">
        <v>335</v>
      </c>
      <c r="B30" s="379">
        <v>7634</v>
      </c>
      <c r="C30" s="379"/>
      <c r="D30" s="379"/>
      <c r="E30" s="385"/>
      <c r="F30" s="385"/>
      <c r="G30" s="385"/>
      <c r="H30" s="385"/>
      <c r="I30" s="379">
        <v>0</v>
      </c>
      <c r="J30" s="379">
        <v>0</v>
      </c>
      <c r="K30" s="379">
        <v>0</v>
      </c>
    </row>
    <row r="31" spans="1:11" hidden="1" outlineLevel="2">
      <c r="A31" s="379" t="s">
        <v>336</v>
      </c>
      <c r="B31" s="379">
        <v>7726</v>
      </c>
      <c r="C31" s="379"/>
      <c r="D31" s="379"/>
      <c r="E31" s="385"/>
      <c r="F31" s="385"/>
      <c r="G31" s="385"/>
      <c r="H31" s="385"/>
      <c r="I31" s="379">
        <v>0</v>
      </c>
      <c r="J31" s="379">
        <v>0</v>
      </c>
      <c r="K31" s="379">
        <v>0</v>
      </c>
    </row>
    <row r="32" spans="1:11" hidden="1" outlineLevel="2">
      <c r="A32" s="379" t="s">
        <v>342</v>
      </c>
      <c r="B32" s="379">
        <v>8979</v>
      </c>
      <c r="C32" s="379"/>
      <c r="D32" s="379"/>
      <c r="E32" s="385"/>
      <c r="F32" s="385"/>
      <c r="G32" s="385"/>
      <c r="H32" s="385"/>
      <c r="I32" s="379">
        <v>0</v>
      </c>
      <c r="J32" s="379">
        <v>0</v>
      </c>
      <c r="K32" s="379">
        <v>0</v>
      </c>
    </row>
    <row r="33" spans="1:11" hidden="1" outlineLevel="2">
      <c r="A33" s="379" t="s">
        <v>347</v>
      </c>
      <c r="B33" s="379">
        <v>10009</v>
      </c>
      <c r="C33" s="379"/>
      <c r="D33" s="379"/>
      <c r="E33" s="385"/>
      <c r="F33" s="385"/>
      <c r="G33" s="385"/>
      <c r="H33" s="385"/>
      <c r="I33" s="379">
        <v>0</v>
      </c>
      <c r="J33" s="379">
        <v>0</v>
      </c>
      <c r="K33" s="379">
        <v>0</v>
      </c>
    </row>
    <row r="34" spans="1:11" hidden="1" outlineLevel="2">
      <c r="A34" s="379" t="s">
        <v>352</v>
      </c>
      <c r="B34" s="379">
        <v>10861</v>
      </c>
      <c r="C34" s="379"/>
      <c r="D34" s="379"/>
      <c r="E34" s="385"/>
      <c r="F34" s="385"/>
      <c r="G34" s="385"/>
      <c r="H34" s="385"/>
      <c r="I34" s="379">
        <v>0</v>
      </c>
      <c r="J34" s="379">
        <v>0</v>
      </c>
      <c r="K34" s="379">
        <v>0</v>
      </c>
    </row>
    <row r="35" spans="1:11" hidden="1" outlineLevel="2">
      <c r="A35" s="379" t="s">
        <v>354</v>
      </c>
      <c r="B35" s="379">
        <v>10943</v>
      </c>
      <c r="C35" s="379"/>
      <c r="D35" s="379"/>
      <c r="E35" s="385"/>
      <c r="F35" s="385"/>
      <c r="G35" s="385"/>
      <c r="H35" s="385"/>
      <c r="I35" s="379">
        <v>0</v>
      </c>
      <c r="J35" s="379">
        <v>0</v>
      </c>
      <c r="K35" s="379">
        <v>0</v>
      </c>
    </row>
    <row r="36" spans="1:11" hidden="1" outlineLevel="2">
      <c r="A36" s="379" t="s">
        <v>354</v>
      </c>
      <c r="B36" s="379">
        <v>10949</v>
      </c>
      <c r="C36" s="379"/>
      <c r="D36" s="379"/>
      <c r="E36" s="385"/>
      <c r="F36" s="385"/>
      <c r="G36" s="385"/>
      <c r="H36" s="385"/>
      <c r="I36" s="379">
        <v>0</v>
      </c>
      <c r="J36" s="379">
        <v>0</v>
      </c>
      <c r="K36" s="379">
        <v>0</v>
      </c>
    </row>
    <row r="37" spans="1:11" hidden="1" outlineLevel="2">
      <c r="A37" s="379" t="s">
        <v>355</v>
      </c>
      <c r="B37" s="379">
        <v>11004</v>
      </c>
      <c r="C37" s="379"/>
      <c r="D37" s="379"/>
      <c r="E37" s="385"/>
      <c r="F37" s="385"/>
      <c r="G37" s="385"/>
      <c r="H37" s="385"/>
      <c r="I37" s="379">
        <v>0</v>
      </c>
      <c r="J37" s="379">
        <v>0</v>
      </c>
      <c r="K37" s="379">
        <v>0</v>
      </c>
    </row>
    <row r="38" spans="1:11" hidden="1" outlineLevel="2">
      <c r="A38" s="379" t="s">
        <v>359</v>
      </c>
      <c r="B38" s="379">
        <v>11885</v>
      </c>
      <c r="C38" s="379"/>
      <c r="D38" s="379"/>
      <c r="E38" s="385"/>
      <c r="F38" s="385"/>
      <c r="G38" s="385"/>
      <c r="H38" s="385"/>
      <c r="I38" s="379">
        <v>0</v>
      </c>
      <c r="J38" s="379">
        <v>0</v>
      </c>
      <c r="K38" s="379">
        <v>0</v>
      </c>
    </row>
    <row r="39" spans="1:11" hidden="1" outlineLevel="2">
      <c r="A39" s="379" t="s">
        <v>360</v>
      </c>
      <c r="B39" s="379">
        <v>12032</v>
      </c>
      <c r="C39" s="379"/>
      <c r="D39" s="379"/>
      <c r="E39" s="385"/>
      <c r="F39" s="385"/>
      <c r="G39" s="385"/>
      <c r="H39" s="385"/>
      <c r="I39" s="379">
        <v>0</v>
      </c>
      <c r="J39" s="379">
        <v>0</v>
      </c>
      <c r="K39" s="379">
        <v>0</v>
      </c>
    </row>
    <row r="40" spans="1:11" hidden="1" outlineLevel="2">
      <c r="A40" s="379" t="s">
        <v>360</v>
      </c>
      <c r="B40" s="379">
        <v>12035</v>
      </c>
      <c r="C40" s="379"/>
      <c r="D40" s="379"/>
      <c r="E40" s="385"/>
      <c r="F40" s="385"/>
      <c r="G40" s="385"/>
      <c r="H40" s="385"/>
      <c r="I40" s="379">
        <v>0</v>
      </c>
      <c r="J40" s="379">
        <v>0</v>
      </c>
      <c r="K40" s="379">
        <v>0</v>
      </c>
    </row>
    <row r="41" spans="1:11" hidden="1" outlineLevel="2">
      <c r="A41" s="379" t="s">
        <v>361</v>
      </c>
      <c r="B41" s="379">
        <v>12319</v>
      </c>
      <c r="C41" s="379"/>
      <c r="D41" s="379"/>
      <c r="E41" s="385"/>
      <c r="F41" s="385"/>
      <c r="G41" s="385"/>
      <c r="H41" s="385"/>
      <c r="I41" s="379">
        <v>0</v>
      </c>
      <c r="J41" s="379">
        <v>0</v>
      </c>
      <c r="K41" s="379">
        <v>0</v>
      </c>
    </row>
    <row r="42" spans="1:11" hidden="1" outlineLevel="2">
      <c r="A42" s="379" t="s">
        <v>361</v>
      </c>
      <c r="B42" s="379">
        <v>12320</v>
      </c>
      <c r="C42" s="379"/>
      <c r="D42" s="379"/>
      <c r="E42" s="385"/>
      <c r="F42" s="385"/>
      <c r="G42" s="385"/>
      <c r="H42" s="385"/>
      <c r="I42" s="379">
        <v>0</v>
      </c>
      <c r="J42" s="379">
        <v>0</v>
      </c>
      <c r="K42" s="379">
        <v>0</v>
      </c>
    </row>
    <row r="43" spans="1:11" hidden="1" outlineLevel="2">
      <c r="A43" s="379" t="s">
        <v>362</v>
      </c>
      <c r="B43" s="379">
        <v>12521</v>
      </c>
      <c r="C43" s="379"/>
      <c r="D43" s="379"/>
      <c r="E43" s="385"/>
      <c r="F43" s="385"/>
      <c r="G43" s="385"/>
      <c r="H43" s="385"/>
      <c r="I43" s="379">
        <v>0</v>
      </c>
      <c r="J43" s="379">
        <v>0</v>
      </c>
      <c r="K43" s="379">
        <v>0</v>
      </c>
    </row>
    <row r="44" spans="1:11" hidden="1" outlineLevel="2">
      <c r="A44" s="379" t="s">
        <v>366</v>
      </c>
      <c r="B44" s="379">
        <v>12818</v>
      </c>
      <c r="C44" s="379"/>
      <c r="D44" s="379"/>
      <c r="E44" s="385"/>
      <c r="F44" s="385"/>
      <c r="G44" s="385"/>
      <c r="H44" s="385"/>
      <c r="I44" s="379">
        <v>0</v>
      </c>
      <c r="J44" s="379">
        <v>0</v>
      </c>
      <c r="K44" s="379">
        <v>0</v>
      </c>
    </row>
    <row r="45" spans="1:11" hidden="1" outlineLevel="2">
      <c r="A45" s="379" t="s">
        <v>366</v>
      </c>
      <c r="B45" s="379">
        <v>12819</v>
      </c>
      <c r="C45" s="379"/>
      <c r="D45" s="379"/>
      <c r="E45" s="385"/>
      <c r="F45" s="385"/>
      <c r="G45" s="385"/>
      <c r="H45" s="385"/>
      <c r="I45" s="379">
        <v>0</v>
      </c>
      <c r="J45" s="379">
        <v>0</v>
      </c>
      <c r="K45" s="379">
        <v>0</v>
      </c>
    </row>
    <row r="46" spans="1:11" hidden="1" outlineLevel="2">
      <c r="A46" s="379" t="s">
        <v>366</v>
      </c>
      <c r="B46" s="379">
        <v>12827</v>
      </c>
      <c r="C46" s="379"/>
      <c r="D46" s="379"/>
      <c r="E46" s="385"/>
      <c r="F46" s="385"/>
      <c r="G46" s="385"/>
      <c r="H46" s="385"/>
      <c r="I46" s="379">
        <v>0</v>
      </c>
      <c r="J46" s="379">
        <v>0</v>
      </c>
      <c r="K46" s="379">
        <v>0</v>
      </c>
    </row>
    <row r="47" spans="1:11" hidden="1" outlineLevel="2">
      <c r="A47" s="379" t="s">
        <v>366</v>
      </c>
      <c r="B47" s="379">
        <v>12828</v>
      </c>
      <c r="C47" s="379"/>
      <c r="D47" s="379"/>
      <c r="E47" s="385"/>
      <c r="F47" s="385"/>
      <c r="G47" s="385"/>
      <c r="H47" s="385"/>
      <c r="I47" s="379">
        <v>0</v>
      </c>
      <c r="J47" s="379">
        <v>0</v>
      </c>
      <c r="K47" s="379">
        <v>0</v>
      </c>
    </row>
    <row r="48" spans="1:11" hidden="1" outlineLevel="2">
      <c r="A48" s="379" t="s">
        <v>367</v>
      </c>
      <c r="B48" s="379">
        <v>12882</v>
      </c>
      <c r="C48" s="379"/>
      <c r="D48" s="379"/>
      <c r="E48" s="385"/>
      <c r="F48" s="385"/>
      <c r="G48" s="385"/>
      <c r="H48" s="385"/>
      <c r="I48" s="379">
        <v>0</v>
      </c>
      <c r="J48" s="379">
        <v>0</v>
      </c>
      <c r="K48" s="379">
        <v>0</v>
      </c>
    </row>
    <row r="49" spans="1:11" hidden="1" outlineLevel="2">
      <c r="A49" s="379" t="s">
        <v>367</v>
      </c>
      <c r="B49" s="379">
        <v>12883</v>
      </c>
      <c r="C49" s="379"/>
      <c r="D49" s="379"/>
      <c r="E49" s="385"/>
      <c r="F49" s="385"/>
      <c r="G49" s="385"/>
      <c r="H49" s="385"/>
      <c r="I49" s="379">
        <v>0</v>
      </c>
      <c r="J49" s="379">
        <v>0</v>
      </c>
      <c r="K49" s="379">
        <v>0</v>
      </c>
    </row>
    <row r="50" spans="1:11" hidden="1" outlineLevel="2">
      <c r="A50" s="379" t="s">
        <v>368</v>
      </c>
      <c r="B50" s="379">
        <v>12893</v>
      </c>
      <c r="C50" s="379"/>
      <c r="D50" s="379"/>
      <c r="E50" s="385"/>
      <c r="F50" s="385"/>
      <c r="G50" s="385"/>
      <c r="H50" s="385"/>
      <c r="I50" s="379">
        <v>0</v>
      </c>
      <c r="J50" s="379">
        <v>0</v>
      </c>
      <c r="K50" s="379">
        <v>0</v>
      </c>
    </row>
    <row r="51" spans="1:11" hidden="1" outlineLevel="2">
      <c r="A51" s="379" t="s">
        <v>368</v>
      </c>
      <c r="B51" s="379">
        <v>12894</v>
      </c>
      <c r="C51" s="379"/>
      <c r="D51" s="379"/>
      <c r="E51" s="385"/>
      <c r="F51" s="385"/>
      <c r="G51" s="385"/>
      <c r="H51" s="385"/>
      <c r="I51" s="379">
        <v>0</v>
      </c>
      <c r="J51" s="379">
        <v>0</v>
      </c>
      <c r="K51" s="379">
        <v>0</v>
      </c>
    </row>
    <row r="52" spans="1:11" hidden="1" outlineLevel="2">
      <c r="A52" s="379" t="s">
        <v>368</v>
      </c>
      <c r="B52" s="379">
        <v>12901</v>
      </c>
      <c r="C52" s="379"/>
      <c r="D52" s="379"/>
      <c r="E52" s="385"/>
      <c r="F52" s="385"/>
      <c r="G52" s="385"/>
      <c r="H52" s="385"/>
      <c r="I52" s="379">
        <v>0</v>
      </c>
      <c r="J52" s="379">
        <v>0</v>
      </c>
      <c r="K52" s="379">
        <v>0</v>
      </c>
    </row>
    <row r="53" spans="1:11" hidden="1" outlineLevel="2">
      <c r="A53" s="379" t="s">
        <v>368</v>
      </c>
      <c r="B53" s="379">
        <v>12902</v>
      </c>
      <c r="C53" s="379"/>
      <c r="D53" s="379"/>
      <c r="E53" s="385"/>
      <c r="F53" s="385"/>
      <c r="G53" s="385"/>
      <c r="H53" s="385"/>
      <c r="I53" s="379">
        <v>0</v>
      </c>
      <c r="J53" s="379">
        <v>0</v>
      </c>
      <c r="K53" s="379">
        <v>0</v>
      </c>
    </row>
    <row r="54" spans="1:11" hidden="1" outlineLevel="2">
      <c r="A54" s="379" t="s">
        <v>369</v>
      </c>
      <c r="B54" s="379">
        <v>13348</v>
      </c>
      <c r="C54" s="379"/>
      <c r="D54" s="379"/>
      <c r="E54" s="385"/>
      <c r="F54" s="385"/>
      <c r="G54" s="385"/>
      <c r="H54" s="385"/>
      <c r="I54" s="379">
        <v>0</v>
      </c>
      <c r="J54" s="379">
        <v>0</v>
      </c>
      <c r="K54" s="379">
        <v>0</v>
      </c>
    </row>
    <row r="55" spans="1:11" hidden="1" outlineLevel="2">
      <c r="A55" s="379" t="s">
        <v>369</v>
      </c>
      <c r="B55" s="379">
        <v>13349</v>
      </c>
      <c r="C55" s="379"/>
      <c r="D55" s="379"/>
      <c r="E55" s="385"/>
      <c r="F55" s="385"/>
      <c r="G55" s="385"/>
      <c r="H55" s="385"/>
      <c r="I55" s="379">
        <v>0</v>
      </c>
      <c r="J55" s="379">
        <v>0</v>
      </c>
      <c r="K55" s="379">
        <v>0</v>
      </c>
    </row>
    <row r="56" spans="1:11" ht="13" outlineLevel="1" collapsed="1">
      <c r="A56" s="379"/>
      <c r="B56" s="379"/>
      <c r="C56" s="402"/>
      <c r="D56" s="379"/>
      <c r="E56" s="385"/>
      <c r="F56" s="385"/>
      <c r="G56" s="385"/>
      <c r="H56" s="385"/>
      <c r="I56" s="379">
        <f t="shared" ref="I56:K56" si="6">SUBTOTAL(9,I26:I55)</f>
        <v>0</v>
      </c>
      <c r="J56" s="379">
        <f t="shared" si="6"/>
        <v>0</v>
      </c>
      <c r="K56" s="379">
        <f t="shared" si="6"/>
        <v>0</v>
      </c>
    </row>
    <row r="57" spans="1:11" hidden="1" outlineLevel="2">
      <c r="A57" s="379" t="s">
        <v>303</v>
      </c>
      <c r="B57" s="379">
        <v>274</v>
      </c>
      <c r="C57" s="379"/>
      <c r="D57" s="379"/>
      <c r="E57" s="385"/>
      <c r="F57" s="385"/>
      <c r="G57" s="385"/>
      <c r="H57" s="385"/>
      <c r="I57" s="379">
        <v>0</v>
      </c>
      <c r="J57" s="379">
        <v>0</v>
      </c>
      <c r="K57" s="379">
        <v>0</v>
      </c>
    </row>
    <row r="58" spans="1:11" ht="13" outlineLevel="1" collapsed="1">
      <c r="A58" s="379"/>
      <c r="B58" s="379"/>
      <c r="C58" s="402"/>
      <c r="D58" s="379"/>
      <c r="E58" s="385"/>
      <c r="F58" s="385"/>
      <c r="G58" s="385"/>
      <c r="H58" s="385"/>
      <c r="I58" s="379">
        <f t="shared" ref="I58:K58" si="7">SUBTOTAL(9,I57:I57)</f>
        <v>0</v>
      </c>
      <c r="J58" s="379">
        <f t="shared" si="7"/>
        <v>0</v>
      </c>
      <c r="K58" s="379">
        <f t="shared" si="7"/>
        <v>0</v>
      </c>
    </row>
    <row r="59" spans="1:11" hidden="1" outlineLevel="2">
      <c r="A59" s="379" t="s">
        <v>291</v>
      </c>
      <c r="B59" s="379">
        <v>114</v>
      </c>
      <c r="C59" s="379"/>
      <c r="D59" s="379"/>
      <c r="E59" s="385"/>
      <c r="F59" s="385"/>
      <c r="G59" s="385"/>
      <c r="H59" s="385"/>
      <c r="I59" s="379">
        <v>0</v>
      </c>
      <c r="J59" s="379">
        <v>0</v>
      </c>
      <c r="K59" s="379">
        <v>0</v>
      </c>
    </row>
    <row r="60" spans="1:11" ht="13" outlineLevel="1" collapsed="1">
      <c r="A60" s="379"/>
      <c r="B60" s="379"/>
      <c r="C60" s="402"/>
      <c r="D60" s="379"/>
      <c r="E60" s="385"/>
      <c r="F60" s="385"/>
      <c r="G60" s="385"/>
      <c r="H60" s="385"/>
      <c r="I60" s="379">
        <f t="shared" ref="I60:K60" si="8">SUBTOTAL(9,I59:I59)</f>
        <v>0</v>
      </c>
      <c r="J60" s="379">
        <f t="shared" si="8"/>
        <v>0</v>
      </c>
      <c r="K60" s="379">
        <f t="shared" si="8"/>
        <v>0</v>
      </c>
    </row>
    <row r="61" spans="1:11" hidden="1" outlineLevel="2">
      <c r="A61" s="379" t="s">
        <v>300</v>
      </c>
      <c r="B61" s="379">
        <v>172</v>
      </c>
      <c r="C61" s="379"/>
      <c r="D61" s="379"/>
      <c r="E61" s="385"/>
      <c r="F61" s="385"/>
      <c r="G61" s="385"/>
      <c r="H61" s="385"/>
      <c r="I61" s="379">
        <v>0</v>
      </c>
      <c r="J61" s="379">
        <v>0</v>
      </c>
      <c r="K61" s="379">
        <v>0</v>
      </c>
    </row>
    <row r="62" spans="1:11" ht="13" outlineLevel="1" collapsed="1">
      <c r="A62" s="379"/>
      <c r="B62" s="379"/>
      <c r="C62" s="402"/>
      <c r="D62" s="379"/>
      <c r="E62" s="385"/>
      <c r="F62" s="385"/>
      <c r="G62" s="385"/>
      <c r="H62" s="385"/>
      <c r="I62" s="379">
        <f t="shared" ref="I62:K62" si="9">SUBTOTAL(9,I61:I61)</f>
        <v>0</v>
      </c>
      <c r="J62" s="379">
        <f t="shared" si="9"/>
        <v>0</v>
      </c>
      <c r="K62" s="379">
        <f t="shared" si="9"/>
        <v>0</v>
      </c>
    </row>
    <row r="63" spans="1:11" hidden="1" outlineLevel="2">
      <c r="A63" s="379" t="s">
        <v>312</v>
      </c>
      <c r="B63" s="379">
        <v>10</v>
      </c>
      <c r="C63" s="379"/>
      <c r="D63" s="379"/>
      <c r="E63" s="385"/>
      <c r="F63" s="385"/>
      <c r="G63" s="385"/>
      <c r="H63" s="385"/>
      <c r="I63" s="379">
        <v>0</v>
      </c>
      <c r="J63" s="379">
        <v>0</v>
      </c>
      <c r="K63" s="379">
        <v>0</v>
      </c>
    </row>
    <row r="64" spans="1:11" ht="13" outlineLevel="1" collapsed="1">
      <c r="A64" s="379"/>
      <c r="B64" s="379"/>
      <c r="C64" s="402"/>
      <c r="D64" s="379"/>
      <c r="E64" s="385"/>
      <c r="F64" s="385"/>
      <c r="G64" s="385"/>
      <c r="H64" s="385"/>
      <c r="I64" s="379">
        <f t="shared" ref="I64:K64" si="10">SUBTOTAL(9,I63:I63)</f>
        <v>0</v>
      </c>
      <c r="J64" s="379">
        <f t="shared" si="10"/>
        <v>0</v>
      </c>
      <c r="K64" s="379">
        <f t="shared" si="10"/>
        <v>0</v>
      </c>
    </row>
    <row r="65" spans="1:11" hidden="1" outlineLevel="2">
      <c r="A65" s="379" t="s">
        <v>287</v>
      </c>
      <c r="B65" s="379">
        <v>24</v>
      </c>
      <c r="C65" s="379"/>
      <c r="D65" s="379"/>
      <c r="E65" s="385"/>
      <c r="F65" s="385"/>
      <c r="G65" s="385"/>
      <c r="H65" s="385"/>
      <c r="I65" s="379">
        <v>0</v>
      </c>
      <c r="J65" s="379">
        <v>0</v>
      </c>
      <c r="K65" s="379">
        <v>0</v>
      </c>
    </row>
    <row r="66" spans="1:11" hidden="1" outlineLevel="2">
      <c r="A66" s="379" t="s">
        <v>288</v>
      </c>
      <c r="B66" s="379">
        <v>32</v>
      </c>
      <c r="C66" s="379"/>
      <c r="D66" s="379"/>
      <c r="E66" s="385"/>
      <c r="F66" s="385"/>
      <c r="G66" s="385"/>
      <c r="H66" s="385"/>
      <c r="I66" s="379">
        <v>0</v>
      </c>
      <c r="J66" s="379">
        <v>0</v>
      </c>
      <c r="K66" s="379">
        <v>0</v>
      </c>
    </row>
    <row r="67" spans="1:11" hidden="1" outlineLevel="2">
      <c r="A67" s="379" t="s">
        <v>293</v>
      </c>
      <c r="B67" s="379">
        <v>39</v>
      </c>
      <c r="C67" s="379"/>
      <c r="D67" s="379"/>
      <c r="E67" s="385"/>
      <c r="F67" s="385"/>
      <c r="G67" s="385"/>
      <c r="H67" s="385"/>
      <c r="I67" s="379">
        <v>0</v>
      </c>
      <c r="J67" s="379">
        <v>0</v>
      </c>
      <c r="K67" s="379">
        <v>0</v>
      </c>
    </row>
    <row r="68" spans="1:11" hidden="1" outlineLevel="2">
      <c r="A68" s="379" t="s">
        <v>293</v>
      </c>
      <c r="B68" s="379">
        <v>40</v>
      </c>
      <c r="C68" s="379"/>
      <c r="D68" s="379"/>
      <c r="E68" s="385"/>
      <c r="F68" s="385"/>
      <c r="G68" s="385"/>
      <c r="H68" s="385"/>
      <c r="I68" s="379">
        <v>0</v>
      </c>
      <c r="J68" s="379">
        <v>0</v>
      </c>
      <c r="K68" s="379">
        <v>0</v>
      </c>
    </row>
    <row r="69" spans="1:11" hidden="1" outlineLevel="2">
      <c r="A69" s="379" t="s">
        <v>337</v>
      </c>
      <c r="B69" s="379">
        <v>101</v>
      </c>
      <c r="C69" s="379"/>
      <c r="D69" s="379"/>
      <c r="E69" s="385"/>
      <c r="F69" s="385"/>
      <c r="G69" s="385"/>
      <c r="H69" s="385"/>
      <c r="I69" s="379">
        <v>0</v>
      </c>
      <c r="J69" s="379">
        <v>0</v>
      </c>
      <c r="K69" s="379">
        <v>0</v>
      </c>
    </row>
    <row r="70" spans="1:11" hidden="1" outlineLevel="2">
      <c r="A70" s="379" t="s">
        <v>341</v>
      </c>
      <c r="B70" s="379">
        <v>123</v>
      </c>
      <c r="C70" s="379"/>
      <c r="D70" s="379"/>
      <c r="E70" s="385"/>
      <c r="F70" s="385"/>
      <c r="G70" s="385"/>
      <c r="H70" s="385"/>
      <c r="I70" s="379">
        <v>0</v>
      </c>
      <c r="J70" s="379">
        <v>0</v>
      </c>
      <c r="K70" s="379">
        <v>0</v>
      </c>
    </row>
    <row r="71" spans="1:11" hidden="1" outlineLevel="2">
      <c r="A71" s="379" t="s">
        <v>348</v>
      </c>
      <c r="B71" s="379">
        <v>158</v>
      </c>
      <c r="C71" s="379"/>
      <c r="D71" s="379"/>
      <c r="E71" s="385"/>
      <c r="F71" s="385"/>
      <c r="G71" s="385"/>
      <c r="H71" s="385"/>
      <c r="I71" s="379">
        <v>0</v>
      </c>
      <c r="J71" s="379">
        <v>0</v>
      </c>
      <c r="K71" s="379">
        <v>0</v>
      </c>
    </row>
    <row r="72" spans="1:11" hidden="1" outlineLevel="2">
      <c r="A72" s="379" t="s">
        <v>349</v>
      </c>
      <c r="B72" s="379">
        <v>168</v>
      </c>
      <c r="C72" s="379"/>
      <c r="D72" s="379"/>
      <c r="E72" s="385"/>
      <c r="F72" s="385"/>
      <c r="G72" s="385"/>
      <c r="H72" s="385"/>
      <c r="I72" s="379">
        <v>0</v>
      </c>
      <c r="J72" s="379">
        <v>0</v>
      </c>
      <c r="K72" s="379">
        <v>0</v>
      </c>
    </row>
    <row r="73" spans="1:11" hidden="1" outlineLevel="2">
      <c r="A73" s="379" t="s">
        <v>351</v>
      </c>
      <c r="B73" s="379">
        <v>178</v>
      </c>
      <c r="C73" s="379"/>
      <c r="D73" s="379"/>
      <c r="E73" s="385"/>
      <c r="F73" s="385"/>
      <c r="G73" s="385"/>
      <c r="H73" s="385"/>
      <c r="I73" s="379">
        <v>0</v>
      </c>
      <c r="J73" s="379">
        <v>0</v>
      </c>
      <c r="K73" s="379">
        <v>0</v>
      </c>
    </row>
    <row r="74" spans="1:11" hidden="1" outlineLevel="2">
      <c r="A74" s="379" t="s">
        <v>365</v>
      </c>
      <c r="B74" s="379">
        <v>228</v>
      </c>
      <c r="C74" s="379"/>
      <c r="D74" s="379"/>
      <c r="E74" s="385"/>
      <c r="F74" s="385"/>
      <c r="G74" s="385"/>
      <c r="H74" s="385"/>
      <c r="I74" s="379">
        <v>0</v>
      </c>
      <c r="J74" s="379">
        <v>0</v>
      </c>
      <c r="K74" s="379">
        <v>0</v>
      </c>
    </row>
    <row r="75" spans="1:11" hidden="1" outlineLevel="2">
      <c r="A75" s="379" t="s">
        <v>365</v>
      </c>
      <c r="B75" s="379">
        <v>230</v>
      </c>
      <c r="C75" s="379"/>
      <c r="D75" s="379"/>
      <c r="E75" s="385"/>
      <c r="F75" s="385"/>
      <c r="G75" s="385"/>
      <c r="H75" s="385"/>
      <c r="I75" s="379">
        <v>0</v>
      </c>
      <c r="J75" s="379">
        <v>0</v>
      </c>
      <c r="K75" s="379">
        <v>0</v>
      </c>
    </row>
    <row r="76" spans="1:11" hidden="1" outlineLevel="2">
      <c r="A76" s="379" t="s">
        <v>370</v>
      </c>
      <c r="B76" s="379">
        <v>269</v>
      </c>
      <c r="C76" s="379"/>
      <c r="D76" s="379"/>
      <c r="E76" s="385"/>
      <c r="F76" s="385"/>
      <c r="G76" s="385"/>
      <c r="H76" s="385"/>
      <c r="I76" s="379">
        <v>0</v>
      </c>
      <c r="J76" s="379">
        <v>0</v>
      </c>
      <c r="K76" s="379">
        <v>0</v>
      </c>
    </row>
    <row r="77" spans="1:11" hidden="1" outlineLevel="2">
      <c r="A77" s="379" t="s">
        <v>370</v>
      </c>
      <c r="B77" s="379">
        <v>273</v>
      </c>
      <c r="C77" s="379"/>
      <c r="D77" s="379"/>
      <c r="E77" s="385"/>
      <c r="F77" s="385"/>
      <c r="G77" s="385"/>
      <c r="H77" s="385"/>
      <c r="I77" s="379">
        <v>0</v>
      </c>
      <c r="J77" s="379">
        <v>0</v>
      </c>
      <c r="K77" s="379">
        <v>0</v>
      </c>
    </row>
    <row r="78" spans="1:11" hidden="1" outlineLevel="2">
      <c r="A78" s="379" t="s">
        <v>371</v>
      </c>
      <c r="B78" s="379">
        <v>277</v>
      </c>
      <c r="C78" s="379"/>
      <c r="D78" s="379"/>
      <c r="E78" s="385"/>
      <c r="F78" s="385"/>
      <c r="G78" s="385"/>
      <c r="H78" s="385"/>
      <c r="I78" s="379">
        <v>0</v>
      </c>
      <c r="J78" s="379">
        <v>0</v>
      </c>
      <c r="K78" s="379">
        <v>0</v>
      </c>
    </row>
    <row r="79" spans="1:11" hidden="1" outlineLevel="2">
      <c r="A79" s="379" t="s">
        <v>371</v>
      </c>
      <c r="B79" s="379">
        <v>278</v>
      </c>
      <c r="C79" s="379"/>
      <c r="D79" s="379"/>
      <c r="E79" s="385"/>
      <c r="F79" s="385"/>
      <c r="G79" s="385"/>
      <c r="H79" s="385"/>
      <c r="I79" s="379">
        <v>0</v>
      </c>
      <c r="J79" s="379">
        <v>0</v>
      </c>
      <c r="K79" s="379">
        <v>0</v>
      </c>
    </row>
    <row r="80" spans="1:11" hidden="1" outlineLevel="2">
      <c r="A80" s="379" t="s">
        <v>372</v>
      </c>
      <c r="B80" s="379">
        <v>311</v>
      </c>
      <c r="C80" s="379"/>
      <c r="D80" s="379"/>
      <c r="E80" s="385"/>
      <c r="F80" s="385"/>
      <c r="G80" s="385"/>
      <c r="H80" s="385"/>
      <c r="I80" s="379">
        <v>0</v>
      </c>
      <c r="J80" s="379">
        <v>0</v>
      </c>
      <c r="K80" s="379">
        <v>0</v>
      </c>
    </row>
    <row r="81" spans="1:11" hidden="1" outlineLevel="2">
      <c r="A81" s="379" t="s">
        <v>374</v>
      </c>
      <c r="B81" s="379">
        <v>331</v>
      </c>
      <c r="C81" s="379"/>
      <c r="D81" s="379"/>
      <c r="E81" s="385"/>
      <c r="F81" s="385"/>
      <c r="G81" s="385"/>
      <c r="H81" s="385"/>
      <c r="I81" s="379">
        <v>0</v>
      </c>
      <c r="J81" s="379">
        <v>0</v>
      </c>
      <c r="K81" s="379">
        <v>0</v>
      </c>
    </row>
    <row r="82" spans="1:11" ht="13" outlineLevel="1" collapsed="1">
      <c r="A82" s="379"/>
      <c r="B82" s="379"/>
      <c r="C82" s="402"/>
      <c r="D82" s="379"/>
      <c r="E82" s="385"/>
      <c r="F82" s="385"/>
      <c r="G82" s="385"/>
      <c r="H82" s="385"/>
      <c r="I82" s="379">
        <f t="shared" ref="I82:K82" si="11">SUBTOTAL(9,I65:I81)</f>
        <v>0</v>
      </c>
      <c r="J82" s="379">
        <f t="shared" si="11"/>
        <v>0</v>
      </c>
      <c r="K82" s="379">
        <f t="shared" si="11"/>
        <v>0</v>
      </c>
    </row>
    <row r="83" spans="1:11" hidden="1" outlineLevel="2">
      <c r="A83" s="379" t="s">
        <v>282</v>
      </c>
      <c r="B83" s="379">
        <v>270</v>
      </c>
      <c r="C83" s="379"/>
      <c r="D83" s="379"/>
      <c r="E83" s="385"/>
      <c r="F83" s="385"/>
      <c r="G83" s="385"/>
      <c r="H83" s="385"/>
      <c r="I83" s="379">
        <v>0</v>
      </c>
      <c r="J83" s="379">
        <v>0</v>
      </c>
      <c r="K83" s="379">
        <v>0</v>
      </c>
    </row>
    <row r="84" spans="1:11" ht="13" outlineLevel="1" collapsed="1">
      <c r="A84" s="379"/>
      <c r="B84" s="379"/>
      <c r="C84" s="402"/>
      <c r="D84" s="379"/>
      <c r="E84" s="385"/>
      <c r="F84" s="385"/>
      <c r="G84" s="385"/>
      <c r="H84" s="385"/>
      <c r="I84" s="379">
        <f t="shared" ref="I84:K84" si="12">SUBTOTAL(9,I83:I83)</f>
        <v>0</v>
      </c>
      <c r="J84" s="379">
        <f t="shared" si="12"/>
        <v>0</v>
      </c>
      <c r="K84" s="379">
        <f t="shared" si="12"/>
        <v>0</v>
      </c>
    </row>
    <row r="85" spans="1:11" hidden="1" outlineLevel="2">
      <c r="A85" s="379" t="s">
        <v>265</v>
      </c>
      <c r="B85" s="379">
        <v>1</v>
      </c>
      <c r="C85" s="379"/>
      <c r="D85" s="379"/>
      <c r="E85" s="385"/>
      <c r="F85" s="385"/>
      <c r="G85" s="385"/>
      <c r="H85" s="385"/>
      <c r="I85" s="379">
        <v>0</v>
      </c>
      <c r="J85" s="379">
        <v>0</v>
      </c>
      <c r="K85" s="379">
        <v>0</v>
      </c>
    </row>
    <row r="86" spans="1:11" hidden="1" outlineLevel="2">
      <c r="A86" s="379" t="s">
        <v>266</v>
      </c>
      <c r="B86" s="379">
        <v>2</v>
      </c>
      <c r="C86" s="379"/>
      <c r="D86" s="379"/>
      <c r="E86" s="385"/>
      <c r="F86" s="385"/>
      <c r="G86" s="385"/>
      <c r="H86" s="385"/>
      <c r="I86" s="379">
        <v>0</v>
      </c>
      <c r="J86" s="379">
        <v>0</v>
      </c>
      <c r="K86" s="379">
        <v>0</v>
      </c>
    </row>
    <row r="87" spans="1:11" hidden="1" outlineLevel="2">
      <c r="A87" s="379" t="s">
        <v>267</v>
      </c>
      <c r="B87" s="379">
        <v>7</v>
      </c>
      <c r="C87" s="379"/>
      <c r="D87" s="379"/>
      <c r="E87" s="385"/>
      <c r="F87" s="385"/>
      <c r="G87" s="385"/>
      <c r="H87" s="385"/>
      <c r="I87" s="379">
        <v>0</v>
      </c>
      <c r="J87" s="379">
        <v>0</v>
      </c>
      <c r="K87" s="379">
        <v>0</v>
      </c>
    </row>
    <row r="88" spans="1:11" hidden="1" outlineLevel="2">
      <c r="A88" s="379" t="s">
        <v>268</v>
      </c>
      <c r="B88" s="379">
        <v>9</v>
      </c>
      <c r="C88" s="379"/>
      <c r="D88" s="379"/>
      <c r="E88" s="385"/>
      <c r="F88" s="385"/>
      <c r="G88" s="385"/>
      <c r="H88" s="385"/>
      <c r="I88" s="379">
        <v>0</v>
      </c>
      <c r="J88" s="379">
        <v>0</v>
      </c>
      <c r="K88" s="379">
        <v>0</v>
      </c>
    </row>
    <row r="89" spans="1:11" hidden="1" outlineLevel="2">
      <c r="A89" s="379" t="s">
        <v>269</v>
      </c>
      <c r="B89" s="379">
        <v>11</v>
      </c>
      <c r="C89" s="379"/>
      <c r="D89" s="379"/>
      <c r="E89" s="385"/>
      <c r="F89" s="385"/>
      <c r="G89" s="385"/>
      <c r="H89" s="385"/>
      <c r="I89" s="379">
        <v>0</v>
      </c>
      <c r="J89" s="379">
        <v>0</v>
      </c>
      <c r="K89" s="379">
        <v>0</v>
      </c>
    </row>
    <row r="90" spans="1:11" hidden="1" outlineLevel="2">
      <c r="A90" s="379" t="s">
        <v>270</v>
      </c>
      <c r="B90" s="379">
        <v>13</v>
      </c>
      <c r="C90" s="379"/>
      <c r="D90" s="379"/>
      <c r="E90" s="385"/>
      <c r="F90" s="385"/>
      <c r="G90" s="385"/>
      <c r="H90" s="385"/>
      <c r="I90" s="379">
        <v>0</v>
      </c>
      <c r="J90" s="379">
        <v>0</v>
      </c>
      <c r="K90" s="379">
        <v>0</v>
      </c>
    </row>
    <row r="91" spans="1:11" hidden="1" outlineLevel="2">
      <c r="A91" s="379" t="s">
        <v>271</v>
      </c>
      <c r="B91" s="379">
        <v>14</v>
      </c>
      <c r="C91" s="379"/>
      <c r="D91" s="379"/>
      <c r="E91" s="385"/>
      <c r="F91" s="385"/>
      <c r="G91" s="385"/>
      <c r="H91" s="385"/>
      <c r="I91" s="379">
        <v>0</v>
      </c>
      <c r="J91" s="379">
        <v>0</v>
      </c>
      <c r="K91" s="379">
        <v>0</v>
      </c>
    </row>
    <row r="92" spans="1:11" hidden="1" outlineLevel="2">
      <c r="A92" s="379" t="s">
        <v>272</v>
      </c>
      <c r="B92" s="379">
        <v>16</v>
      </c>
      <c r="C92" s="379"/>
      <c r="D92" s="379"/>
      <c r="E92" s="385"/>
      <c r="F92" s="385"/>
      <c r="G92" s="385"/>
      <c r="H92" s="385"/>
      <c r="I92" s="379">
        <v>0</v>
      </c>
      <c r="J92" s="379">
        <v>0</v>
      </c>
      <c r="K92" s="379">
        <v>0</v>
      </c>
    </row>
    <row r="93" spans="1:11" hidden="1" outlineLevel="2">
      <c r="A93" s="379" t="s">
        <v>273</v>
      </c>
      <c r="B93" s="379">
        <v>17</v>
      </c>
      <c r="C93" s="379"/>
      <c r="D93" s="379"/>
      <c r="E93" s="385"/>
      <c r="F93" s="385"/>
      <c r="G93" s="385"/>
      <c r="H93" s="385"/>
      <c r="I93" s="379">
        <v>0</v>
      </c>
      <c r="J93" s="379">
        <v>0</v>
      </c>
      <c r="K93" s="379">
        <v>0</v>
      </c>
    </row>
    <row r="94" spans="1:11" hidden="1" outlineLevel="2">
      <c r="A94" s="379" t="s">
        <v>345</v>
      </c>
      <c r="B94" s="379">
        <v>278</v>
      </c>
      <c r="C94" s="379"/>
      <c r="D94" s="379"/>
      <c r="E94" s="385"/>
      <c r="F94" s="385"/>
      <c r="G94" s="385"/>
      <c r="H94" s="385"/>
      <c r="I94" s="379">
        <v>0</v>
      </c>
      <c r="J94" s="379">
        <v>0</v>
      </c>
      <c r="K94" s="379">
        <v>0</v>
      </c>
    </row>
    <row r="95" spans="1:11" ht="13" outlineLevel="1" collapsed="1">
      <c r="A95" s="379"/>
      <c r="B95" s="379"/>
      <c r="C95" s="402"/>
      <c r="D95" s="379"/>
      <c r="E95" s="385"/>
      <c r="F95" s="385"/>
      <c r="G95" s="385"/>
      <c r="H95" s="385"/>
      <c r="I95" s="379">
        <f t="shared" ref="I95:K95" si="13">SUBTOTAL(9,I85:I94)</f>
        <v>0</v>
      </c>
      <c r="J95" s="379">
        <f t="shared" si="13"/>
        <v>0</v>
      </c>
      <c r="K95" s="379">
        <f t="shared" si="13"/>
        <v>0</v>
      </c>
    </row>
    <row r="96" spans="1:11" hidden="1" outlineLevel="2">
      <c r="A96" s="379" t="s">
        <v>284</v>
      </c>
      <c r="B96" s="379">
        <v>118</v>
      </c>
      <c r="C96" s="379"/>
      <c r="D96" s="379"/>
      <c r="E96" s="385"/>
      <c r="F96" s="385"/>
      <c r="G96" s="385"/>
      <c r="H96" s="385"/>
      <c r="I96" s="379">
        <v>0</v>
      </c>
      <c r="J96" s="379">
        <v>0</v>
      </c>
      <c r="K96" s="379">
        <v>0</v>
      </c>
    </row>
    <row r="97" spans="1:11" ht="13" outlineLevel="1" collapsed="1">
      <c r="A97" s="379"/>
      <c r="B97" s="379"/>
      <c r="C97" s="402"/>
      <c r="D97" s="379"/>
      <c r="E97" s="385"/>
      <c r="F97" s="385"/>
      <c r="G97" s="385"/>
      <c r="H97" s="385"/>
      <c r="I97" s="379">
        <f t="shared" ref="I97:K97" si="14">SUBTOTAL(9,I96:I96)</f>
        <v>0</v>
      </c>
      <c r="J97" s="379">
        <f t="shared" si="14"/>
        <v>0</v>
      </c>
      <c r="K97" s="379">
        <f t="shared" si="14"/>
        <v>0</v>
      </c>
    </row>
    <row r="98" spans="1:11" hidden="1" outlineLevel="2">
      <c r="A98" s="379" t="s">
        <v>326</v>
      </c>
      <c r="B98" s="379">
        <v>13</v>
      </c>
      <c r="C98" s="379"/>
      <c r="D98" s="379"/>
      <c r="E98" s="385"/>
      <c r="F98" s="385"/>
      <c r="G98" s="385"/>
      <c r="H98" s="385"/>
      <c r="I98" s="379">
        <v>0</v>
      </c>
      <c r="J98" s="379">
        <v>0</v>
      </c>
      <c r="K98" s="379">
        <v>0</v>
      </c>
    </row>
    <row r="99" spans="1:11" ht="13" outlineLevel="1" collapsed="1">
      <c r="A99" s="379"/>
      <c r="B99" s="379"/>
      <c r="C99" s="402"/>
      <c r="D99" s="379"/>
      <c r="E99" s="385"/>
      <c r="F99" s="385"/>
      <c r="G99" s="385"/>
      <c r="H99" s="385"/>
      <c r="I99" s="379">
        <f t="shared" ref="I99:K99" si="15">SUBTOTAL(9,I98:I98)</f>
        <v>0</v>
      </c>
      <c r="J99" s="379">
        <f t="shared" si="15"/>
        <v>0</v>
      </c>
      <c r="K99" s="379">
        <f t="shared" si="15"/>
        <v>0</v>
      </c>
    </row>
    <row r="100" spans="1:11" hidden="1" outlineLevel="2">
      <c r="A100" s="379" t="s">
        <v>294</v>
      </c>
      <c r="B100" s="379">
        <v>490</v>
      </c>
      <c r="C100" s="379"/>
      <c r="D100" s="379"/>
      <c r="E100" s="385"/>
      <c r="F100" s="385"/>
      <c r="G100" s="385"/>
      <c r="H100" s="385"/>
      <c r="I100" s="379">
        <v>0</v>
      </c>
      <c r="J100" s="379">
        <v>0</v>
      </c>
      <c r="K100" s="379">
        <v>0</v>
      </c>
    </row>
    <row r="101" spans="1:11" ht="13" outlineLevel="1" collapsed="1">
      <c r="A101" s="379"/>
      <c r="B101" s="379"/>
      <c r="C101" s="402"/>
      <c r="D101" s="379"/>
      <c r="E101" s="385"/>
      <c r="F101" s="385"/>
      <c r="G101" s="385"/>
      <c r="H101" s="385"/>
      <c r="I101" s="379">
        <f t="shared" ref="I101:K101" si="16">SUBTOTAL(9,I100:I100)</f>
        <v>0</v>
      </c>
      <c r="J101" s="379">
        <f t="shared" si="16"/>
        <v>0</v>
      </c>
      <c r="K101" s="379">
        <f t="shared" si="16"/>
        <v>0</v>
      </c>
    </row>
    <row r="102" spans="1:11" hidden="1" outlineLevel="2">
      <c r="A102" s="379" t="s">
        <v>284</v>
      </c>
      <c r="B102" s="379">
        <v>911</v>
      </c>
      <c r="C102" s="379"/>
      <c r="D102" s="379"/>
      <c r="E102" s="385"/>
      <c r="F102" s="385"/>
      <c r="G102" s="385"/>
      <c r="H102" s="385"/>
      <c r="I102" s="379">
        <v>0</v>
      </c>
      <c r="J102" s="379">
        <v>0</v>
      </c>
      <c r="K102" s="379">
        <v>0</v>
      </c>
    </row>
    <row r="103" spans="1:11" hidden="1" outlineLevel="2">
      <c r="A103" s="379" t="s">
        <v>284</v>
      </c>
      <c r="B103" s="379">
        <v>913</v>
      </c>
      <c r="C103" s="379"/>
      <c r="D103" s="379"/>
      <c r="E103" s="385"/>
      <c r="F103" s="385"/>
      <c r="G103" s="385"/>
      <c r="H103" s="385"/>
      <c r="I103" s="379">
        <v>0</v>
      </c>
      <c r="J103" s="379">
        <v>0</v>
      </c>
      <c r="K103" s="379">
        <v>0</v>
      </c>
    </row>
    <row r="104" spans="1:11" hidden="1" outlineLevel="2">
      <c r="A104" s="379" t="s">
        <v>297</v>
      </c>
      <c r="B104" s="379">
        <v>1114</v>
      </c>
      <c r="C104" s="379"/>
      <c r="D104" s="379"/>
      <c r="E104" s="385"/>
      <c r="F104" s="385"/>
      <c r="G104" s="385"/>
      <c r="H104" s="385"/>
      <c r="I104" s="379">
        <v>0</v>
      </c>
      <c r="J104" s="379">
        <v>0</v>
      </c>
      <c r="K104" s="379">
        <v>0</v>
      </c>
    </row>
    <row r="105" spans="1:11" hidden="1" outlineLevel="2">
      <c r="A105" s="379" t="s">
        <v>298</v>
      </c>
      <c r="B105" s="379">
        <v>1133</v>
      </c>
      <c r="C105" s="379"/>
      <c r="D105" s="379"/>
      <c r="E105" s="385"/>
      <c r="F105" s="385"/>
      <c r="G105" s="385"/>
      <c r="H105" s="385"/>
      <c r="I105" s="379">
        <v>0</v>
      </c>
      <c r="J105" s="379">
        <v>0</v>
      </c>
      <c r="K105" s="379">
        <v>0</v>
      </c>
    </row>
    <row r="106" spans="1:11" hidden="1" outlineLevel="2">
      <c r="A106" s="379" t="s">
        <v>298</v>
      </c>
      <c r="B106" s="379">
        <v>1134</v>
      </c>
      <c r="C106" s="379"/>
      <c r="D106" s="379"/>
      <c r="E106" s="385"/>
      <c r="F106" s="385"/>
      <c r="G106" s="385"/>
      <c r="H106" s="385"/>
      <c r="I106" s="379">
        <v>0</v>
      </c>
      <c r="J106" s="379">
        <v>0</v>
      </c>
      <c r="K106" s="379">
        <v>0</v>
      </c>
    </row>
    <row r="107" spans="1:11" hidden="1" outlineLevel="2">
      <c r="A107" s="379" t="s">
        <v>330</v>
      </c>
      <c r="B107" s="379">
        <v>1820</v>
      </c>
      <c r="C107" s="379"/>
      <c r="D107" s="379"/>
      <c r="E107" s="385"/>
      <c r="F107" s="385"/>
      <c r="G107" s="385"/>
      <c r="H107" s="385"/>
      <c r="I107" s="379">
        <v>0</v>
      </c>
      <c r="J107" s="379">
        <v>0</v>
      </c>
      <c r="K107" s="379">
        <v>0</v>
      </c>
    </row>
    <row r="108" spans="1:11" hidden="1" outlineLevel="2">
      <c r="A108" s="379" t="s">
        <v>332</v>
      </c>
      <c r="B108" s="379">
        <v>1836</v>
      </c>
      <c r="C108" s="379"/>
      <c r="D108" s="379"/>
      <c r="E108" s="385"/>
      <c r="F108" s="385"/>
      <c r="G108" s="385"/>
      <c r="H108" s="385"/>
      <c r="I108" s="379">
        <v>0</v>
      </c>
      <c r="J108" s="379">
        <v>0</v>
      </c>
      <c r="K108" s="379">
        <v>0</v>
      </c>
    </row>
    <row r="109" spans="1:11" hidden="1" outlineLevel="2">
      <c r="A109" s="379" t="s">
        <v>373</v>
      </c>
      <c r="B109" s="379">
        <v>3397</v>
      </c>
      <c r="C109" s="379"/>
      <c r="D109" s="379"/>
      <c r="E109" s="385"/>
      <c r="F109" s="385"/>
      <c r="G109" s="385"/>
      <c r="H109" s="385"/>
      <c r="I109" s="379">
        <v>0</v>
      </c>
      <c r="J109" s="379">
        <v>0</v>
      </c>
      <c r="K109" s="379">
        <v>0</v>
      </c>
    </row>
    <row r="110" spans="1:11" ht="13" outlineLevel="1" collapsed="1">
      <c r="A110" s="379"/>
      <c r="B110" s="379"/>
      <c r="C110" s="402"/>
      <c r="D110" s="379"/>
      <c r="E110" s="385"/>
      <c r="F110" s="385"/>
      <c r="G110" s="385"/>
      <c r="H110" s="385"/>
      <c r="I110" s="379">
        <f t="shared" ref="I110:K110" si="17">SUBTOTAL(9,I102:I109)</f>
        <v>0</v>
      </c>
      <c r="J110" s="379">
        <f t="shared" si="17"/>
        <v>0</v>
      </c>
      <c r="K110" s="379">
        <f t="shared" si="17"/>
        <v>0</v>
      </c>
    </row>
    <row r="111" spans="1:11" hidden="1" outlineLevel="2">
      <c r="A111" s="379" t="s">
        <v>310</v>
      </c>
      <c r="B111" s="379">
        <v>67</v>
      </c>
      <c r="C111" s="379"/>
      <c r="D111" s="379"/>
      <c r="E111" s="385"/>
      <c r="F111" s="385"/>
      <c r="G111" s="385"/>
      <c r="H111" s="385"/>
      <c r="I111" s="379">
        <v>0</v>
      </c>
      <c r="J111" s="379">
        <v>0</v>
      </c>
      <c r="K111" s="379">
        <v>0</v>
      </c>
    </row>
    <row r="112" spans="1:11" ht="13" outlineLevel="1" collapsed="1">
      <c r="A112" s="379"/>
      <c r="B112" s="379"/>
      <c r="C112" s="402"/>
      <c r="D112" s="379"/>
      <c r="E112" s="385"/>
      <c r="F112" s="385"/>
      <c r="G112" s="385"/>
      <c r="H112" s="385"/>
      <c r="I112" s="379">
        <f t="shared" ref="I112:K112" si="18">SUBTOTAL(9,I111:I111)</f>
        <v>0</v>
      </c>
      <c r="J112" s="379">
        <f t="shared" si="18"/>
        <v>0</v>
      </c>
      <c r="K112" s="379">
        <f t="shared" si="18"/>
        <v>0</v>
      </c>
    </row>
    <row r="113" spans="1:11" hidden="1" outlineLevel="2">
      <c r="A113" s="379" t="s">
        <v>274</v>
      </c>
      <c r="B113" s="379">
        <v>1036</v>
      </c>
      <c r="C113" s="379"/>
      <c r="D113" s="379"/>
      <c r="E113" s="385"/>
      <c r="F113" s="385"/>
      <c r="G113" s="385"/>
      <c r="H113" s="385"/>
      <c r="I113" s="379">
        <v>0</v>
      </c>
      <c r="J113" s="379">
        <v>0</v>
      </c>
      <c r="K113" s="379">
        <v>0</v>
      </c>
    </row>
    <row r="114" spans="1:11" hidden="1" outlineLevel="2">
      <c r="A114" s="379" t="s">
        <v>274</v>
      </c>
      <c r="B114" s="379">
        <v>1037</v>
      </c>
      <c r="C114" s="379"/>
      <c r="D114" s="379"/>
      <c r="E114" s="385"/>
      <c r="F114" s="385"/>
      <c r="G114" s="385"/>
      <c r="H114" s="385"/>
      <c r="I114" s="379">
        <v>0</v>
      </c>
      <c r="J114" s="379">
        <v>0</v>
      </c>
      <c r="K114" s="379">
        <v>0</v>
      </c>
    </row>
    <row r="115" spans="1:11" hidden="1" outlineLevel="2">
      <c r="A115" s="379" t="s">
        <v>274</v>
      </c>
      <c r="B115" s="379">
        <v>1038</v>
      </c>
      <c r="C115" s="379"/>
      <c r="D115" s="379"/>
      <c r="E115" s="385"/>
      <c r="F115" s="385"/>
      <c r="G115" s="385"/>
      <c r="H115" s="385"/>
      <c r="I115" s="379">
        <v>0</v>
      </c>
      <c r="J115" s="379">
        <v>0</v>
      </c>
      <c r="K115" s="379">
        <v>0</v>
      </c>
    </row>
    <row r="116" spans="1:11" hidden="1" outlineLevel="2">
      <c r="A116" s="379" t="s">
        <v>274</v>
      </c>
      <c r="B116" s="379">
        <v>1040</v>
      </c>
      <c r="C116" s="379"/>
      <c r="D116" s="379"/>
      <c r="E116" s="385"/>
      <c r="F116" s="385"/>
      <c r="G116" s="385"/>
      <c r="H116" s="385"/>
      <c r="I116" s="379">
        <v>0</v>
      </c>
      <c r="J116" s="379">
        <v>0</v>
      </c>
      <c r="K116" s="379">
        <v>0</v>
      </c>
    </row>
    <row r="117" spans="1:11" hidden="1" outlineLevel="2">
      <c r="A117" s="379" t="s">
        <v>275</v>
      </c>
      <c r="B117" s="379">
        <v>1041</v>
      </c>
      <c r="C117" s="379"/>
      <c r="D117" s="379"/>
      <c r="E117" s="385"/>
      <c r="F117" s="385"/>
      <c r="G117" s="385"/>
      <c r="H117" s="385"/>
      <c r="I117" s="379">
        <v>0</v>
      </c>
      <c r="J117" s="379">
        <v>0</v>
      </c>
      <c r="K117" s="379">
        <v>0</v>
      </c>
    </row>
    <row r="118" spans="1:11" hidden="1" outlineLevel="2">
      <c r="A118" s="379" t="s">
        <v>276</v>
      </c>
      <c r="B118" s="379">
        <v>1053</v>
      </c>
      <c r="C118" s="379"/>
      <c r="D118" s="379"/>
      <c r="E118" s="385"/>
      <c r="F118" s="385"/>
      <c r="G118" s="385"/>
      <c r="H118" s="385"/>
      <c r="I118" s="379">
        <v>0</v>
      </c>
      <c r="J118" s="379">
        <v>0</v>
      </c>
      <c r="K118" s="379">
        <v>0</v>
      </c>
    </row>
    <row r="119" spans="1:11" ht="13" outlineLevel="1" collapsed="1">
      <c r="A119" s="379"/>
      <c r="B119" s="379"/>
      <c r="C119" s="402"/>
      <c r="D119" s="379"/>
      <c r="E119" s="385"/>
      <c r="F119" s="385"/>
      <c r="G119" s="385"/>
      <c r="H119" s="385"/>
      <c r="I119" s="379">
        <f t="shared" ref="I119:K119" si="19">SUBTOTAL(9,I113:I118)</f>
        <v>0</v>
      </c>
      <c r="J119" s="379">
        <f t="shared" si="19"/>
        <v>0</v>
      </c>
      <c r="K119" s="379">
        <f t="shared" si="19"/>
        <v>0</v>
      </c>
    </row>
    <row r="120" spans="1:11" hidden="1" outlineLevel="2">
      <c r="A120" s="379" t="s">
        <v>276</v>
      </c>
      <c r="B120" s="379">
        <v>458</v>
      </c>
      <c r="C120" s="379"/>
      <c r="D120" s="379"/>
      <c r="E120" s="385"/>
      <c r="F120" s="385"/>
      <c r="G120" s="385"/>
      <c r="H120" s="385"/>
      <c r="I120" s="379">
        <v>0</v>
      </c>
      <c r="J120" s="379">
        <v>0</v>
      </c>
      <c r="K120" s="379">
        <v>0</v>
      </c>
    </row>
    <row r="121" spans="1:11" hidden="1" outlineLevel="2">
      <c r="A121" s="379" t="s">
        <v>276</v>
      </c>
      <c r="B121" s="379">
        <v>459</v>
      </c>
      <c r="C121" s="379"/>
      <c r="D121" s="379"/>
      <c r="E121" s="385"/>
      <c r="F121" s="385"/>
      <c r="G121" s="385"/>
      <c r="H121" s="385"/>
      <c r="I121" s="379">
        <v>0</v>
      </c>
      <c r="J121" s="379">
        <v>0</v>
      </c>
      <c r="K121" s="379">
        <v>0</v>
      </c>
    </row>
    <row r="122" spans="1:11" hidden="1" outlineLevel="2">
      <c r="A122" s="379" t="s">
        <v>276</v>
      </c>
      <c r="B122" s="379">
        <v>460</v>
      </c>
      <c r="C122" s="379"/>
      <c r="D122" s="379"/>
      <c r="E122" s="385"/>
      <c r="F122" s="385"/>
      <c r="G122" s="385"/>
      <c r="H122" s="385"/>
      <c r="I122" s="379">
        <v>0</v>
      </c>
      <c r="J122" s="379">
        <v>0</v>
      </c>
      <c r="K122" s="379">
        <v>0</v>
      </c>
    </row>
    <row r="123" spans="1:11" ht="13" outlineLevel="1" collapsed="1">
      <c r="A123" s="379"/>
      <c r="B123" s="379"/>
      <c r="C123" s="402"/>
      <c r="D123" s="379"/>
      <c r="E123" s="385"/>
      <c r="F123" s="385"/>
      <c r="G123" s="385"/>
      <c r="H123" s="385"/>
      <c r="I123" s="379">
        <f t="shared" ref="I123:K123" si="20">SUBTOTAL(9,I120:I122)</f>
        <v>0</v>
      </c>
      <c r="J123" s="379">
        <f t="shared" si="20"/>
        <v>0</v>
      </c>
      <c r="K123" s="379">
        <f t="shared" si="20"/>
        <v>0</v>
      </c>
    </row>
    <row r="124" spans="1:11" hidden="1" outlineLevel="2">
      <c r="A124" s="379" t="s">
        <v>276</v>
      </c>
      <c r="B124" s="379">
        <v>90</v>
      </c>
      <c r="C124" s="379"/>
      <c r="D124" s="379"/>
      <c r="E124" s="385"/>
      <c r="F124" s="385"/>
      <c r="G124" s="385"/>
      <c r="H124" s="385"/>
      <c r="I124" s="379">
        <v>0</v>
      </c>
      <c r="J124" s="379">
        <v>0</v>
      </c>
      <c r="K124" s="379">
        <v>0</v>
      </c>
    </row>
    <row r="125" spans="1:11" hidden="1" outlineLevel="2">
      <c r="A125" s="379" t="s">
        <v>276</v>
      </c>
      <c r="B125" s="379">
        <v>91</v>
      </c>
      <c r="C125" s="379"/>
      <c r="D125" s="379"/>
      <c r="E125" s="385"/>
      <c r="F125" s="385"/>
      <c r="G125" s="385"/>
      <c r="H125" s="385"/>
      <c r="I125" s="379">
        <v>0</v>
      </c>
      <c r="J125" s="379">
        <v>0</v>
      </c>
      <c r="K125" s="379">
        <v>0</v>
      </c>
    </row>
    <row r="126" spans="1:11" ht="13" outlineLevel="1" collapsed="1">
      <c r="A126" s="379"/>
      <c r="B126" s="379"/>
      <c r="C126" s="402"/>
      <c r="D126" s="379"/>
      <c r="E126" s="385"/>
      <c r="F126" s="385"/>
      <c r="G126" s="385"/>
      <c r="H126" s="385"/>
      <c r="I126" s="379">
        <f t="shared" ref="I126:K126" si="21">SUBTOTAL(9,I124:I125)</f>
        <v>0</v>
      </c>
      <c r="J126" s="379">
        <f t="shared" si="21"/>
        <v>0</v>
      </c>
      <c r="K126" s="379">
        <f t="shared" si="21"/>
        <v>0</v>
      </c>
    </row>
    <row r="127" spans="1:11" hidden="1" outlineLevel="2">
      <c r="A127" s="379" t="s">
        <v>312</v>
      </c>
      <c r="B127" s="379">
        <v>32</v>
      </c>
      <c r="C127" s="379"/>
      <c r="D127" s="379"/>
      <c r="E127" s="385"/>
      <c r="F127" s="385"/>
      <c r="G127" s="385"/>
      <c r="H127" s="385"/>
      <c r="I127" s="379">
        <v>0</v>
      </c>
      <c r="J127" s="379">
        <v>0</v>
      </c>
      <c r="K127" s="379">
        <v>0</v>
      </c>
    </row>
    <row r="128" spans="1:11" ht="13" outlineLevel="1" collapsed="1">
      <c r="A128" s="379"/>
      <c r="B128" s="379"/>
      <c r="C128" s="402"/>
      <c r="D128" s="379"/>
      <c r="E128" s="385"/>
      <c r="F128" s="385"/>
      <c r="G128" s="385"/>
      <c r="H128" s="385"/>
      <c r="I128" s="379">
        <f t="shared" ref="I128:K128" si="22">SUBTOTAL(9,I127:I127)</f>
        <v>0</v>
      </c>
      <c r="J128" s="379">
        <f t="shared" si="22"/>
        <v>0</v>
      </c>
      <c r="K128" s="379">
        <f t="shared" si="22"/>
        <v>0</v>
      </c>
    </row>
    <row r="129" spans="1:11" hidden="1" outlineLevel="2">
      <c r="A129" s="379" t="s">
        <v>298</v>
      </c>
      <c r="B129" s="379">
        <v>29599</v>
      </c>
      <c r="C129" s="379"/>
      <c r="D129" s="379"/>
      <c r="E129" s="385"/>
      <c r="F129" s="385"/>
      <c r="G129" s="385"/>
      <c r="H129" s="385"/>
      <c r="I129" s="379">
        <v>0</v>
      </c>
      <c r="J129" s="379">
        <v>0</v>
      </c>
      <c r="K129" s="379">
        <v>0</v>
      </c>
    </row>
    <row r="130" spans="1:11" hidden="1" outlineLevel="2">
      <c r="A130" s="379" t="s">
        <v>305</v>
      </c>
      <c r="B130" s="379">
        <v>29870</v>
      </c>
      <c r="C130" s="379"/>
      <c r="D130" s="379"/>
      <c r="E130" s="385"/>
      <c r="F130" s="385"/>
      <c r="G130" s="385"/>
      <c r="H130" s="385"/>
      <c r="I130" s="379">
        <v>0</v>
      </c>
      <c r="J130" s="379">
        <v>0</v>
      </c>
      <c r="K130" s="379">
        <v>0</v>
      </c>
    </row>
    <row r="131" spans="1:11" hidden="1" outlineLevel="2">
      <c r="A131" s="379" t="s">
        <v>306</v>
      </c>
      <c r="B131" s="379">
        <v>30006</v>
      </c>
      <c r="C131" s="379"/>
      <c r="D131" s="379"/>
      <c r="E131" s="385"/>
      <c r="F131" s="385"/>
      <c r="G131" s="385"/>
      <c r="H131" s="385"/>
      <c r="I131" s="379">
        <v>0</v>
      </c>
      <c r="J131" s="379">
        <v>0</v>
      </c>
      <c r="K131" s="379">
        <v>0</v>
      </c>
    </row>
    <row r="132" spans="1:11" hidden="1" outlineLevel="2">
      <c r="A132" s="379" t="s">
        <v>307</v>
      </c>
      <c r="B132" s="379">
        <v>30103</v>
      </c>
      <c r="C132" s="379"/>
      <c r="D132" s="379"/>
      <c r="E132" s="385"/>
      <c r="F132" s="385"/>
      <c r="G132" s="385"/>
      <c r="H132" s="385"/>
      <c r="I132" s="379">
        <v>0</v>
      </c>
      <c r="J132" s="379">
        <v>0</v>
      </c>
      <c r="K132" s="379">
        <v>0</v>
      </c>
    </row>
    <row r="133" spans="1:11" hidden="1" outlineLevel="2">
      <c r="A133" s="379" t="s">
        <v>309</v>
      </c>
      <c r="B133" s="379">
        <v>31007</v>
      </c>
      <c r="C133" s="379"/>
      <c r="D133" s="379"/>
      <c r="E133" s="385"/>
      <c r="F133" s="385"/>
      <c r="G133" s="385"/>
      <c r="H133" s="385"/>
      <c r="I133" s="379">
        <v>0</v>
      </c>
      <c r="J133" s="379">
        <v>0</v>
      </c>
      <c r="K133" s="379">
        <v>0</v>
      </c>
    </row>
    <row r="134" spans="1:11" hidden="1" outlineLevel="2">
      <c r="A134" s="379" t="s">
        <v>315</v>
      </c>
      <c r="B134" s="379">
        <v>31989</v>
      </c>
      <c r="C134" s="379"/>
      <c r="D134" s="379"/>
      <c r="E134" s="385"/>
      <c r="F134" s="385"/>
      <c r="G134" s="385"/>
      <c r="H134" s="385"/>
      <c r="I134" s="379">
        <v>0</v>
      </c>
      <c r="J134" s="379">
        <v>0</v>
      </c>
      <c r="K134" s="379">
        <v>0</v>
      </c>
    </row>
    <row r="135" spans="1:11" hidden="1" outlineLevel="2">
      <c r="A135" s="379" t="s">
        <v>316</v>
      </c>
      <c r="B135" s="379">
        <v>32040</v>
      </c>
      <c r="C135" s="379"/>
      <c r="D135" s="379"/>
      <c r="E135" s="385"/>
      <c r="F135" s="385"/>
      <c r="G135" s="385"/>
      <c r="H135" s="385"/>
      <c r="I135" s="379">
        <v>0</v>
      </c>
      <c r="J135" s="379">
        <v>0</v>
      </c>
      <c r="K135" s="379">
        <v>0</v>
      </c>
    </row>
    <row r="136" spans="1:11" hidden="1" outlineLevel="2">
      <c r="A136" s="379" t="s">
        <v>317</v>
      </c>
      <c r="B136" s="379">
        <v>32315</v>
      </c>
      <c r="C136" s="379"/>
      <c r="D136" s="379"/>
      <c r="E136" s="385"/>
      <c r="F136" s="385"/>
      <c r="G136" s="385"/>
      <c r="H136" s="385"/>
      <c r="I136" s="379">
        <v>0</v>
      </c>
      <c r="J136" s="379">
        <v>0</v>
      </c>
      <c r="K136" s="379">
        <v>0</v>
      </c>
    </row>
    <row r="137" spans="1:11" hidden="1" outlineLevel="2">
      <c r="A137" s="379" t="s">
        <v>319</v>
      </c>
      <c r="B137" s="379">
        <v>33051</v>
      </c>
      <c r="C137" s="379"/>
      <c r="D137" s="379"/>
      <c r="E137" s="385"/>
      <c r="F137" s="385"/>
      <c r="G137" s="385"/>
      <c r="H137" s="385"/>
      <c r="I137" s="379">
        <v>0</v>
      </c>
      <c r="J137" s="379">
        <v>0</v>
      </c>
      <c r="K137" s="379">
        <v>0</v>
      </c>
    </row>
    <row r="138" spans="1:11" hidden="1" outlineLevel="2">
      <c r="A138" s="379" t="s">
        <v>320</v>
      </c>
      <c r="B138" s="379">
        <v>253</v>
      </c>
      <c r="C138" s="379"/>
      <c r="D138" s="379"/>
      <c r="E138" s="385"/>
      <c r="F138" s="385"/>
      <c r="G138" s="385"/>
      <c r="H138" s="385"/>
      <c r="I138" s="379">
        <v>0</v>
      </c>
      <c r="J138" s="379">
        <v>0</v>
      </c>
      <c r="K138" s="379">
        <v>0</v>
      </c>
    </row>
    <row r="139" spans="1:11" hidden="1" outlineLevel="2">
      <c r="A139" s="379" t="s">
        <v>321</v>
      </c>
      <c r="B139" s="379">
        <v>487</v>
      </c>
      <c r="C139" s="379"/>
      <c r="D139" s="379"/>
      <c r="E139" s="385"/>
      <c r="F139" s="385"/>
      <c r="G139" s="385"/>
      <c r="H139" s="385"/>
      <c r="I139" s="379">
        <v>0</v>
      </c>
      <c r="J139" s="379">
        <v>0</v>
      </c>
      <c r="K139" s="379">
        <v>0</v>
      </c>
    </row>
    <row r="140" spans="1:11" hidden="1" outlineLevel="2">
      <c r="A140" s="379" t="s">
        <v>322</v>
      </c>
      <c r="B140" s="379">
        <v>774</v>
      </c>
      <c r="C140" s="379"/>
      <c r="D140" s="379"/>
      <c r="E140" s="385"/>
      <c r="F140" s="385"/>
      <c r="G140" s="385"/>
      <c r="H140" s="385"/>
      <c r="I140" s="379">
        <v>0</v>
      </c>
      <c r="J140" s="379">
        <v>0</v>
      </c>
      <c r="K140" s="379">
        <v>0</v>
      </c>
    </row>
    <row r="141" spans="1:11" hidden="1" outlineLevel="2">
      <c r="A141" s="379" t="s">
        <v>322</v>
      </c>
      <c r="B141" s="379">
        <v>778</v>
      </c>
      <c r="C141" s="379"/>
      <c r="D141" s="379"/>
      <c r="E141" s="385"/>
      <c r="F141" s="385"/>
      <c r="G141" s="385"/>
      <c r="H141" s="385"/>
      <c r="I141" s="379">
        <v>0</v>
      </c>
      <c r="J141" s="379">
        <v>0</v>
      </c>
      <c r="K141" s="379">
        <v>0</v>
      </c>
    </row>
    <row r="142" spans="1:11" hidden="1" outlineLevel="2">
      <c r="A142" s="379" t="s">
        <v>323</v>
      </c>
      <c r="B142" s="379">
        <v>889</v>
      </c>
      <c r="C142" s="379"/>
      <c r="D142" s="379"/>
      <c r="E142" s="385"/>
      <c r="F142" s="385"/>
      <c r="G142" s="385"/>
      <c r="H142" s="385"/>
      <c r="I142" s="379">
        <v>0</v>
      </c>
      <c r="J142" s="379">
        <v>0</v>
      </c>
      <c r="K142" s="379">
        <v>0</v>
      </c>
    </row>
    <row r="143" spans="1:11" hidden="1" outlineLevel="2">
      <c r="A143" s="379" t="s">
        <v>323</v>
      </c>
      <c r="B143" s="379">
        <v>909</v>
      </c>
      <c r="C143" s="379"/>
      <c r="D143" s="379"/>
      <c r="E143" s="385"/>
      <c r="F143" s="385"/>
      <c r="G143" s="385"/>
      <c r="H143" s="385"/>
      <c r="I143" s="379">
        <v>0</v>
      </c>
      <c r="J143" s="379">
        <v>0</v>
      </c>
      <c r="K143" s="379">
        <v>0</v>
      </c>
    </row>
    <row r="144" spans="1:11" hidden="1" outlineLevel="2">
      <c r="A144" s="379" t="s">
        <v>324</v>
      </c>
      <c r="B144" s="379">
        <v>1028</v>
      </c>
      <c r="C144" s="379"/>
      <c r="D144" s="379"/>
      <c r="E144" s="385"/>
      <c r="F144" s="385"/>
      <c r="G144" s="385"/>
      <c r="H144" s="385"/>
      <c r="I144" s="379">
        <v>0</v>
      </c>
      <c r="J144" s="379">
        <v>0</v>
      </c>
      <c r="K144" s="379">
        <v>0</v>
      </c>
    </row>
    <row r="145" spans="1:11" hidden="1" outlineLevel="2">
      <c r="A145" s="379" t="s">
        <v>324</v>
      </c>
      <c r="B145" s="379">
        <v>1165</v>
      </c>
      <c r="C145" s="379"/>
      <c r="D145" s="379"/>
      <c r="E145" s="385"/>
      <c r="F145" s="385"/>
      <c r="G145" s="385"/>
      <c r="H145" s="385"/>
      <c r="I145" s="379">
        <v>0</v>
      </c>
      <c r="J145" s="379">
        <v>0</v>
      </c>
      <c r="K145" s="379">
        <v>0</v>
      </c>
    </row>
    <row r="146" spans="1:11" hidden="1" outlineLevel="2">
      <c r="A146" s="379" t="s">
        <v>325</v>
      </c>
      <c r="B146" s="379">
        <v>1741</v>
      </c>
      <c r="C146" s="379"/>
      <c r="D146" s="379"/>
      <c r="E146" s="385"/>
      <c r="F146" s="385"/>
      <c r="G146" s="385"/>
      <c r="H146" s="385"/>
      <c r="I146" s="379">
        <v>0</v>
      </c>
      <c r="J146" s="379">
        <v>0</v>
      </c>
      <c r="K146" s="379">
        <v>0</v>
      </c>
    </row>
    <row r="147" spans="1:11" hidden="1" outlineLevel="2">
      <c r="A147" s="379" t="s">
        <v>328</v>
      </c>
      <c r="B147" s="379">
        <v>2404</v>
      </c>
      <c r="C147" s="379"/>
      <c r="D147" s="379"/>
      <c r="E147" s="385"/>
      <c r="F147" s="385"/>
      <c r="G147" s="385"/>
      <c r="H147" s="385"/>
      <c r="I147" s="379">
        <v>0</v>
      </c>
      <c r="J147" s="379">
        <v>0</v>
      </c>
      <c r="K147" s="379">
        <v>0</v>
      </c>
    </row>
    <row r="148" spans="1:11" hidden="1" outlineLevel="2">
      <c r="A148" s="379" t="s">
        <v>329</v>
      </c>
      <c r="B148" s="379">
        <v>2492</v>
      </c>
      <c r="C148" s="379"/>
      <c r="D148" s="379"/>
      <c r="E148" s="385"/>
      <c r="F148" s="385"/>
      <c r="G148" s="385"/>
      <c r="H148" s="385"/>
      <c r="I148" s="379">
        <v>0</v>
      </c>
      <c r="J148" s="379">
        <v>0</v>
      </c>
      <c r="K148" s="379">
        <v>0</v>
      </c>
    </row>
    <row r="149" spans="1:11" hidden="1" outlineLevel="2">
      <c r="A149" s="379" t="s">
        <v>333</v>
      </c>
      <c r="B149" s="379">
        <v>3460</v>
      </c>
      <c r="C149" s="379"/>
      <c r="D149" s="379"/>
      <c r="E149" s="385"/>
      <c r="F149" s="385"/>
      <c r="G149" s="385"/>
      <c r="H149" s="385"/>
      <c r="I149" s="379">
        <v>0</v>
      </c>
      <c r="J149" s="379">
        <v>0</v>
      </c>
      <c r="K149" s="379">
        <v>0</v>
      </c>
    </row>
    <row r="150" spans="1:11" hidden="1" outlineLevel="2">
      <c r="A150" s="379" t="s">
        <v>334</v>
      </c>
      <c r="B150" s="379">
        <v>3537</v>
      </c>
      <c r="C150" s="379"/>
      <c r="D150" s="379"/>
      <c r="E150" s="385"/>
      <c r="F150" s="385"/>
      <c r="G150" s="385"/>
      <c r="H150" s="385"/>
      <c r="I150" s="379">
        <v>0</v>
      </c>
      <c r="J150" s="379">
        <v>0</v>
      </c>
      <c r="K150" s="379">
        <v>0</v>
      </c>
    </row>
    <row r="151" spans="1:11" hidden="1" outlineLevel="2">
      <c r="A151" s="379" t="s">
        <v>338</v>
      </c>
      <c r="B151" s="379">
        <v>19809</v>
      </c>
      <c r="C151" s="379"/>
      <c r="D151" s="379"/>
      <c r="E151" s="385"/>
      <c r="F151" s="385"/>
      <c r="G151" s="385"/>
      <c r="H151" s="385"/>
      <c r="I151" s="379">
        <v>0</v>
      </c>
      <c r="J151" s="379">
        <v>0</v>
      </c>
      <c r="K151" s="379">
        <v>0</v>
      </c>
    </row>
    <row r="152" spans="1:11" hidden="1" outlineLevel="2">
      <c r="A152" s="379" t="s">
        <v>339</v>
      </c>
      <c r="B152" s="379">
        <v>20857</v>
      </c>
      <c r="C152" s="379"/>
      <c r="D152" s="379"/>
      <c r="E152" s="385"/>
      <c r="F152" s="385"/>
      <c r="G152" s="385"/>
      <c r="H152" s="385"/>
      <c r="I152" s="379">
        <v>0</v>
      </c>
      <c r="J152" s="379">
        <v>0</v>
      </c>
      <c r="K152" s="379">
        <v>0</v>
      </c>
    </row>
    <row r="153" spans="1:11" hidden="1" outlineLevel="2">
      <c r="A153" s="379" t="s">
        <v>339</v>
      </c>
      <c r="B153" s="379">
        <v>21077</v>
      </c>
      <c r="C153" s="379"/>
      <c r="D153" s="379"/>
      <c r="E153" s="385"/>
      <c r="F153" s="385"/>
      <c r="G153" s="385"/>
      <c r="H153" s="385"/>
      <c r="I153" s="379">
        <v>0</v>
      </c>
      <c r="J153" s="379">
        <v>0</v>
      </c>
      <c r="K153" s="379">
        <v>0</v>
      </c>
    </row>
    <row r="154" spans="1:11" hidden="1" outlineLevel="2">
      <c r="A154" s="379" t="s">
        <v>340</v>
      </c>
      <c r="B154" s="379">
        <v>12582</v>
      </c>
      <c r="C154" s="379"/>
      <c r="D154" s="379"/>
      <c r="E154" s="385"/>
      <c r="F154" s="385"/>
      <c r="G154" s="385"/>
      <c r="H154" s="385"/>
      <c r="I154" s="379">
        <v>0</v>
      </c>
      <c r="J154" s="379">
        <v>0</v>
      </c>
      <c r="K154" s="379">
        <v>0</v>
      </c>
    </row>
    <row r="155" spans="1:11" hidden="1" outlineLevel="2">
      <c r="A155" s="379" t="s">
        <v>344</v>
      </c>
      <c r="B155" s="379">
        <v>17926</v>
      </c>
      <c r="C155" s="379"/>
      <c r="D155" s="379"/>
      <c r="E155" s="385"/>
      <c r="F155" s="385"/>
      <c r="G155" s="385"/>
      <c r="H155" s="385"/>
      <c r="I155" s="379">
        <v>0</v>
      </c>
      <c r="J155" s="379">
        <v>0</v>
      </c>
      <c r="K155" s="379">
        <v>0</v>
      </c>
    </row>
    <row r="156" spans="1:11" hidden="1" outlineLevel="2">
      <c r="A156" s="379" t="s">
        <v>346</v>
      </c>
      <c r="B156" s="379">
        <v>32590</v>
      </c>
      <c r="C156" s="379"/>
      <c r="D156" s="379"/>
      <c r="E156" s="385"/>
      <c r="F156" s="385"/>
      <c r="G156" s="385"/>
      <c r="H156" s="385"/>
      <c r="I156" s="379">
        <v>0</v>
      </c>
      <c r="J156" s="379">
        <v>0</v>
      </c>
      <c r="K156" s="379">
        <v>0</v>
      </c>
    </row>
    <row r="157" spans="1:11" hidden="1" outlineLevel="2">
      <c r="A157" s="379" t="s">
        <v>347</v>
      </c>
      <c r="B157" s="379">
        <v>33213</v>
      </c>
      <c r="C157" s="379"/>
      <c r="D157" s="379"/>
      <c r="E157" s="385"/>
      <c r="F157" s="385"/>
      <c r="G157" s="385"/>
      <c r="H157" s="385"/>
      <c r="I157" s="379">
        <v>0</v>
      </c>
      <c r="J157" s="379">
        <v>0</v>
      </c>
      <c r="K157" s="379">
        <v>0</v>
      </c>
    </row>
    <row r="158" spans="1:11" hidden="1" outlineLevel="2">
      <c r="A158" s="379" t="s">
        <v>348</v>
      </c>
      <c r="B158" s="379">
        <v>1292</v>
      </c>
      <c r="C158" s="379"/>
      <c r="D158" s="379"/>
      <c r="E158" s="385"/>
      <c r="F158" s="385"/>
      <c r="G158" s="385"/>
      <c r="H158" s="385"/>
      <c r="I158" s="379">
        <v>0</v>
      </c>
      <c r="J158" s="379">
        <v>0</v>
      </c>
      <c r="K158" s="379">
        <v>0</v>
      </c>
    </row>
    <row r="159" spans="1:11" hidden="1" outlineLevel="2">
      <c r="A159" s="379" t="s">
        <v>350</v>
      </c>
      <c r="B159" s="379">
        <v>1388</v>
      </c>
      <c r="C159" s="379"/>
      <c r="D159" s="379"/>
      <c r="E159" s="385"/>
      <c r="F159" s="385"/>
      <c r="G159" s="385"/>
      <c r="H159" s="385"/>
      <c r="I159" s="379">
        <v>0</v>
      </c>
      <c r="J159" s="379">
        <v>0</v>
      </c>
      <c r="K159" s="379">
        <v>0</v>
      </c>
    </row>
    <row r="160" spans="1:11" hidden="1" outlineLevel="2">
      <c r="A160" s="379" t="s">
        <v>353</v>
      </c>
      <c r="B160" s="379">
        <v>1479</v>
      </c>
      <c r="C160" s="379"/>
      <c r="D160" s="379"/>
      <c r="E160" s="385"/>
      <c r="F160" s="385"/>
      <c r="G160" s="385"/>
      <c r="H160" s="385"/>
      <c r="I160" s="379">
        <v>0</v>
      </c>
      <c r="J160" s="379">
        <v>0</v>
      </c>
      <c r="K160" s="379">
        <v>0</v>
      </c>
    </row>
    <row r="161" spans="1:11" hidden="1" outlineLevel="2">
      <c r="A161" s="379" t="s">
        <v>355</v>
      </c>
      <c r="B161" s="379">
        <v>1531</v>
      </c>
      <c r="C161" s="379"/>
      <c r="D161" s="379"/>
      <c r="E161" s="385"/>
      <c r="F161" s="385"/>
      <c r="G161" s="385"/>
      <c r="H161" s="385"/>
      <c r="I161" s="379">
        <v>0</v>
      </c>
      <c r="J161" s="379">
        <v>0</v>
      </c>
      <c r="K161" s="379">
        <v>0</v>
      </c>
    </row>
    <row r="162" spans="1:11" hidden="1" outlineLevel="2">
      <c r="A162" s="379" t="s">
        <v>356</v>
      </c>
      <c r="B162" s="379">
        <v>1560</v>
      </c>
      <c r="C162" s="379"/>
      <c r="D162" s="379"/>
      <c r="E162" s="385"/>
      <c r="F162" s="385"/>
      <c r="G162" s="385"/>
      <c r="H162" s="385"/>
      <c r="I162" s="379">
        <v>0</v>
      </c>
      <c r="J162" s="379">
        <v>0</v>
      </c>
      <c r="K162" s="379">
        <v>0</v>
      </c>
    </row>
    <row r="163" spans="1:11" hidden="1" outlineLevel="2">
      <c r="A163" s="379" t="s">
        <v>357</v>
      </c>
      <c r="B163" s="379">
        <v>1585</v>
      </c>
      <c r="C163" s="379"/>
      <c r="D163" s="379"/>
      <c r="E163" s="385"/>
      <c r="F163" s="385"/>
      <c r="G163" s="385"/>
      <c r="H163" s="385"/>
      <c r="I163" s="379">
        <v>0</v>
      </c>
      <c r="J163" s="379">
        <v>0</v>
      </c>
      <c r="K163" s="379">
        <v>0</v>
      </c>
    </row>
    <row r="164" spans="1:11" hidden="1" outlineLevel="2">
      <c r="A164" s="379" t="s">
        <v>358</v>
      </c>
      <c r="B164" s="379">
        <v>1595</v>
      </c>
      <c r="C164" s="379"/>
      <c r="D164" s="379"/>
      <c r="E164" s="385"/>
      <c r="F164" s="385"/>
      <c r="G164" s="385"/>
      <c r="H164" s="385"/>
      <c r="I164" s="379">
        <v>0</v>
      </c>
      <c r="J164" s="379">
        <v>0</v>
      </c>
      <c r="K164" s="379">
        <v>0</v>
      </c>
    </row>
    <row r="165" spans="1:11" ht="13" outlineLevel="1" collapsed="1">
      <c r="A165" s="379"/>
      <c r="B165" s="379"/>
      <c r="C165" s="402"/>
      <c r="D165" s="379"/>
      <c r="E165" s="385"/>
      <c r="F165" s="385"/>
      <c r="G165" s="385"/>
      <c r="H165" s="385"/>
      <c r="I165" s="379">
        <f t="shared" ref="I165:K165" si="23">SUBTOTAL(9,I129:I164)</f>
        <v>0</v>
      </c>
      <c r="J165" s="379">
        <f t="shared" si="23"/>
        <v>0</v>
      </c>
      <c r="K165" s="379">
        <f t="shared" si="23"/>
        <v>0</v>
      </c>
    </row>
    <row r="166" spans="1:11" hidden="1" outlineLevel="2">
      <c r="A166" s="379" t="s">
        <v>276</v>
      </c>
      <c r="B166" s="379">
        <v>3110</v>
      </c>
      <c r="C166" s="379"/>
      <c r="D166" s="379"/>
      <c r="E166" s="385"/>
      <c r="F166" s="385"/>
      <c r="G166" s="385"/>
      <c r="H166" s="385"/>
      <c r="I166" s="379">
        <v>0</v>
      </c>
      <c r="J166" s="379">
        <v>0</v>
      </c>
      <c r="K166" s="379">
        <v>0</v>
      </c>
    </row>
    <row r="167" spans="1:11" hidden="1" outlineLevel="2">
      <c r="A167" s="379" t="s">
        <v>276</v>
      </c>
      <c r="B167" s="379">
        <v>3115</v>
      </c>
      <c r="C167" s="379"/>
      <c r="D167" s="379"/>
      <c r="E167" s="385"/>
      <c r="F167" s="385"/>
      <c r="G167" s="385"/>
      <c r="H167" s="385"/>
      <c r="I167" s="379">
        <v>0</v>
      </c>
      <c r="J167" s="379">
        <v>0</v>
      </c>
      <c r="K167" s="379">
        <v>0</v>
      </c>
    </row>
    <row r="168" spans="1:11" ht="13" outlineLevel="1" collapsed="1">
      <c r="A168" s="379"/>
      <c r="B168" s="379"/>
      <c r="C168" s="402"/>
      <c r="D168" s="379"/>
      <c r="E168" s="385"/>
      <c r="F168" s="385"/>
      <c r="G168" s="385"/>
      <c r="H168" s="385"/>
      <c r="I168" s="379">
        <f t="shared" ref="I168:K168" si="24">SUBTOTAL(9,I166:I167)</f>
        <v>0</v>
      </c>
      <c r="J168" s="379">
        <f t="shared" si="24"/>
        <v>0</v>
      </c>
      <c r="K168" s="379">
        <f t="shared" si="24"/>
        <v>0</v>
      </c>
    </row>
    <row r="169" spans="1:11" ht="13">
      <c r="A169" s="379"/>
      <c r="B169" s="379"/>
      <c r="C169" s="383" t="s">
        <v>77</v>
      </c>
      <c r="D169" s="383"/>
      <c r="E169" s="394"/>
      <c r="F169" s="394">
        <f t="shared" ref="F169:K169" si="25">SUBTOTAL(9,F11:F167)</f>
        <v>0</v>
      </c>
      <c r="G169" s="394"/>
      <c r="H169" s="394"/>
      <c r="I169" s="379">
        <f t="shared" si="25"/>
        <v>0</v>
      </c>
      <c r="J169" s="379">
        <f t="shared" si="25"/>
        <v>0</v>
      </c>
      <c r="K169" s="379">
        <f t="shared" si="25"/>
        <v>0</v>
      </c>
    </row>
    <row r="170" spans="1:11">
      <c r="F170" s="370"/>
    </row>
    <row r="171" spans="1:11">
      <c r="F171" s="370"/>
    </row>
    <row r="172" spans="1:11">
      <c r="F172" s="370"/>
    </row>
  </sheetData>
  <autoFilter ref="A10:K167" xr:uid="{00000000-0009-0000-0000-000013000000}">
    <sortState xmlns:xlrd2="http://schemas.microsoft.com/office/spreadsheetml/2017/richdata2" ref="A11:K144">
      <sortCondition ref="C10:C144"/>
    </sortState>
  </autoFilter>
  <mergeCells count="4">
    <mergeCell ref="A1:K1"/>
    <mergeCell ref="A2:K2"/>
    <mergeCell ref="A3:K3"/>
    <mergeCell ref="C4:H4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15"/>
  <sheetViews>
    <sheetView topLeftCell="D1" zoomScale="115" zoomScaleNormal="115" workbookViewId="0">
      <selection activeCell="L300" sqref="L300"/>
    </sheetView>
  </sheetViews>
  <sheetFormatPr defaultRowHeight="12.5" outlineLevelRow="2"/>
  <cols>
    <col min="1" max="1" width="4.81640625" hidden="1" customWidth="1"/>
    <col min="2" max="2" width="8.1796875" hidden="1" customWidth="1"/>
    <col min="3" max="3" width="7" hidden="1" customWidth="1"/>
    <col min="4" max="4" width="54" customWidth="1"/>
    <col min="5" max="5" width="10.7265625" customWidth="1"/>
    <col min="6" max="6" width="14.54296875" bestFit="1" customWidth="1"/>
    <col min="7" max="7" width="14.26953125" customWidth="1"/>
    <col min="8" max="8" width="14.54296875" customWidth="1"/>
    <col min="9" max="9" width="14.54296875" bestFit="1" customWidth="1"/>
  </cols>
  <sheetData>
    <row r="1" spans="1:9" ht="15.5">
      <c r="A1" s="530" t="str">
        <f>'Total Purchase'!A1:K1</f>
        <v>PUJA KHADH UDHYOG</v>
      </c>
      <c r="B1" s="530"/>
      <c r="C1" s="530"/>
      <c r="D1" s="530"/>
      <c r="E1" s="530"/>
      <c r="F1" s="530"/>
      <c r="G1" s="530"/>
      <c r="H1" s="530"/>
      <c r="I1" s="530"/>
    </row>
    <row r="2" spans="1:9" ht="15.5">
      <c r="A2" s="530" t="str">
        <f>'Total Purchase'!A2:K2</f>
        <v>Jeetpur ,Bara</v>
      </c>
      <c r="B2" s="530"/>
      <c r="C2" s="530"/>
      <c r="D2" s="530"/>
      <c r="E2" s="530"/>
      <c r="F2" s="530"/>
      <c r="G2" s="530"/>
      <c r="H2" s="530"/>
      <c r="I2" s="530"/>
    </row>
    <row r="3" spans="1:9" ht="15.5">
      <c r="A3" s="530" t="s">
        <v>646</v>
      </c>
      <c r="B3" s="530"/>
      <c r="C3" s="530"/>
      <c r="D3" s="530"/>
      <c r="E3" s="530"/>
      <c r="F3" s="530"/>
      <c r="G3" s="530"/>
      <c r="H3" s="530"/>
      <c r="I3" s="530"/>
    </row>
    <row r="4" spans="1:9" ht="15.5" hidden="1">
      <c r="A4" s="400"/>
      <c r="B4" s="400"/>
      <c r="C4" s="400"/>
      <c r="D4" s="400"/>
      <c r="E4" s="400"/>
      <c r="F4" s="400"/>
      <c r="G4" s="400"/>
      <c r="H4" s="400"/>
      <c r="I4" s="400"/>
    </row>
    <row r="5" spans="1:9" ht="15.5" hidden="1">
      <c r="A5" s="400"/>
      <c r="B5" s="400"/>
      <c r="C5" s="400"/>
      <c r="D5" s="400"/>
      <c r="E5" s="400"/>
      <c r="F5" s="400"/>
      <c r="G5" s="400"/>
      <c r="H5" s="400"/>
      <c r="I5" s="400"/>
    </row>
    <row r="6" spans="1:9" ht="15.5" hidden="1">
      <c r="A6" s="400"/>
      <c r="B6" s="400"/>
      <c r="C6" s="400"/>
      <c r="D6" s="400"/>
      <c r="E6" s="400"/>
      <c r="F6" s="400"/>
      <c r="G6" s="400"/>
      <c r="H6" s="400"/>
      <c r="I6" s="400"/>
    </row>
    <row r="7" spans="1:9" ht="26">
      <c r="A7" s="379" t="s">
        <v>212</v>
      </c>
      <c r="B7" s="383" t="s">
        <v>259</v>
      </c>
      <c r="C7" s="383" t="s">
        <v>379</v>
      </c>
      <c r="D7" s="397" t="s">
        <v>192</v>
      </c>
      <c r="E7" s="397" t="s">
        <v>380</v>
      </c>
      <c r="F7" s="404" t="s">
        <v>616</v>
      </c>
      <c r="G7" s="404" t="s">
        <v>617</v>
      </c>
      <c r="H7" s="404" t="s">
        <v>618</v>
      </c>
      <c r="I7" s="397" t="s">
        <v>221</v>
      </c>
    </row>
    <row r="8" spans="1:9" hidden="1" outlineLevel="2">
      <c r="A8" s="379"/>
      <c r="B8" s="379" t="s">
        <v>371</v>
      </c>
      <c r="C8" s="379">
        <v>336</v>
      </c>
      <c r="D8" s="379" t="s">
        <v>597</v>
      </c>
      <c r="E8" s="379"/>
      <c r="F8" s="385">
        <v>140250</v>
      </c>
      <c r="G8" s="385">
        <v>0</v>
      </c>
      <c r="H8" s="385">
        <v>140250</v>
      </c>
      <c r="I8" s="385">
        <v>18232.5</v>
      </c>
    </row>
    <row r="9" spans="1:9" outlineLevel="1" collapsed="1">
      <c r="A9" s="379"/>
      <c r="B9" s="379"/>
      <c r="C9" s="379"/>
      <c r="D9" s="406"/>
      <c r="E9" s="379"/>
      <c r="F9" s="385"/>
      <c r="G9" s="385"/>
      <c r="H9" s="385"/>
      <c r="I9" s="385"/>
    </row>
    <row r="10" spans="1:9" hidden="1" outlineLevel="2">
      <c r="A10" s="379"/>
      <c r="B10" s="379" t="s">
        <v>598</v>
      </c>
      <c r="C10" s="379">
        <v>337</v>
      </c>
      <c r="D10" s="406"/>
      <c r="E10" s="379"/>
      <c r="F10" s="385"/>
      <c r="G10" s="385"/>
      <c r="H10" s="385"/>
      <c r="I10" s="385"/>
    </row>
    <row r="11" spans="1:9" hidden="1" outlineLevel="2">
      <c r="A11" s="379"/>
      <c r="B11" s="379" t="s">
        <v>598</v>
      </c>
      <c r="C11" s="379">
        <v>338</v>
      </c>
      <c r="D11" s="406"/>
      <c r="E11" s="379"/>
      <c r="F11" s="385"/>
      <c r="G11" s="385"/>
      <c r="H11" s="385"/>
      <c r="I11" s="385"/>
    </row>
    <row r="12" spans="1:9" outlineLevel="1" collapsed="1">
      <c r="A12" s="379"/>
      <c r="B12" s="379"/>
      <c r="C12" s="379"/>
      <c r="D12" s="406"/>
      <c r="E12" s="379"/>
      <c r="F12" s="385"/>
      <c r="G12" s="385"/>
      <c r="H12" s="385"/>
      <c r="I12" s="385"/>
    </row>
    <row r="13" spans="1:9" hidden="1" outlineLevel="2">
      <c r="A13" s="379"/>
      <c r="B13" s="379" t="s">
        <v>579</v>
      </c>
      <c r="C13" s="379">
        <v>316</v>
      </c>
      <c r="D13" s="406"/>
      <c r="E13" s="379"/>
      <c r="F13" s="385"/>
      <c r="G13" s="385"/>
      <c r="H13" s="385"/>
      <c r="I13" s="385"/>
    </row>
    <row r="14" spans="1:9" hidden="1" outlineLevel="2">
      <c r="A14" s="379"/>
      <c r="B14" s="379" t="s">
        <v>581</v>
      </c>
      <c r="C14" s="379">
        <v>318</v>
      </c>
      <c r="D14" s="406"/>
      <c r="E14" s="379"/>
      <c r="F14" s="385"/>
      <c r="G14" s="385"/>
      <c r="H14" s="385"/>
      <c r="I14" s="385"/>
    </row>
    <row r="15" spans="1:9" hidden="1" outlineLevel="2">
      <c r="A15" s="379"/>
      <c r="B15" s="379" t="s">
        <v>583</v>
      </c>
      <c r="C15" s="379">
        <v>319</v>
      </c>
      <c r="D15" s="406"/>
      <c r="E15" s="379"/>
      <c r="F15" s="385"/>
      <c r="G15" s="385"/>
      <c r="H15" s="385"/>
      <c r="I15" s="385"/>
    </row>
    <row r="16" spans="1:9" outlineLevel="1" collapsed="1">
      <c r="A16" s="379"/>
      <c r="B16" s="379"/>
      <c r="C16" s="379"/>
      <c r="D16" s="406"/>
      <c r="E16" s="379"/>
      <c r="F16" s="385"/>
      <c r="G16" s="385"/>
      <c r="H16" s="385"/>
      <c r="I16" s="385"/>
    </row>
    <row r="17" spans="1:9" hidden="1" outlineLevel="2">
      <c r="A17" s="379"/>
      <c r="B17" s="379" t="s">
        <v>583</v>
      </c>
      <c r="C17" s="379">
        <v>321</v>
      </c>
      <c r="D17" s="406"/>
      <c r="E17" s="379"/>
      <c r="F17" s="385"/>
      <c r="G17" s="385"/>
      <c r="H17" s="385"/>
      <c r="I17" s="385"/>
    </row>
    <row r="18" spans="1:9" outlineLevel="1" collapsed="1">
      <c r="A18" s="379"/>
      <c r="B18" s="379"/>
      <c r="C18" s="379"/>
      <c r="D18" s="406"/>
      <c r="E18" s="379"/>
      <c r="F18" s="385"/>
      <c r="G18" s="385"/>
      <c r="H18" s="385"/>
      <c r="I18" s="385"/>
    </row>
    <row r="19" spans="1:9" hidden="1" outlineLevel="2">
      <c r="A19" s="379"/>
      <c r="B19" s="379" t="s">
        <v>568</v>
      </c>
      <c r="C19" s="379">
        <v>304</v>
      </c>
      <c r="D19" s="406"/>
      <c r="E19" s="379"/>
      <c r="F19" s="385"/>
      <c r="G19" s="385"/>
      <c r="H19" s="385"/>
      <c r="I19" s="385"/>
    </row>
    <row r="20" spans="1:9" hidden="1" outlineLevel="2">
      <c r="A20" s="379"/>
      <c r="B20" s="379" t="s">
        <v>572</v>
      </c>
      <c r="C20" s="379">
        <v>306</v>
      </c>
      <c r="D20" s="406"/>
      <c r="E20" s="379"/>
      <c r="F20" s="385"/>
      <c r="G20" s="385"/>
      <c r="H20" s="385"/>
      <c r="I20" s="385"/>
    </row>
    <row r="21" spans="1:9" hidden="1" outlineLevel="2">
      <c r="A21" s="379"/>
      <c r="B21" s="379" t="s">
        <v>586</v>
      </c>
      <c r="C21" s="379">
        <v>323</v>
      </c>
      <c r="D21" s="406"/>
      <c r="E21" s="379"/>
      <c r="F21" s="385"/>
      <c r="G21" s="385"/>
      <c r="H21" s="385"/>
      <c r="I21" s="385"/>
    </row>
    <row r="22" spans="1:9" outlineLevel="1" collapsed="1">
      <c r="A22" s="379"/>
      <c r="B22" s="379"/>
      <c r="C22" s="379"/>
      <c r="D22" s="406"/>
      <c r="E22" s="379"/>
      <c r="F22" s="385"/>
      <c r="G22" s="385"/>
      <c r="H22" s="385"/>
      <c r="I22" s="385"/>
    </row>
    <row r="23" spans="1:9" hidden="1" outlineLevel="2">
      <c r="A23" s="379"/>
      <c r="B23" s="379" t="s">
        <v>341</v>
      </c>
      <c r="C23" s="379">
        <v>250</v>
      </c>
      <c r="D23" s="406"/>
      <c r="E23" s="379"/>
      <c r="F23" s="385"/>
      <c r="G23" s="385"/>
      <c r="H23" s="385"/>
      <c r="I23" s="385"/>
    </row>
    <row r="24" spans="1:9" outlineLevel="1" collapsed="1">
      <c r="A24" s="379"/>
      <c r="B24" s="379"/>
      <c r="C24" s="379"/>
      <c r="D24" s="406"/>
      <c r="E24" s="379"/>
      <c r="F24" s="385"/>
      <c r="G24" s="385"/>
      <c r="H24" s="385"/>
      <c r="I24" s="385"/>
    </row>
    <row r="25" spans="1:9" hidden="1" outlineLevel="2">
      <c r="A25" s="379"/>
      <c r="B25" s="379" t="s">
        <v>525</v>
      </c>
      <c r="C25" s="379">
        <v>251</v>
      </c>
      <c r="D25" s="406"/>
      <c r="E25" s="379"/>
      <c r="F25" s="385"/>
      <c r="G25" s="385"/>
      <c r="H25" s="385"/>
      <c r="I25" s="385"/>
    </row>
    <row r="26" spans="1:9" hidden="1" outlineLevel="2">
      <c r="A26" s="379"/>
      <c r="B26" s="379" t="s">
        <v>525</v>
      </c>
      <c r="C26" s="379">
        <v>252</v>
      </c>
      <c r="D26" s="406"/>
      <c r="E26" s="379"/>
      <c r="F26" s="385"/>
      <c r="G26" s="385"/>
      <c r="H26" s="385"/>
      <c r="I26" s="385"/>
    </row>
    <row r="27" spans="1:9" hidden="1" outlineLevel="2">
      <c r="A27" s="379"/>
      <c r="B27" s="379" t="s">
        <v>526</v>
      </c>
      <c r="C27" s="379">
        <v>253</v>
      </c>
      <c r="D27" s="406"/>
      <c r="E27" s="379"/>
      <c r="F27" s="385"/>
      <c r="G27" s="385"/>
      <c r="H27" s="385"/>
      <c r="I27" s="385"/>
    </row>
    <row r="28" spans="1:9" outlineLevel="1" collapsed="1">
      <c r="A28" s="379"/>
      <c r="B28" s="379"/>
      <c r="C28" s="379"/>
      <c r="D28" s="406"/>
      <c r="E28" s="379"/>
      <c r="F28" s="385"/>
      <c r="G28" s="385"/>
      <c r="H28" s="385"/>
      <c r="I28" s="385"/>
    </row>
    <row r="29" spans="1:9" hidden="1" outlineLevel="2">
      <c r="A29" s="379"/>
      <c r="B29" s="379" t="s">
        <v>265</v>
      </c>
      <c r="C29" s="379">
        <v>2</v>
      </c>
      <c r="D29" s="406"/>
      <c r="E29" s="379"/>
      <c r="F29" s="385"/>
      <c r="G29" s="385"/>
      <c r="H29" s="385"/>
      <c r="I29" s="385"/>
    </row>
    <row r="30" spans="1:9" hidden="1" outlineLevel="2">
      <c r="A30" s="379"/>
      <c r="B30" s="379" t="s">
        <v>266</v>
      </c>
      <c r="C30" s="379">
        <v>3</v>
      </c>
      <c r="D30" s="406"/>
      <c r="E30" s="379"/>
      <c r="F30" s="385"/>
      <c r="G30" s="385"/>
      <c r="H30" s="385"/>
      <c r="I30" s="385"/>
    </row>
    <row r="31" spans="1:9" hidden="1" outlineLevel="2">
      <c r="A31" s="379"/>
      <c r="B31" s="379" t="s">
        <v>266</v>
      </c>
      <c r="C31" s="379">
        <v>4</v>
      </c>
      <c r="D31" s="406"/>
      <c r="E31" s="379"/>
      <c r="F31" s="385"/>
      <c r="G31" s="385"/>
      <c r="H31" s="385"/>
      <c r="I31" s="385"/>
    </row>
    <row r="32" spans="1:9" hidden="1" outlineLevel="2">
      <c r="A32" s="379"/>
      <c r="B32" s="379" t="s">
        <v>383</v>
      </c>
      <c r="C32" s="379">
        <v>5</v>
      </c>
      <c r="D32" s="406"/>
      <c r="E32" s="379"/>
      <c r="F32" s="385"/>
      <c r="G32" s="385"/>
      <c r="H32" s="385"/>
      <c r="I32" s="385"/>
    </row>
    <row r="33" spans="1:9" hidden="1" outlineLevel="2">
      <c r="A33" s="379"/>
      <c r="B33" s="379" t="s">
        <v>384</v>
      </c>
      <c r="C33" s="379">
        <v>6</v>
      </c>
      <c r="D33" s="406"/>
      <c r="E33" s="379"/>
      <c r="F33" s="385"/>
      <c r="G33" s="385"/>
      <c r="H33" s="385"/>
      <c r="I33" s="385"/>
    </row>
    <row r="34" spans="1:9" hidden="1" outlineLevel="2">
      <c r="A34" s="379"/>
      <c r="B34" s="379" t="s">
        <v>385</v>
      </c>
      <c r="C34" s="379">
        <v>7</v>
      </c>
      <c r="D34" s="406"/>
      <c r="E34" s="379"/>
      <c r="F34" s="385"/>
      <c r="G34" s="385"/>
      <c r="H34" s="385"/>
      <c r="I34" s="385"/>
    </row>
    <row r="35" spans="1:9" hidden="1" outlineLevel="2">
      <c r="A35" s="379"/>
      <c r="B35" s="379" t="s">
        <v>386</v>
      </c>
      <c r="C35" s="379">
        <v>8</v>
      </c>
      <c r="D35" s="406"/>
      <c r="E35" s="379"/>
      <c r="F35" s="385"/>
      <c r="G35" s="385"/>
      <c r="H35" s="385"/>
      <c r="I35" s="385"/>
    </row>
    <row r="36" spans="1:9" hidden="1" outlineLevel="2">
      <c r="A36" s="379"/>
      <c r="B36" s="379" t="s">
        <v>267</v>
      </c>
      <c r="C36" s="379">
        <v>9</v>
      </c>
      <c r="D36" s="406"/>
      <c r="E36" s="379"/>
      <c r="F36" s="385"/>
      <c r="G36" s="385"/>
      <c r="H36" s="385"/>
      <c r="I36" s="385"/>
    </row>
    <row r="37" spans="1:9" hidden="1" outlineLevel="2">
      <c r="A37" s="379"/>
      <c r="B37" s="379" t="s">
        <v>387</v>
      </c>
      <c r="C37" s="379">
        <v>10</v>
      </c>
      <c r="D37" s="406"/>
      <c r="E37" s="379"/>
      <c r="F37" s="385"/>
      <c r="G37" s="385"/>
      <c r="H37" s="385"/>
      <c r="I37" s="385"/>
    </row>
    <row r="38" spans="1:9" hidden="1" outlineLevel="2">
      <c r="A38" s="379"/>
      <c r="B38" s="379" t="s">
        <v>268</v>
      </c>
      <c r="C38" s="379">
        <v>11</v>
      </c>
      <c r="D38" s="406"/>
      <c r="E38" s="379"/>
      <c r="F38" s="385"/>
      <c r="G38" s="385"/>
      <c r="H38" s="385"/>
      <c r="I38" s="385"/>
    </row>
    <row r="39" spans="1:9" hidden="1" outlineLevel="2">
      <c r="A39" s="379"/>
      <c r="B39" s="379" t="s">
        <v>388</v>
      </c>
      <c r="C39" s="379">
        <v>12</v>
      </c>
      <c r="D39" s="406"/>
      <c r="E39" s="379"/>
      <c r="F39" s="385"/>
      <c r="G39" s="385"/>
      <c r="H39" s="385"/>
      <c r="I39" s="385"/>
    </row>
    <row r="40" spans="1:9" hidden="1" outlineLevel="2">
      <c r="A40" s="379"/>
      <c r="B40" s="379" t="s">
        <v>389</v>
      </c>
      <c r="C40" s="379">
        <v>13</v>
      </c>
      <c r="D40" s="406"/>
      <c r="E40" s="379"/>
      <c r="F40" s="385"/>
      <c r="G40" s="385"/>
      <c r="H40" s="385"/>
      <c r="I40" s="385"/>
    </row>
    <row r="41" spans="1:9" hidden="1" outlineLevel="2">
      <c r="A41" s="379"/>
      <c r="B41" s="379" t="s">
        <v>390</v>
      </c>
      <c r="C41" s="379">
        <v>14</v>
      </c>
      <c r="D41" s="406"/>
      <c r="E41" s="379"/>
      <c r="F41" s="385"/>
      <c r="G41" s="385"/>
      <c r="H41" s="385"/>
      <c r="I41" s="385"/>
    </row>
    <row r="42" spans="1:9" hidden="1" outlineLevel="2">
      <c r="A42" s="379"/>
      <c r="B42" s="379" t="s">
        <v>390</v>
      </c>
      <c r="C42" s="379">
        <v>15</v>
      </c>
      <c r="D42" s="406"/>
      <c r="E42" s="379"/>
      <c r="F42" s="385"/>
      <c r="G42" s="385"/>
      <c r="H42" s="385"/>
      <c r="I42" s="385"/>
    </row>
    <row r="43" spans="1:9" hidden="1" outlineLevel="2">
      <c r="A43" s="379"/>
      <c r="B43" s="379" t="s">
        <v>270</v>
      </c>
      <c r="C43" s="379">
        <v>16</v>
      </c>
      <c r="D43" s="406"/>
      <c r="E43" s="379"/>
      <c r="F43" s="385"/>
      <c r="G43" s="385"/>
      <c r="H43" s="385"/>
      <c r="I43" s="385"/>
    </row>
    <row r="44" spans="1:9" hidden="1" outlineLevel="2">
      <c r="A44" s="379"/>
      <c r="B44" s="379" t="s">
        <v>270</v>
      </c>
      <c r="C44" s="379">
        <v>17</v>
      </c>
      <c r="D44" s="406"/>
      <c r="E44" s="379"/>
      <c r="F44" s="385"/>
      <c r="G44" s="385"/>
      <c r="H44" s="385"/>
      <c r="I44" s="385"/>
    </row>
    <row r="45" spans="1:9" hidden="1" outlineLevel="2">
      <c r="A45" s="379"/>
      <c r="B45" s="379" t="s">
        <v>270</v>
      </c>
      <c r="C45" s="379">
        <v>18</v>
      </c>
      <c r="D45" s="406"/>
      <c r="E45" s="379"/>
      <c r="F45" s="385"/>
      <c r="G45" s="385"/>
      <c r="H45" s="385"/>
      <c r="I45" s="385"/>
    </row>
    <row r="46" spans="1:9" hidden="1" outlineLevel="2">
      <c r="A46" s="379"/>
      <c r="B46" s="379" t="s">
        <v>270</v>
      </c>
      <c r="C46" s="379">
        <v>19</v>
      </c>
      <c r="D46" s="406"/>
      <c r="E46" s="379"/>
      <c r="F46" s="385"/>
      <c r="G46" s="385"/>
      <c r="H46" s="385"/>
      <c r="I46" s="385"/>
    </row>
    <row r="47" spans="1:9" hidden="1" outlineLevel="2">
      <c r="A47" s="379"/>
      <c r="B47" s="379" t="s">
        <v>391</v>
      </c>
      <c r="C47" s="379">
        <v>20</v>
      </c>
      <c r="D47" s="406"/>
      <c r="E47" s="379"/>
      <c r="F47" s="385"/>
      <c r="G47" s="385"/>
      <c r="H47" s="385"/>
      <c r="I47" s="385"/>
    </row>
    <row r="48" spans="1:9" hidden="1" outlineLevel="2">
      <c r="A48" s="379"/>
      <c r="B48" s="379" t="s">
        <v>391</v>
      </c>
      <c r="C48" s="379">
        <v>21</v>
      </c>
      <c r="D48" s="406"/>
      <c r="E48" s="379"/>
      <c r="F48" s="385"/>
      <c r="G48" s="385"/>
      <c r="H48" s="385"/>
      <c r="I48" s="385"/>
    </row>
    <row r="49" spans="1:9" hidden="1" outlineLevel="2">
      <c r="A49" s="379"/>
      <c r="B49" s="379" t="s">
        <v>392</v>
      </c>
      <c r="C49" s="379">
        <v>22</v>
      </c>
      <c r="D49" s="406"/>
      <c r="E49" s="379"/>
      <c r="F49" s="385"/>
      <c r="G49" s="385"/>
      <c r="H49" s="385"/>
      <c r="I49" s="385"/>
    </row>
    <row r="50" spans="1:9" hidden="1" outlineLevel="2">
      <c r="A50" s="379"/>
      <c r="B50" s="379" t="s">
        <v>392</v>
      </c>
      <c r="C50" s="379">
        <v>23</v>
      </c>
      <c r="D50" s="406"/>
      <c r="E50" s="379"/>
      <c r="F50" s="385"/>
      <c r="G50" s="385"/>
      <c r="H50" s="385"/>
      <c r="I50" s="385"/>
    </row>
    <row r="51" spans="1:9" hidden="1" outlineLevel="2">
      <c r="A51" s="379"/>
      <c r="B51" s="379" t="s">
        <v>392</v>
      </c>
      <c r="C51" s="379">
        <v>24</v>
      </c>
      <c r="D51" s="406"/>
      <c r="E51" s="379"/>
      <c r="F51" s="385"/>
      <c r="G51" s="385"/>
      <c r="H51" s="385"/>
      <c r="I51" s="385"/>
    </row>
    <row r="52" spans="1:9" hidden="1" outlineLevel="2">
      <c r="A52" s="379"/>
      <c r="B52" s="379" t="s">
        <v>392</v>
      </c>
      <c r="C52" s="379">
        <v>25</v>
      </c>
      <c r="D52" s="406"/>
      <c r="E52" s="379"/>
      <c r="F52" s="385"/>
      <c r="G52" s="385"/>
      <c r="H52" s="385"/>
      <c r="I52" s="385"/>
    </row>
    <row r="53" spans="1:9" hidden="1" outlineLevel="2">
      <c r="A53" s="379"/>
      <c r="B53" s="379" t="s">
        <v>271</v>
      </c>
      <c r="C53" s="379">
        <v>26</v>
      </c>
      <c r="D53" s="406"/>
      <c r="E53" s="379"/>
      <c r="F53" s="385"/>
      <c r="G53" s="385"/>
      <c r="H53" s="385"/>
      <c r="I53" s="385"/>
    </row>
    <row r="54" spans="1:9" hidden="1" outlineLevel="2">
      <c r="A54" s="379"/>
      <c r="B54" s="379" t="s">
        <v>271</v>
      </c>
      <c r="C54" s="379">
        <v>27</v>
      </c>
      <c r="D54" s="406"/>
      <c r="E54" s="379"/>
      <c r="F54" s="385"/>
      <c r="G54" s="385"/>
      <c r="H54" s="385"/>
      <c r="I54" s="385"/>
    </row>
    <row r="55" spans="1:9" hidden="1" outlineLevel="2">
      <c r="A55" s="379"/>
      <c r="B55" s="379" t="s">
        <v>271</v>
      </c>
      <c r="C55" s="379">
        <v>28</v>
      </c>
      <c r="D55" s="406"/>
      <c r="E55" s="379"/>
      <c r="F55" s="385"/>
      <c r="G55" s="385"/>
      <c r="H55" s="385"/>
      <c r="I55" s="385"/>
    </row>
    <row r="56" spans="1:9" hidden="1" outlineLevel="2">
      <c r="A56" s="379"/>
      <c r="B56" s="379" t="s">
        <v>271</v>
      </c>
      <c r="C56" s="379">
        <v>29</v>
      </c>
      <c r="D56" s="406"/>
      <c r="E56" s="379"/>
      <c r="F56" s="385"/>
      <c r="G56" s="385"/>
      <c r="H56" s="385"/>
      <c r="I56" s="385"/>
    </row>
    <row r="57" spans="1:9" hidden="1" outlineLevel="2">
      <c r="A57" s="379"/>
      <c r="B57" s="379" t="s">
        <v>393</v>
      </c>
      <c r="C57" s="379">
        <v>30</v>
      </c>
      <c r="D57" s="406"/>
      <c r="E57" s="379"/>
      <c r="F57" s="385"/>
      <c r="G57" s="385"/>
      <c r="H57" s="385"/>
      <c r="I57" s="385"/>
    </row>
    <row r="58" spans="1:9" hidden="1" outlineLevel="2">
      <c r="A58" s="379"/>
      <c r="B58" s="379" t="s">
        <v>393</v>
      </c>
      <c r="C58" s="379">
        <v>31</v>
      </c>
      <c r="D58" s="406"/>
      <c r="E58" s="379"/>
      <c r="F58" s="385"/>
      <c r="G58" s="385"/>
      <c r="H58" s="385"/>
      <c r="I58" s="385"/>
    </row>
    <row r="59" spans="1:9" hidden="1" outlineLevel="2">
      <c r="A59" s="379"/>
      <c r="B59" s="379" t="s">
        <v>393</v>
      </c>
      <c r="C59" s="379">
        <v>32</v>
      </c>
      <c r="D59" s="406"/>
      <c r="E59" s="379"/>
      <c r="F59" s="385"/>
      <c r="G59" s="385"/>
      <c r="H59" s="385"/>
      <c r="I59" s="385"/>
    </row>
    <row r="60" spans="1:9" hidden="1" outlineLevel="2">
      <c r="A60" s="379"/>
      <c r="B60" s="379" t="s">
        <v>393</v>
      </c>
      <c r="C60" s="379">
        <v>33</v>
      </c>
      <c r="D60" s="406"/>
      <c r="E60" s="379"/>
      <c r="F60" s="385"/>
      <c r="G60" s="385"/>
      <c r="H60" s="385"/>
      <c r="I60" s="385"/>
    </row>
    <row r="61" spans="1:9" hidden="1" outlineLevel="2">
      <c r="A61" s="379"/>
      <c r="B61" s="379" t="s">
        <v>393</v>
      </c>
      <c r="C61" s="379">
        <v>34</v>
      </c>
      <c r="D61" s="406"/>
      <c r="E61" s="379"/>
      <c r="F61" s="385"/>
      <c r="G61" s="385"/>
      <c r="H61" s="385"/>
      <c r="I61" s="385"/>
    </row>
    <row r="62" spans="1:9" hidden="1" outlineLevel="2">
      <c r="A62" s="379"/>
      <c r="B62" s="379" t="s">
        <v>394</v>
      </c>
      <c r="C62" s="379">
        <v>35</v>
      </c>
      <c r="D62" s="406"/>
      <c r="E62" s="379"/>
      <c r="F62" s="385"/>
      <c r="G62" s="385"/>
      <c r="H62" s="385"/>
      <c r="I62" s="385"/>
    </row>
    <row r="63" spans="1:9" hidden="1" outlineLevel="2">
      <c r="A63" s="379"/>
      <c r="B63" s="379" t="s">
        <v>394</v>
      </c>
      <c r="C63" s="379">
        <v>36</v>
      </c>
      <c r="D63" s="406"/>
      <c r="E63" s="379"/>
      <c r="F63" s="385"/>
      <c r="G63" s="385"/>
      <c r="H63" s="385"/>
      <c r="I63" s="385"/>
    </row>
    <row r="64" spans="1:9" hidden="1" outlineLevel="2">
      <c r="A64" s="379"/>
      <c r="B64" s="379" t="s">
        <v>394</v>
      </c>
      <c r="C64" s="379">
        <v>37</v>
      </c>
      <c r="D64" s="406"/>
      <c r="E64" s="379"/>
      <c r="F64" s="385"/>
      <c r="G64" s="385"/>
      <c r="H64" s="385"/>
      <c r="I64" s="385"/>
    </row>
    <row r="65" spans="1:9" hidden="1" outlineLevel="2">
      <c r="A65" s="379"/>
      <c r="B65" s="379" t="s">
        <v>394</v>
      </c>
      <c r="C65" s="379">
        <v>38</v>
      </c>
      <c r="D65" s="406"/>
      <c r="E65" s="379"/>
      <c r="F65" s="385"/>
      <c r="G65" s="385"/>
      <c r="H65" s="385"/>
      <c r="I65" s="385"/>
    </row>
    <row r="66" spans="1:9" hidden="1" outlineLevel="2">
      <c r="A66" s="379"/>
      <c r="B66" s="379" t="s">
        <v>272</v>
      </c>
      <c r="C66" s="379">
        <v>39</v>
      </c>
      <c r="D66" s="406"/>
      <c r="E66" s="379"/>
      <c r="F66" s="385"/>
      <c r="G66" s="385"/>
      <c r="H66" s="385"/>
      <c r="I66" s="385"/>
    </row>
    <row r="67" spans="1:9" hidden="1" outlineLevel="2">
      <c r="A67" s="379"/>
      <c r="B67" s="379" t="s">
        <v>272</v>
      </c>
      <c r="C67" s="379">
        <v>40</v>
      </c>
      <c r="D67" s="406"/>
      <c r="E67" s="379"/>
      <c r="F67" s="385"/>
      <c r="G67" s="385"/>
      <c r="H67" s="385"/>
      <c r="I67" s="385"/>
    </row>
    <row r="68" spans="1:9" hidden="1" outlineLevel="2">
      <c r="A68" s="379"/>
      <c r="B68" s="379" t="s">
        <v>272</v>
      </c>
      <c r="C68" s="379">
        <v>41</v>
      </c>
      <c r="D68" s="406"/>
      <c r="E68" s="379"/>
      <c r="F68" s="385"/>
      <c r="G68" s="385"/>
      <c r="H68" s="385"/>
      <c r="I68" s="385"/>
    </row>
    <row r="69" spans="1:9" hidden="1" outlineLevel="2">
      <c r="A69" s="379"/>
      <c r="B69" s="379" t="s">
        <v>272</v>
      </c>
      <c r="C69" s="379">
        <v>42</v>
      </c>
      <c r="D69" s="406"/>
      <c r="E69" s="379"/>
      <c r="F69" s="385"/>
      <c r="G69" s="385"/>
      <c r="H69" s="385"/>
      <c r="I69" s="385"/>
    </row>
    <row r="70" spans="1:9" hidden="1" outlineLevel="2">
      <c r="A70" s="379"/>
      <c r="B70" s="379" t="s">
        <v>272</v>
      </c>
      <c r="C70" s="379">
        <v>43</v>
      </c>
      <c r="D70" s="406"/>
      <c r="E70" s="379"/>
      <c r="F70" s="385"/>
      <c r="G70" s="385"/>
      <c r="H70" s="385"/>
      <c r="I70" s="385"/>
    </row>
    <row r="71" spans="1:9" hidden="1" outlineLevel="2">
      <c r="A71" s="379"/>
      <c r="B71" s="379" t="s">
        <v>395</v>
      </c>
      <c r="C71" s="379">
        <v>44</v>
      </c>
      <c r="D71" s="406"/>
      <c r="E71" s="379"/>
      <c r="F71" s="385"/>
      <c r="G71" s="385"/>
      <c r="H71" s="385"/>
      <c r="I71" s="385"/>
    </row>
    <row r="72" spans="1:9" hidden="1" outlineLevel="2">
      <c r="A72" s="379"/>
      <c r="B72" s="379" t="s">
        <v>396</v>
      </c>
      <c r="C72" s="379">
        <v>45</v>
      </c>
      <c r="D72" s="406"/>
      <c r="E72" s="379"/>
      <c r="F72" s="385"/>
      <c r="G72" s="385"/>
      <c r="H72" s="385"/>
      <c r="I72" s="385"/>
    </row>
    <row r="73" spans="1:9" hidden="1" outlineLevel="2">
      <c r="A73" s="379"/>
      <c r="B73" s="379" t="s">
        <v>397</v>
      </c>
      <c r="C73" s="379">
        <v>46</v>
      </c>
      <c r="D73" s="406"/>
      <c r="E73" s="379"/>
      <c r="F73" s="385"/>
      <c r="G73" s="385"/>
      <c r="H73" s="385"/>
      <c r="I73" s="385"/>
    </row>
    <row r="74" spans="1:9" hidden="1" outlineLevel="2">
      <c r="A74" s="379"/>
      <c r="B74" s="379" t="s">
        <v>398</v>
      </c>
      <c r="C74" s="379">
        <v>47</v>
      </c>
      <c r="D74" s="406"/>
      <c r="E74" s="379"/>
      <c r="F74" s="385"/>
      <c r="G74" s="385"/>
      <c r="H74" s="385"/>
      <c r="I74" s="385"/>
    </row>
    <row r="75" spans="1:9" hidden="1" outlineLevel="2">
      <c r="A75" s="379"/>
      <c r="B75" s="379" t="s">
        <v>399</v>
      </c>
      <c r="C75" s="379">
        <v>48</v>
      </c>
      <c r="D75" s="406"/>
      <c r="E75" s="379"/>
      <c r="F75" s="385"/>
      <c r="G75" s="385"/>
      <c r="H75" s="385"/>
      <c r="I75" s="385"/>
    </row>
    <row r="76" spans="1:9" hidden="1" outlineLevel="2">
      <c r="A76" s="379"/>
      <c r="B76" s="379" t="s">
        <v>273</v>
      </c>
      <c r="C76" s="379">
        <v>49</v>
      </c>
      <c r="D76" s="406"/>
      <c r="E76" s="379"/>
      <c r="F76" s="385"/>
      <c r="G76" s="385"/>
      <c r="H76" s="385"/>
      <c r="I76" s="385"/>
    </row>
    <row r="77" spans="1:9" hidden="1" outlineLevel="2">
      <c r="A77" s="379"/>
      <c r="B77" s="379" t="s">
        <v>400</v>
      </c>
      <c r="C77" s="379">
        <v>50</v>
      </c>
      <c r="D77" s="406"/>
      <c r="E77" s="379"/>
      <c r="F77" s="385"/>
      <c r="G77" s="385"/>
      <c r="H77" s="385"/>
      <c r="I77" s="385"/>
    </row>
    <row r="78" spans="1:9" hidden="1" outlineLevel="2">
      <c r="A78" s="379"/>
      <c r="B78" s="379" t="s">
        <v>401</v>
      </c>
      <c r="C78" s="379">
        <v>51</v>
      </c>
      <c r="D78" s="406"/>
      <c r="E78" s="379"/>
      <c r="F78" s="385"/>
      <c r="G78" s="385"/>
      <c r="H78" s="385"/>
      <c r="I78" s="385"/>
    </row>
    <row r="79" spans="1:9" hidden="1" outlineLevel="2">
      <c r="A79" s="379"/>
      <c r="B79" s="379" t="s">
        <v>401</v>
      </c>
      <c r="C79" s="379">
        <v>52</v>
      </c>
      <c r="D79" s="406"/>
      <c r="E79" s="379"/>
      <c r="F79" s="385"/>
      <c r="G79" s="385"/>
      <c r="H79" s="385"/>
      <c r="I79" s="385"/>
    </row>
    <row r="80" spans="1:9" hidden="1" outlineLevel="2">
      <c r="A80" s="379"/>
      <c r="B80" s="379" t="s">
        <v>402</v>
      </c>
      <c r="C80" s="379">
        <v>53</v>
      </c>
      <c r="D80" s="406"/>
      <c r="E80" s="379"/>
      <c r="F80" s="385"/>
      <c r="G80" s="385"/>
      <c r="H80" s="385"/>
      <c r="I80" s="385"/>
    </row>
    <row r="81" spans="1:9" hidden="1" outlineLevel="2">
      <c r="A81" s="379"/>
      <c r="B81" s="379" t="s">
        <v>402</v>
      </c>
      <c r="C81" s="379">
        <v>54</v>
      </c>
      <c r="D81" s="406"/>
      <c r="E81" s="379"/>
      <c r="F81" s="385"/>
      <c r="G81" s="385"/>
      <c r="H81" s="385"/>
      <c r="I81" s="385"/>
    </row>
    <row r="82" spans="1:9" hidden="1" outlineLevel="2">
      <c r="A82" s="379"/>
      <c r="B82" s="379" t="s">
        <v>403</v>
      </c>
      <c r="C82" s="379">
        <v>55</v>
      </c>
      <c r="D82" s="406"/>
      <c r="E82" s="379"/>
      <c r="F82" s="385"/>
      <c r="G82" s="385"/>
      <c r="H82" s="385"/>
      <c r="I82" s="385"/>
    </row>
    <row r="83" spans="1:9" hidden="1" outlineLevel="2">
      <c r="A83" s="379"/>
      <c r="B83" s="379" t="s">
        <v>404</v>
      </c>
      <c r="C83" s="379">
        <v>56</v>
      </c>
      <c r="D83" s="406"/>
      <c r="E83" s="379"/>
      <c r="F83" s="385"/>
      <c r="G83" s="385"/>
      <c r="H83" s="385"/>
      <c r="I83" s="385"/>
    </row>
    <row r="84" spans="1:9" hidden="1" outlineLevel="2">
      <c r="A84" s="379"/>
      <c r="B84" s="379" t="s">
        <v>404</v>
      </c>
      <c r="C84" s="379">
        <v>57</v>
      </c>
      <c r="D84" s="406"/>
      <c r="E84" s="379"/>
      <c r="F84" s="385"/>
      <c r="G84" s="385"/>
      <c r="H84" s="385"/>
      <c r="I84" s="385"/>
    </row>
    <row r="85" spans="1:9" hidden="1" outlineLevel="2">
      <c r="A85" s="379"/>
      <c r="B85" s="379" t="s">
        <v>404</v>
      </c>
      <c r="C85" s="379">
        <v>58</v>
      </c>
      <c r="D85" s="406"/>
      <c r="E85" s="379"/>
      <c r="F85" s="385"/>
      <c r="G85" s="385"/>
      <c r="H85" s="385"/>
      <c r="I85" s="385"/>
    </row>
    <row r="86" spans="1:9" hidden="1" outlineLevel="2">
      <c r="A86" s="379"/>
      <c r="B86" s="379" t="s">
        <v>405</v>
      </c>
      <c r="C86" s="379">
        <v>59</v>
      </c>
      <c r="D86" s="406"/>
      <c r="E86" s="379"/>
      <c r="F86" s="385"/>
      <c r="G86" s="385"/>
      <c r="H86" s="385"/>
      <c r="I86" s="385"/>
    </row>
    <row r="87" spans="1:9" hidden="1" outlineLevel="2">
      <c r="A87" s="379"/>
      <c r="B87" s="379" t="s">
        <v>405</v>
      </c>
      <c r="C87" s="379">
        <v>60</v>
      </c>
      <c r="D87" s="406"/>
      <c r="E87" s="379"/>
      <c r="F87" s="385"/>
      <c r="G87" s="385"/>
      <c r="H87" s="385"/>
      <c r="I87" s="385"/>
    </row>
    <row r="88" spans="1:9" hidden="1" outlineLevel="2">
      <c r="A88" s="379"/>
      <c r="B88" s="379" t="s">
        <v>406</v>
      </c>
      <c r="C88" s="379">
        <v>61</v>
      </c>
      <c r="D88" s="406"/>
      <c r="E88" s="379"/>
      <c r="F88" s="385"/>
      <c r="G88" s="385"/>
      <c r="H88" s="385"/>
      <c r="I88" s="385"/>
    </row>
    <row r="89" spans="1:9" hidden="1" outlineLevel="2">
      <c r="A89" s="379"/>
      <c r="B89" s="379" t="s">
        <v>406</v>
      </c>
      <c r="C89" s="379">
        <v>62</v>
      </c>
      <c r="D89" s="406"/>
      <c r="E89" s="379"/>
      <c r="F89" s="385"/>
      <c r="G89" s="385"/>
      <c r="H89" s="385"/>
      <c r="I89" s="385"/>
    </row>
    <row r="90" spans="1:9" hidden="1" outlineLevel="2">
      <c r="A90" s="379"/>
      <c r="B90" s="379" t="s">
        <v>407</v>
      </c>
      <c r="C90" s="379">
        <v>63</v>
      </c>
      <c r="D90" s="406"/>
      <c r="E90" s="379"/>
      <c r="F90" s="385"/>
      <c r="G90" s="385"/>
      <c r="H90" s="385"/>
      <c r="I90" s="385"/>
    </row>
    <row r="91" spans="1:9" hidden="1" outlineLevel="2">
      <c r="A91" s="379"/>
      <c r="B91" s="379" t="s">
        <v>407</v>
      </c>
      <c r="C91" s="379">
        <v>64</v>
      </c>
      <c r="D91" s="406"/>
      <c r="E91" s="379"/>
      <c r="F91" s="385"/>
      <c r="G91" s="385"/>
      <c r="H91" s="385"/>
      <c r="I91" s="385"/>
    </row>
    <row r="92" spans="1:9" hidden="1" outlineLevel="2">
      <c r="A92" s="379"/>
      <c r="B92" s="379" t="s">
        <v>408</v>
      </c>
      <c r="C92" s="379">
        <v>65</v>
      </c>
      <c r="D92" s="406"/>
      <c r="E92" s="379"/>
      <c r="F92" s="385"/>
      <c r="G92" s="385"/>
      <c r="H92" s="385"/>
      <c r="I92" s="385"/>
    </row>
    <row r="93" spans="1:9" hidden="1" outlineLevel="2">
      <c r="A93" s="379"/>
      <c r="B93" s="379" t="s">
        <v>408</v>
      </c>
      <c r="C93" s="379">
        <v>66</v>
      </c>
      <c r="D93" s="406"/>
      <c r="E93" s="379"/>
      <c r="F93" s="385"/>
      <c r="G93" s="385"/>
      <c r="H93" s="385"/>
      <c r="I93" s="385"/>
    </row>
    <row r="94" spans="1:9" hidden="1" outlineLevel="2">
      <c r="A94" s="379"/>
      <c r="B94" s="379" t="s">
        <v>409</v>
      </c>
      <c r="C94" s="379">
        <v>67</v>
      </c>
      <c r="D94" s="406"/>
      <c r="E94" s="379"/>
      <c r="F94" s="385"/>
      <c r="G94" s="385"/>
      <c r="H94" s="385"/>
      <c r="I94" s="385"/>
    </row>
    <row r="95" spans="1:9" hidden="1" outlineLevel="2">
      <c r="A95" s="379"/>
      <c r="B95" s="379" t="s">
        <v>409</v>
      </c>
      <c r="C95" s="379">
        <v>68</v>
      </c>
      <c r="D95" s="406"/>
      <c r="E95" s="379"/>
      <c r="F95" s="385"/>
      <c r="G95" s="385"/>
      <c r="H95" s="385"/>
      <c r="I95" s="385"/>
    </row>
    <row r="96" spans="1:9" hidden="1" outlineLevel="2">
      <c r="A96" s="379"/>
      <c r="B96" s="379" t="s">
        <v>409</v>
      </c>
      <c r="C96" s="379">
        <v>69</v>
      </c>
      <c r="D96" s="406"/>
      <c r="E96" s="379"/>
      <c r="F96" s="385"/>
      <c r="G96" s="385"/>
      <c r="H96" s="385"/>
      <c r="I96" s="385"/>
    </row>
    <row r="97" spans="1:9" hidden="1" outlineLevel="2">
      <c r="A97" s="379"/>
      <c r="B97" s="379" t="s">
        <v>410</v>
      </c>
      <c r="C97" s="379">
        <v>70</v>
      </c>
      <c r="D97" s="406"/>
      <c r="E97" s="379"/>
      <c r="F97" s="385"/>
      <c r="G97" s="385"/>
      <c r="H97" s="385"/>
      <c r="I97" s="385"/>
    </row>
    <row r="98" spans="1:9" hidden="1" outlineLevel="2">
      <c r="A98" s="379"/>
      <c r="B98" s="379" t="s">
        <v>410</v>
      </c>
      <c r="C98" s="379">
        <v>71</v>
      </c>
      <c r="D98" s="406"/>
      <c r="E98" s="379"/>
      <c r="F98" s="385"/>
      <c r="G98" s="385"/>
      <c r="H98" s="385"/>
      <c r="I98" s="385"/>
    </row>
    <row r="99" spans="1:9" hidden="1" outlineLevel="2">
      <c r="A99" s="379"/>
      <c r="B99" s="379" t="s">
        <v>411</v>
      </c>
      <c r="C99" s="379">
        <v>72</v>
      </c>
      <c r="D99" s="406"/>
      <c r="E99" s="379"/>
      <c r="F99" s="385"/>
      <c r="G99" s="385"/>
      <c r="H99" s="385"/>
      <c r="I99" s="385"/>
    </row>
    <row r="100" spans="1:9" hidden="1" outlineLevel="2">
      <c r="A100" s="379"/>
      <c r="B100" s="379" t="s">
        <v>411</v>
      </c>
      <c r="C100" s="379">
        <v>73</v>
      </c>
      <c r="D100" s="406"/>
      <c r="E100" s="379"/>
      <c r="F100" s="385"/>
      <c r="G100" s="385"/>
      <c r="H100" s="385"/>
      <c r="I100" s="385"/>
    </row>
    <row r="101" spans="1:9" hidden="1" outlineLevel="2">
      <c r="A101" s="379"/>
      <c r="B101" s="379" t="s">
        <v>412</v>
      </c>
      <c r="C101" s="379">
        <v>74</v>
      </c>
      <c r="D101" s="406"/>
      <c r="E101" s="379"/>
      <c r="F101" s="385"/>
      <c r="G101" s="385"/>
      <c r="H101" s="385"/>
      <c r="I101" s="385"/>
    </row>
    <row r="102" spans="1:9" hidden="1" outlineLevel="2">
      <c r="A102" s="379"/>
      <c r="B102" s="379" t="s">
        <v>413</v>
      </c>
      <c r="C102" s="379">
        <v>75</v>
      </c>
      <c r="D102" s="406"/>
      <c r="E102" s="379"/>
      <c r="F102" s="385"/>
      <c r="G102" s="385"/>
      <c r="H102" s="385"/>
      <c r="I102" s="385"/>
    </row>
    <row r="103" spans="1:9" hidden="1" outlineLevel="2">
      <c r="A103" s="379"/>
      <c r="B103" s="379" t="s">
        <v>414</v>
      </c>
      <c r="C103" s="379">
        <v>76</v>
      </c>
      <c r="D103" s="406"/>
      <c r="E103" s="379"/>
      <c r="F103" s="385"/>
      <c r="G103" s="385"/>
      <c r="H103" s="385"/>
      <c r="I103" s="385"/>
    </row>
    <row r="104" spans="1:9" hidden="1" outlineLevel="2">
      <c r="A104" s="379"/>
      <c r="B104" s="379" t="s">
        <v>415</v>
      </c>
      <c r="C104" s="379">
        <v>77</v>
      </c>
      <c r="D104" s="406"/>
      <c r="E104" s="379"/>
      <c r="F104" s="385"/>
      <c r="G104" s="385"/>
      <c r="H104" s="385"/>
      <c r="I104" s="385"/>
    </row>
    <row r="105" spans="1:9" hidden="1" outlineLevel="2">
      <c r="A105" s="379"/>
      <c r="B105" s="379" t="s">
        <v>415</v>
      </c>
      <c r="C105" s="379">
        <v>78</v>
      </c>
      <c r="D105" s="406"/>
      <c r="E105" s="379"/>
      <c r="F105" s="385"/>
      <c r="G105" s="385"/>
      <c r="H105" s="385"/>
      <c r="I105" s="385"/>
    </row>
    <row r="106" spans="1:9" hidden="1" outlineLevel="2">
      <c r="A106" s="379"/>
      <c r="B106" s="379" t="s">
        <v>415</v>
      </c>
      <c r="C106" s="379">
        <v>79</v>
      </c>
      <c r="D106" s="406"/>
      <c r="E106" s="379"/>
      <c r="F106" s="385"/>
      <c r="G106" s="385"/>
      <c r="H106" s="385"/>
      <c r="I106" s="385"/>
    </row>
    <row r="107" spans="1:9" hidden="1" outlineLevel="2">
      <c r="A107" s="379"/>
      <c r="B107" s="379" t="s">
        <v>415</v>
      </c>
      <c r="C107" s="379">
        <v>80</v>
      </c>
      <c r="D107" s="406"/>
      <c r="E107" s="379"/>
      <c r="F107" s="385"/>
      <c r="G107" s="385"/>
      <c r="H107" s="385"/>
      <c r="I107" s="385"/>
    </row>
    <row r="108" spans="1:9" hidden="1" outlineLevel="2">
      <c r="A108" s="379"/>
      <c r="B108" s="379" t="s">
        <v>416</v>
      </c>
      <c r="C108" s="379">
        <v>81</v>
      </c>
      <c r="D108" s="406"/>
      <c r="E108" s="379"/>
      <c r="F108" s="385"/>
      <c r="G108" s="385"/>
      <c r="H108" s="385"/>
      <c r="I108" s="385"/>
    </row>
    <row r="109" spans="1:9" hidden="1" outlineLevel="2">
      <c r="A109" s="379"/>
      <c r="B109" s="379" t="s">
        <v>417</v>
      </c>
      <c r="C109" s="379">
        <v>82</v>
      </c>
      <c r="D109" s="406"/>
      <c r="E109" s="379"/>
      <c r="F109" s="385"/>
      <c r="G109" s="385"/>
      <c r="H109" s="385"/>
      <c r="I109" s="385"/>
    </row>
    <row r="110" spans="1:9" hidden="1" outlineLevel="2">
      <c r="A110" s="379"/>
      <c r="B110" s="379" t="s">
        <v>418</v>
      </c>
      <c r="C110" s="379">
        <v>83</v>
      </c>
      <c r="D110" s="406"/>
      <c r="E110" s="379"/>
      <c r="F110" s="385"/>
      <c r="G110" s="385"/>
      <c r="H110" s="385"/>
      <c r="I110" s="385"/>
    </row>
    <row r="111" spans="1:9" hidden="1" outlineLevel="2">
      <c r="A111" s="379"/>
      <c r="B111" s="379" t="s">
        <v>419</v>
      </c>
      <c r="C111" s="379">
        <v>84</v>
      </c>
      <c r="D111" s="406"/>
      <c r="E111" s="379"/>
      <c r="F111" s="385"/>
      <c r="G111" s="385"/>
      <c r="H111" s="385"/>
      <c r="I111" s="385"/>
    </row>
    <row r="112" spans="1:9" hidden="1" outlineLevel="2">
      <c r="A112" s="379"/>
      <c r="B112" s="379" t="s">
        <v>420</v>
      </c>
      <c r="C112" s="379">
        <v>85</v>
      </c>
      <c r="D112" s="406"/>
      <c r="E112" s="379"/>
      <c r="F112" s="385"/>
      <c r="G112" s="385"/>
      <c r="H112" s="385"/>
      <c r="I112" s="385"/>
    </row>
    <row r="113" spans="1:9" hidden="1" outlineLevel="2">
      <c r="A113" s="379"/>
      <c r="B113" s="379" t="s">
        <v>421</v>
      </c>
      <c r="C113" s="379">
        <v>86</v>
      </c>
      <c r="D113" s="406"/>
      <c r="E113" s="379"/>
      <c r="F113" s="385"/>
      <c r="G113" s="385"/>
      <c r="H113" s="385"/>
      <c r="I113" s="385"/>
    </row>
    <row r="114" spans="1:9" hidden="1" outlineLevel="2">
      <c r="A114" s="379"/>
      <c r="B114" s="379" t="s">
        <v>422</v>
      </c>
      <c r="C114" s="379">
        <v>87</v>
      </c>
      <c r="D114" s="406"/>
      <c r="E114" s="379"/>
      <c r="F114" s="385"/>
      <c r="G114" s="385"/>
      <c r="H114" s="385"/>
      <c r="I114" s="385"/>
    </row>
    <row r="115" spans="1:9" hidden="1" outlineLevel="2">
      <c r="A115" s="379"/>
      <c r="B115" s="379" t="s">
        <v>423</v>
      </c>
      <c r="C115" s="379">
        <v>88</v>
      </c>
      <c r="D115" s="406"/>
      <c r="E115" s="379"/>
      <c r="F115" s="385"/>
      <c r="G115" s="385"/>
      <c r="H115" s="385"/>
      <c r="I115" s="385"/>
    </row>
    <row r="116" spans="1:9" hidden="1" outlineLevel="2">
      <c r="A116" s="379"/>
      <c r="B116" s="379" t="s">
        <v>424</v>
      </c>
      <c r="C116" s="379">
        <v>89</v>
      </c>
      <c r="D116" s="406"/>
      <c r="E116" s="379"/>
      <c r="F116" s="385"/>
      <c r="G116" s="385"/>
      <c r="H116" s="385"/>
      <c r="I116" s="385"/>
    </row>
    <row r="117" spans="1:9" hidden="1" outlineLevel="2">
      <c r="A117" s="379"/>
      <c r="B117" s="379" t="s">
        <v>425</v>
      </c>
      <c r="C117" s="379">
        <v>90</v>
      </c>
      <c r="D117" s="406"/>
      <c r="E117" s="379"/>
      <c r="F117" s="385"/>
      <c r="G117" s="385"/>
      <c r="H117" s="385"/>
      <c r="I117" s="385"/>
    </row>
    <row r="118" spans="1:9" hidden="1" outlineLevel="2">
      <c r="A118" s="379"/>
      <c r="B118" s="379" t="s">
        <v>425</v>
      </c>
      <c r="C118" s="379">
        <v>91</v>
      </c>
      <c r="D118" s="406"/>
      <c r="E118" s="379"/>
      <c r="F118" s="385"/>
      <c r="G118" s="385"/>
      <c r="H118" s="385"/>
      <c r="I118" s="385"/>
    </row>
    <row r="119" spans="1:9" hidden="1" outlineLevel="2">
      <c r="A119" s="379"/>
      <c r="B119" s="379" t="s">
        <v>425</v>
      </c>
      <c r="C119" s="379">
        <v>92</v>
      </c>
      <c r="D119" s="406"/>
      <c r="E119" s="379"/>
      <c r="F119" s="385"/>
      <c r="G119" s="385"/>
      <c r="H119" s="385"/>
      <c r="I119" s="385"/>
    </row>
    <row r="120" spans="1:9" hidden="1" outlineLevel="2">
      <c r="A120" s="379"/>
      <c r="B120" s="379" t="s">
        <v>425</v>
      </c>
      <c r="C120" s="379">
        <v>93</v>
      </c>
      <c r="D120" s="406"/>
      <c r="E120" s="379"/>
      <c r="F120" s="385"/>
      <c r="G120" s="385"/>
      <c r="H120" s="385"/>
      <c r="I120" s="385"/>
    </row>
    <row r="121" spans="1:9" hidden="1" outlineLevel="2">
      <c r="A121" s="379"/>
      <c r="B121" s="379" t="s">
        <v>425</v>
      </c>
      <c r="C121" s="379">
        <v>94</v>
      </c>
      <c r="D121" s="406"/>
      <c r="E121" s="379"/>
      <c r="F121" s="385"/>
      <c r="G121" s="385"/>
      <c r="H121" s="385"/>
      <c r="I121" s="385"/>
    </row>
    <row r="122" spans="1:9" hidden="1" outlineLevel="2">
      <c r="A122" s="379"/>
      <c r="B122" s="379" t="s">
        <v>425</v>
      </c>
      <c r="C122" s="379">
        <v>95</v>
      </c>
      <c r="D122" s="406"/>
      <c r="E122" s="379"/>
      <c r="F122" s="385"/>
      <c r="G122" s="385"/>
      <c r="H122" s="385"/>
      <c r="I122" s="385"/>
    </row>
    <row r="123" spans="1:9" hidden="1" outlineLevel="2">
      <c r="A123" s="379"/>
      <c r="B123" s="379" t="s">
        <v>426</v>
      </c>
      <c r="C123" s="379">
        <v>96</v>
      </c>
      <c r="D123" s="406"/>
      <c r="E123" s="379"/>
      <c r="F123" s="385"/>
      <c r="G123" s="385"/>
      <c r="H123" s="385"/>
      <c r="I123" s="385"/>
    </row>
    <row r="124" spans="1:9" hidden="1" outlineLevel="2">
      <c r="A124" s="379"/>
      <c r="B124" s="379" t="s">
        <v>426</v>
      </c>
      <c r="C124" s="379">
        <v>97</v>
      </c>
      <c r="D124" s="406"/>
      <c r="E124" s="379"/>
      <c r="F124" s="385"/>
      <c r="G124" s="385"/>
      <c r="H124" s="385"/>
      <c r="I124" s="385"/>
    </row>
    <row r="125" spans="1:9" hidden="1" outlineLevel="2">
      <c r="A125" s="379"/>
      <c r="B125" s="379" t="s">
        <v>426</v>
      </c>
      <c r="C125" s="379">
        <v>98</v>
      </c>
      <c r="D125" s="406"/>
      <c r="E125" s="379"/>
      <c r="F125" s="385"/>
      <c r="G125" s="385"/>
      <c r="H125" s="385"/>
      <c r="I125" s="385"/>
    </row>
    <row r="126" spans="1:9" hidden="1" outlineLevel="2">
      <c r="A126" s="379"/>
      <c r="B126" s="379" t="s">
        <v>426</v>
      </c>
      <c r="C126" s="379">
        <v>99</v>
      </c>
      <c r="D126" s="406"/>
      <c r="E126" s="379"/>
      <c r="F126" s="385"/>
      <c r="G126" s="385"/>
      <c r="H126" s="385"/>
      <c r="I126" s="385"/>
    </row>
    <row r="127" spans="1:9" hidden="1" outlineLevel="2">
      <c r="A127" s="379"/>
      <c r="B127" s="379" t="s">
        <v>426</v>
      </c>
      <c r="C127" s="379">
        <v>100</v>
      </c>
      <c r="D127" s="406"/>
      <c r="E127" s="379"/>
      <c r="F127" s="385"/>
      <c r="G127" s="385"/>
      <c r="H127" s="385"/>
      <c r="I127" s="385"/>
    </row>
    <row r="128" spans="1:9" hidden="1" outlineLevel="2">
      <c r="A128" s="379"/>
      <c r="B128" s="379" t="s">
        <v>427</v>
      </c>
      <c r="C128" s="379">
        <v>101</v>
      </c>
      <c r="D128" s="406"/>
      <c r="E128" s="379"/>
      <c r="F128" s="385"/>
      <c r="G128" s="385"/>
      <c r="H128" s="385"/>
      <c r="I128" s="385"/>
    </row>
    <row r="129" spans="1:9" hidden="1" outlineLevel="2">
      <c r="A129" s="379"/>
      <c r="B129" s="379" t="s">
        <v>428</v>
      </c>
      <c r="C129" s="379">
        <v>102</v>
      </c>
      <c r="D129" s="406"/>
      <c r="E129" s="379"/>
      <c r="F129" s="385"/>
      <c r="G129" s="385"/>
      <c r="H129" s="385"/>
      <c r="I129" s="385"/>
    </row>
    <row r="130" spans="1:9" hidden="1" outlineLevel="2">
      <c r="A130" s="379"/>
      <c r="B130" s="379" t="s">
        <v>429</v>
      </c>
      <c r="C130" s="379">
        <v>103</v>
      </c>
      <c r="D130" s="406"/>
      <c r="E130" s="379"/>
      <c r="F130" s="385"/>
      <c r="G130" s="385"/>
      <c r="H130" s="385"/>
      <c r="I130" s="385"/>
    </row>
    <row r="131" spans="1:9" hidden="1" outlineLevel="2">
      <c r="A131" s="379"/>
      <c r="B131" s="379" t="s">
        <v>430</v>
      </c>
      <c r="C131" s="379">
        <v>104</v>
      </c>
      <c r="D131" s="406"/>
      <c r="E131" s="379"/>
      <c r="F131" s="385"/>
      <c r="G131" s="385"/>
      <c r="H131" s="385"/>
      <c r="I131" s="385"/>
    </row>
    <row r="132" spans="1:9" hidden="1" outlineLevel="2">
      <c r="A132" s="379"/>
      <c r="B132" s="379" t="s">
        <v>431</v>
      </c>
      <c r="C132" s="379">
        <v>105</v>
      </c>
      <c r="D132" s="406"/>
      <c r="E132" s="379"/>
      <c r="F132" s="385"/>
      <c r="G132" s="385"/>
      <c r="H132" s="385"/>
      <c r="I132" s="385"/>
    </row>
    <row r="133" spans="1:9" hidden="1" outlineLevel="2">
      <c r="A133" s="379"/>
      <c r="B133" s="379" t="s">
        <v>432</v>
      </c>
      <c r="C133" s="379">
        <v>106</v>
      </c>
      <c r="D133" s="406"/>
      <c r="E133" s="379"/>
      <c r="F133" s="385"/>
      <c r="G133" s="385"/>
      <c r="H133" s="385"/>
      <c r="I133" s="385"/>
    </row>
    <row r="134" spans="1:9" hidden="1" outlineLevel="2">
      <c r="A134" s="379"/>
      <c r="B134" s="379" t="s">
        <v>278</v>
      </c>
      <c r="C134" s="379">
        <v>107</v>
      </c>
      <c r="D134" s="406"/>
      <c r="E134" s="379"/>
      <c r="F134" s="385"/>
      <c r="G134" s="385"/>
      <c r="H134" s="385"/>
      <c r="I134" s="385"/>
    </row>
    <row r="135" spans="1:9" hidden="1" outlineLevel="2">
      <c r="A135" s="379"/>
      <c r="B135" s="379" t="s">
        <v>433</v>
      </c>
      <c r="C135" s="379">
        <v>108</v>
      </c>
      <c r="D135" s="406"/>
      <c r="E135" s="379"/>
      <c r="F135" s="385"/>
      <c r="G135" s="385"/>
      <c r="H135" s="385"/>
      <c r="I135" s="385"/>
    </row>
    <row r="136" spans="1:9" hidden="1" outlineLevel="2">
      <c r="A136" s="379"/>
      <c r="B136" s="379" t="s">
        <v>434</v>
      </c>
      <c r="C136" s="379">
        <v>109</v>
      </c>
      <c r="D136" s="406"/>
      <c r="E136" s="379"/>
      <c r="F136" s="385"/>
      <c r="G136" s="385"/>
      <c r="H136" s="385"/>
      <c r="I136" s="385"/>
    </row>
    <row r="137" spans="1:9" hidden="1" outlineLevel="2">
      <c r="A137" s="379"/>
      <c r="B137" s="379" t="s">
        <v>434</v>
      </c>
      <c r="C137" s="379">
        <v>110</v>
      </c>
      <c r="D137" s="406"/>
      <c r="E137" s="379"/>
      <c r="F137" s="385"/>
      <c r="G137" s="385"/>
      <c r="H137" s="385"/>
      <c r="I137" s="385"/>
    </row>
    <row r="138" spans="1:9" hidden="1" outlineLevel="2">
      <c r="A138" s="379"/>
      <c r="B138" s="379" t="s">
        <v>435</v>
      </c>
      <c r="C138" s="379">
        <v>111</v>
      </c>
      <c r="D138" s="406"/>
      <c r="E138" s="379"/>
      <c r="F138" s="385"/>
      <c r="G138" s="385"/>
      <c r="H138" s="385"/>
      <c r="I138" s="385"/>
    </row>
    <row r="139" spans="1:9" hidden="1" outlineLevel="2">
      <c r="A139" s="379"/>
      <c r="B139" s="379" t="s">
        <v>435</v>
      </c>
      <c r="C139" s="379">
        <v>112</v>
      </c>
      <c r="D139" s="406"/>
      <c r="E139" s="379"/>
      <c r="F139" s="385"/>
      <c r="G139" s="385"/>
      <c r="H139" s="385"/>
      <c r="I139" s="385"/>
    </row>
    <row r="140" spans="1:9" hidden="1" outlineLevel="2">
      <c r="A140" s="379"/>
      <c r="B140" s="379" t="s">
        <v>436</v>
      </c>
      <c r="C140" s="379">
        <v>113</v>
      </c>
      <c r="D140" s="406"/>
      <c r="E140" s="379"/>
      <c r="F140" s="385"/>
      <c r="G140" s="385"/>
      <c r="H140" s="385"/>
      <c r="I140" s="385"/>
    </row>
    <row r="141" spans="1:9" hidden="1" outlineLevel="2">
      <c r="A141" s="379"/>
      <c r="B141" s="379" t="s">
        <v>437</v>
      </c>
      <c r="C141" s="379">
        <v>114</v>
      </c>
      <c r="D141" s="406"/>
      <c r="E141" s="379"/>
      <c r="F141" s="385"/>
      <c r="G141" s="385"/>
      <c r="H141" s="385"/>
      <c r="I141" s="385"/>
    </row>
    <row r="142" spans="1:9" hidden="1" outlineLevel="2">
      <c r="A142" s="379"/>
      <c r="B142" s="379" t="s">
        <v>437</v>
      </c>
      <c r="C142" s="379">
        <v>115</v>
      </c>
      <c r="D142" s="406"/>
      <c r="E142" s="379"/>
      <c r="F142" s="385"/>
      <c r="G142" s="385"/>
      <c r="H142" s="385"/>
      <c r="I142" s="385"/>
    </row>
    <row r="143" spans="1:9" hidden="1" outlineLevel="2">
      <c r="A143" s="379"/>
      <c r="B143" s="379" t="s">
        <v>438</v>
      </c>
      <c r="C143" s="379">
        <v>116</v>
      </c>
      <c r="D143" s="406"/>
      <c r="E143" s="379"/>
      <c r="F143" s="385"/>
      <c r="G143" s="385"/>
      <c r="H143" s="385"/>
      <c r="I143" s="385"/>
    </row>
    <row r="144" spans="1:9" hidden="1" outlineLevel="2">
      <c r="A144" s="379"/>
      <c r="B144" s="379" t="s">
        <v>438</v>
      </c>
      <c r="C144" s="379">
        <v>117</v>
      </c>
      <c r="D144" s="406"/>
      <c r="E144" s="379"/>
      <c r="F144" s="385"/>
      <c r="G144" s="385"/>
      <c r="H144" s="385"/>
      <c r="I144" s="385"/>
    </row>
    <row r="145" spans="1:9" hidden="1" outlineLevel="2">
      <c r="A145" s="379"/>
      <c r="B145" s="379" t="s">
        <v>439</v>
      </c>
      <c r="C145" s="379">
        <v>118</v>
      </c>
      <c r="D145" s="406"/>
      <c r="E145" s="379"/>
      <c r="F145" s="385"/>
      <c r="G145" s="385"/>
      <c r="H145" s="385"/>
      <c r="I145" s="385"/>
    </row>
    <row r="146" spans="1:9" hidden="1" outlineLevel="2">
      <c r="A146" s="379"/>
      <c r="B146" s="379" t="s">
        <v>439</v>
      </c>
      <c r="C146" s="379">
        <v>119</v>
      </c>
      <c r="D146" s="406"/>
      <c r="E146" s="379"/>
      <c r="F146" s="385"/>
      <c r="G146" s="385"/>
      <c r="H146" s="385"/>
      <c r="I146" s="385"/>
    </row>
    <row r="147" spans="1:9" hidden="1" outlineLevel="2">
      <c r="A147" s="379"/>
      <c r="B147" s="379" t="s">
        <v>440</v>
      </c>
      <c r="C147" s="379">
        <v>120</v>
      </c>
      <c r="D147" s="406"/>
      <c r="E147" s="379"/>
      <c r="F147" s="385"/>
      <c r="G147" s="385"/>
      <c r="H147" s="385"/>
      <c r="I147" s="385"/>
    </row>
    <row r="148" spans="1:9" hidden="1" outlineLevel="2">
      <c r="A148" s="379"/>
      <c r="B148" s="379" t="s">
        <v>441</v>
      </c>
      <c r="C148" s="379">
        <v>121</v>
      </c>
      <c r="D148" s="406"/>
      <c r="E148" s="379"/>
      <c r="F148" s="385"/>
      <c r="G148" s="385"/>
      <c r="H148" s="385"/>
      <c r="I148" s="385"/>
    </row>
    <row r="149" spans="1:9" hidden="1" outlineLevel="2">
      <c r="A149" s="379"/>
      <c r="B149" s="379" t="s">
        <v>442</v>
      </c>
      <c r="C149" s="379">
        <v>122</v>
      </c>
      <c r="D149" s="406"/>
      <c r="E149" s="379"/>
      <c r="F149" s="385"/>
      <c r="G149" s="385"/>
      <c r="H149" s="385"/>
      <c r="I149" s="385"/>
    </row>
    <row r="150" spans="1:9" hidden="1" outlineLevel="2">
      <c r="A150" s="379"/>
      <c r="B150" s="379" t="s">
        <v>443</v>
      </c>
      <c r="C150" s="379">
        <v>123</v>
      </c>
      <c r="D150" s="406"/>
      <c r="E150" s="379"/>
      <c r="F150" s="385"/>
      <c r="G150" s="385"/>
      <c r="H150" s="385"/>
      <c r="I150" s="385"/>
    </row>
    <row r="151" spans="1:9" hidden="1" outlineLevel="2">
      <c r="A151" s="379"/>
      <c r="B151" s="379" t="s">
        <v>444</v>
      </c>
      <c r="C151" s="379">
        <v>124</v>
      </c>
      <c r="D151" s="406"/>
      <c r="E151" s="379"/>
      <c r="F151" s="385"/>
      <c r="G151" s="385"/>
      <c r="H151" s="385"/>
      <c r="I151" s="385"/>
    </row>
    <row r="152" spans="1:9" hidden="1" outlineLevel="2">
      <c r="A152" s="379"/>
      <c r="B152" s="379" t="s">
        <v>280</v>
      </c>
      <c r="C152" s="379">
        <v>125</v>
      </c>
      <c r="D152" s="406"/>
      <c r="E152" s="379"/>
      <c r="F152" s="385"/>
      <c r="G152" s="385"/>
      <c r="H152" s="385"/>
      <c r="I152" s="385"/>
    </row>
    <row r="153" spans="1:9" hidden="1" outlineLevel="2">
      <c r="A153" s="379"/>
      <c r="B153" s="379" t="s">
        <v>281</v>
      </c>
      <c r="C153" s="379">
        <v>126</v>
      </c>
      <c r="D153" s="406"/>
      <c r="E153" s="379"/>
      <c r="F153" s="385"/>
      <c r="G153" s="385"/>
      <c r="H153" s="385"/>
      <c r="I153" s="385"/>
    </row>
    <row r="154" spans="1:9" hidden="1" outlineLevel="2">
      <c r="A154" s="379"/>
      <c r="B154" s="379" t="s">
        <v>445</v>
      </c>
      <c r="C154" s="379">
        <v>127</v>
      </c>
      <c r="D154" s="406"/>
      <c r="E154" s="379"/>
      <c r="F154" s="385"/>
      <c r="G154" s="385"/>
      <c r="H154" s="385"/>
      <c r="I154" s="385"/>
    </row>
    <row r="155" spans="1:9" hidden="1" outlineLevel="2">
      <c r="A155" s="379"/>
      <c r="B155" s="379" t="s">
        <v>282</v>
      </c>
      <c r="C155" s="379">
        <v>128</v>
      </c>
      <c r="D155" s="406"/>
      <c r="E155" s="379"/>
      <c r="F155" s="385"/>
      <c r="G155" s="385"/>
      <c r="H155" s="385"/>
      <c r="I155" s="385"/>
    </row>
    <row r="156" spans="1:9" hidden="1" outlineLevel="2">
      <c r="A156" s="379"/>
      <c r="B156" s="379" t="s">
        <v>446</v>
      </c>
      <c r="C156" s="379">
        <v>129</v>
      </c>
      <c r="D156" s="406"/>
      <c r="E156" s="379"/>
      <c r="F156" s="385"/>
      <c r="G156" s="385"/>
      <c r="H156" s="385"/>
      <c r="I156" s="385"/>
    </row>
    <row r="157" spans="1:9" hidden="1" outlineLevel="2">
      <c r="A157" s="379"/>
      <c r="B157" s="379" t="s">
        <v>447</v>
      </c>
      <c r="C157" s="379">
        <v>130</v>
      </c>
      <c r="D157" s="406"/>
      <c r="E157" s="379"/>
      <c r="F157" s="385"/>
      <c r="G157" s="385"/>
      <c r="H157" s="385"/>
      <c r="I157" s="385"/>
    </row>
    <row r="158" spans="1:9" hidden="1" outlineLevel="2">
      <c r="A158" s="379"/>
      <c r="B158" s="379" t="s">
        <v>448</v>
      </c>
      <c r="C158" s="379">
        <v>131</v>
      </c>
      <c r="D158" s="406"/>
      <c r="E158" s="379"/>
      <c r="F158" s="385"/>
      <c r="G158" s="385"/>
      <c r="H158" s="385"/>
      <c r="I158" s="385"/>
    </row>
    <row r="159" spans="1:9" hidden="1" outlineLevel="2">
      <c r="A159" s="379"/>
      <c r="B159" s="379" t="s">
        <v>449</v>
      </c>
      <c r="C159" s="379">
        <v>132</v>
      </c>
      <c r="D159" s="406"/>
      <c r="E159" s="379"/>
      <c r="F159" s="385"/>
      <c r="G159" s="385"/>
      <c r="H159" s="385"/>
      <c r="I159" s="385"/>
    </row>
    <row r="160" spans="1:9" hidden="1" outlineLevel="2">
      <c r="A160" s="379"/>
      <c r="B160" s="379" t="s">
        <v>449</v>
      </c>
      <c r="C160" s="379">
        <v>133</v>
      </c>
      <c r="D160" s="406"/>
      <c r="E160" s="379"/>
      <c r="F160" s="385"/>
      <c r="G160" s="385"/>
      <c r="H160" s="385"/>
      <c r="I160" s="385"/>
    </row>
    <row r="161" spans="1:9" hidden="1" outlineLevel="2">
      <c r="A161" s="379"/>
      <c r="B161" s="379" t="s">
        <v>450</v>
      </c>
      <c r="C161" s="379">
        <v>134</v>
      </c>
      <c r="D161" s="406"/>
      <c r="E161" s="379"/>
      <c r="F161" s="385"/>
      <c r="G161" s="385"/>
      <c r="H161" s="385"/>
      <c r="I161" s="385"/>
    </row>
    <row r="162" spans="1:9" hidden="1" outlineLevel="2">
      <c r="A162" s="379"/>
      <c r="B162" s="379" t="s">
        <v>450</v>
      </c>
      <c r="C162" s="379">
        <v>135</v>
      </c>
      <c r="D162" s="406"/>
      <c r="E162" s="379"/>
      <c r="F162" s="385"/>
      <c r="G162" s="385"/>
      <c r="H162" s="385"/>
      <c r="I162" s="385"/>
    </row>
    <row r="163" spans="1:9" hidden="1" outlineLevel="2">
      <c r="A163" s="379"/>
      <c r="B163" s="379" t="s">
        <v>451</v>
      </c>
      <c r="C163" s="379">
        <v>136</v>
      </c>
      <c r="D163" s="406"/>
      <c r="E163" s="379"/>
      <c r="F163" s="385"/>
      <c r="G163" s="385"/>
      <c r="H163" s="385"/>
      <c r="I163" s="385"/>
    </row>
    <row r="164" spans="1:9" hidden="1" outlineLevel="2">
      <c r="A164" s="379"/>
      <c r="B164" s="379" t="s">
        <v>452</v>
      </c>
      <c r="C164" s="379">
        <v>137</v>
      </c>
      <c r="D164" s="406"/>
      <c r="E164" s="379"/>
      <c r="F164" s="385"/>
      <c r="G164" s="385"/>
      <c r="H164" s="385"/>
      <c r="I164" s="385"/>
    </row>
    <row r="165" spans="1:9" hidden="1" outlineLevel="2">
      <c r="A165" s="379"/>
      <c r="B165" s="379" t="s">
        <v>453</v>
      </c>
      <c r="C165" s="379">
        <v>138</v>
      </c>
      <c r="D165" s="406"/>
      <c r="E165" s="379"/>
      <c r="F165" s="385"/>
      <c r="G165" s="385"/>
      <c r="H165" s="385"/>
      <c r="I165" s="385"/>
    </row>
    <row r="166" spans="1:9" hidden="1" outlineLevel="2">
      <c r="A166" s="379"/>
      <c r="B166" s="379" t="s">
        <v>454</v>
      </c>
      <c r="C166" s="379">
        <v>139</v>
      </c>
      <c r="D166" s="406"/>
      <c r="E166" s="379"/>
      <c r="F166" s="385"/>
      <c r="G166" s="385"/>
      <c r="H166" s="385"/>
      <c r="I166" s="385"/>
    </row>
    <row r="167" spans="1:9" hidden="1" outlineLevel="2">
      <c r="A167" s="379"/>
      <c r="B167" s="379" t="s">
        <v>284</v>
      </c>
      <c r="C167" s="379">
        <v>140</v>
      </c>
      <c r="D167" s="406"/>
      <c r="E167" s="379"/>
      <c r="F167" s="385"/>
      <c r="G167" s="385"/>
      <c r="H167" s="385"/>
      <c r="I167" s="385"/>
    </row>
    <row r="168" spans="1:9" hidden="1" outlineLevel="2">
      <c r="A168" s="379"/>
      <c r="B168" s="379" t="s">
        <v>455</v>
      </c>
      <c r="C168" s="379">
        <v>141</v>
      </c>
      <c r="D168" s="406"/>
      <c r="E168" s="379"/>
      <c r="F168" s="385"/>
      <c r="G168" s="385"/>
      <c r="H168" s="385"/>
      <c r="I168" s="385"/>
    </row>
    <row r="169" spans="1:9" hidden="1" outlineLevel="2">
      <c r="A169" s="379"/>
      <c r="B169" s="379" t="s">
        <v>288</v>
      </c>
      <c r="C169" s="379">
        <v>142</v>
      </c>
      <c r="D169" s="406"/>
      <c r="E169" s="379"/>
      <c r="F169" s="385"/>
      <c r="G169" s="385"/>
      <c r="H169" s="385"/>
      <c r="I169" s="385"/>
    </row>
    <row r="170" spans="1:9" hidden="1" outlineLevel="2">
      <c r="A170" s="379"/>
      <c r="B170" s="379" t="s">
        <v>456</v>
      </c>
      <c r="C170" s="379">
        <v>143</v>
      </c>
      <c r="D170" s="406"/>
      <c r="E170" s="379"/>
      <c r="F170" s="385"/>
      <c r="G170" s="385"/>
      <c r="H170" s="385"/>
      <c r="I170" s="385"/>
    </row>
    <row r="171" spans="1:9" hidden="1" outlineLevel="2">
      <c r="A171" s="379"/>
      <c r="B171" s="379" t="s">
        <v>457</v>
      </c>
      <c r="C171" s="379">
        <v>144</v>
      </c>
      <c r="D171" s="406"/>
      <c r="E171" s="379"/>
      <c r="F171" s="385"/>
      <c r="G171" s="385"/>
      <c r="H171" s="385"/>
      <c r="I171" s="385"/>
    </row>
    <row r="172" spans="1:9" hidden="1" outlineLevel="2">
      <c r="A172" s="379"/>
      <c r="B172" s="379" t="s">
        <v>289</v>
      </c>
      <c r="C172" s="379">
        <v>145</v>
      </c>
      <c r="D172" s="406"/>
      <c r="E172" s="379"/>
      <c r="F172" s="385"/>
      <c r="G172" s="385"/>
      <c r="H172" s="385"/>
      <c r="I172" s="385"/>
    </row>
    <row r="173" spans="1:9" hidden="1" outlineLevel="2">
      <c r="A173" s="379"/>
      <c r="B173" s="379" t="s">
        <v>458</v>
      </c>
      <c r="C173" s="379">
        <v>146</v>
      </c>
      <c r="D173" s="406"/>
      <c r="E173" s="379"/>
      <c r="F173" s="385"/>
      <c r="G173" s="385"/>
      <c r="H173" s="385"/>
      <c r="I173" s="385"/>
    </row>
    <row r="174" spans="1:9" hidden="1" outlineLevel="2">
      <c r="A174" s="379"/>
      <c r="B174" s="379" t="s">
        <v>459</v>
      </c>
      <c r="C174" s="379">
        <v>147</v>
      </c>
      <c r="D174" s="406"/>
      <c r="E174" s="379"/>
      <c r="F174" s="385"/>
      <c r="G174" s="385"/>
      <c r="H174" s="385"/>
      <c r="I174" s="385"/>
    </row>
    <row r="175" spans="1:9" hidden="1" outlineLevel="2">
      <c r="A175" s="379"/>
      <c r="B175" s="379" t="s">
        <v>291</v>
      </c>
      <c r="C175" s="379">
        <v>148</v>
      </c>
      <c r="D175" s="406"/>
      <c r="E175" s="379"/>
      <c r="F175" s="385"/>
      <c r="G175" s="385"/>
      <c r="H175" s="385"/>
      <c r="I175" s="385"/>
    </row>
    <row r="176" spans="1:9" hidden="1" outlineLevel="2">
      <c r="A176" s="379"/>
      <c r="B176" s="379" t="s">
        <v>460</v>
      </c>
      <c r="C176" s="379">
        <v>149</v>
      </c>
      <c r="D176" s="406"/>
      <c r="E176" s="379"/>
      <c r="F176" s="385"/>
      <c r="G176" s="385"/>
      <c r="H176" s="385"/>
      <c r="I176" s="385"/>
    </row>
    <row r="177" spans="1:9" hidden="1" outlineLevel="2">
      <c r="A177" s="379"/>
      <c r="B177" s="379" t="s">
        <v>460</v>
      </c>
      <c r="C177" s="379">
        <v>150</v>
      </c>
      <c r="D177" s="406"/>
      <c r="E177" s="379"/>
      <c r="F177" s="385"/>
      <c r="G177" s="385"/>
      <c r="H177" s="385"/>
      <c r="I177" s="385"/>
    </row>
    <row r="178" spans="1:9" hidden="1" outlineLevel="2">
      <c r="A178" s="379"/>
      <c r="B178" s="379" t="s">
        <v>461</v>
      </c>
      <c r="C178" s="379">
        <v>151</v>
      </c>
      <c r="D178" s="406"/>
      <c r="E178" s="379"/>
      <c r="F178" s="385"/>
      <c r="G178" s="385"/>
      <c r="H178" s="385"/>
      <c r="I178" s="385"/>
    </row>
    <row r="179" spans="1:9" hidden="1" outlineLevel="2">
      <c r="A179" s="379"/>
      <c r="B179" s="379" t="s">
        <v>461</v>
      </c>
      <c r="C179" s="379">
        <v>152</v>
      </c>
      <c r="D179" s="406"/>
      <c r="E179" s="379"/>
      <c r="F179" s="385"/>
      <c r="G179" s="385"/>
      <c r="H179" s="385"/>
      <c r="I179" s="385"/>
    </row>
    <row r="180" spans="1:9" hidden="1" outlineLevel="2">
      <c r="A180" s="379"/>
      <c r="B180" s="379" t="s">
        <v>293</v>
      </c>
      <c r="C180" s="379">
        <v>153</v>
      </c>
      <c r="D180" s="406"/>
      <c r="E180" s="379"/>
      <c r="F180" s="385"/>
      <c r="G180" s="385"/>
      <c r="H180" s="385"/>
      <c r="I180" s="385"/>
    </row>
    <row r="181" spans="1:9" hidden="1" outlineLevel="2">
      <c r="A181" s="379"/>
      <c r="B181" s="379" t="s">
        <v>293</v>
      </c>
      <c r="C181" s="379">
        <v>154</v>
      </c>
      <c r="D181" s="406"/>
      <c r="E181" s="379"/>
      <c r="F181" s="385"/>
      <c r="G181" s="385"/>
      <c r="H181" s="385"/>
      <c r="I181" s="385"/>
    </row>
    <row r="182" spans="1:9" hidden="1" outlineLevel="2">
      <c r="A182" s="379"/>
      <c r="B182" s="379" t="s">
        <v>293</v>
      </c>
      <c r="C182" s="379">
        <v>155</v>
      </c>
      <c r="D182" s="406"/>
      <c r="E182" s="379"/>
      <c r="F182" s="385"/>
      <c r="G182" s="385"/>
      <c r="H182" s="385"/>
      <c r="I182" s="385"/>
    </row>
    <row r="183" spans="1:9" hidden="1" outlineLevel="2">
      <c r="A183" s="379"/>
      <c r="B183" s="379" t="s">
        <v>294</v>
      </c>
      <c r="C183" s="379">
        <v>156</v>
      </c>
      <c r="D183" s="406"/>
      <c r="E183" s="379"/>
      <c r="F183" s="385"/>
      <c r="G183" s="385"/>
      <c r="H183" s="385"/>
      <c r="I183" s="385"/>
    </row>
    <row r="184" spans="1:9" hidden="1" outlineLevel="2">
      <c r="A184" s="379"/>
      <c r="B184" s="379" t="s">
        <v>462</v>
      </c>
      <c r="C184" s="379">
        <v>157</v>
      </c>
      <c r="D184" s="406"/>
      <c r="E184" s="379"/>
      <c r="F184" s="385"/>
      <c r="G184" s="385"/>
      <c r="H184" s="385"/>
      <c r="I184" s="385"/>
    </row>
    <row r="185" spans="1:9" hidden="1" outlineLevel="2">
      <c r="A185" s="379"/>
      <c r="B185" s="379" t="s">
        <v>462</v>
      </c>
      <c r="C185" s="379">
        <v>158</v>
      </c>
      <c r="D185" s="406"/>
      <c r="E185" s="379"/>
      <c r="F185" s="385"/>
      <c r="G185" s="385"/>
      <c r="H185" s="385"/>
      <c r="I185" s="385"/>
    </row>
    <row r="186" spans="1:9" hidden="1" outlineLevel="2">
      <c r="A186" s="379"/>
      <c r="B186" s="379" t="s">
        <v>463</v>
      </c>
      <c r="C186" s="379">
        <v>159</v>
      </c>
      <c r="D186" s="406"/>
      <c r="E186" s="379"/>
      <c r="F186" s="385"/>
      <c r="G186" s="385"/>
      <c r="H186" s="385"/>
      <c r="I186" s="385"/>
    </row>
    <row r="187" spans="1:9" hidden="1" outlineLevel="2">
      <c r="A187" s="379"/>
      <c r="B187" s="379" t="s">
        <v>463</v>
      </c>
      <c r="C187" s="379">
        <v>160</v>
      </c>
      <c r="D187" s="406"/>
      <c r="E187" s="379"/>
      <c r="F187" s="385"/>
      <c r="G187" s="385"/>
      <c r="H187" s="385"/>
      <c r="I187" s="385"/>
    </row>
    <row r="188" spans="1:9" hidden="1" outlineLevel="2">
      <c r="A188" s="379"/>
      <c r="B188" s="379" t="s">
        <v>464</v>
      </c>
      <c r="C188" s="379">
        <v>161</v>
      </c>
      <c r="D188" s="406"/>
      <c r="E188" s="379"/>
      <c r="F188" s="385"/>
      <c r="G188" s="385"/>
      <c r="H188" s="385"/>
      <c r="I188" s="385"/>
    </row>
    <row r="189" spans="1:9" hidden="1" outlineLevel="2">
      <c r="A189" s="379"/>
      <c r="B189" s="379" t="s">
        <v>465</v>
      </c>
      <c r="C189" s="379">
        <v>162</v>
      </c>
      <c r="D189" s="406"/>
      <c r="E189" s="379"/>
      <c r="F189" s="385"/>
      <c r="G189" s="385"/>
      <c r="H189" s="385"/>
      <c r="I189" s="385"/>
    </row>
    <row r="190" spans="1:9" hidden="1" outlineLevel="2">
      <c r="A190" s="379"/>
      <c r="B190" s="379" t="s">
        <v>465</v>
      </c>
      <c r="C190" s="379">
        <v>163</v>
      </c>
      <c r="D190" s="406"/>
      <c r="E190" s="379"/>
      <c r="F190" s="385"/>
      <c r="G190" s="385"/>
      <c r="H190" s="385"/>
      <c r="I190" s="385"/>
    </row>
    <row r="191" spans="1:9" hidden="1" outlineLevel="2">
      <c r="A191" s="379"/>
      <c r="B191" s="379" t="s">
        <v>465</v>
      </c>
      <c r="C191" s="379">
        <v>164</v>
      </c>
      <c r="D191" s="406"/>
      <c r="E191" s="379"/>
      <c r="F191" s="385"/>
      <c r="G191" s="385"/>
      <c r="H191" s="385"/>
      <c r="I191" s="385"/>
    </row>
    <row r="192" spans="1:9" hidden="1" outlineLevel="2">
      <c r="A192" s="379"/>
      <c r="B192" s="379" t="s">
        <v>466</v>
      </c>
      <c r="C192" s="379">
        <v>165</v>
      </c>
      <c r="D192" s="406"/>
      <c r="E192" s="379"/>
      <c r="F192" s="385"/>
      <c r="G192" s="385"/>
      <c r="H192" s="385"/>
      <c r="I192" s="385"/>
    </row>
    <row r="193" spans="1:9" hidden="1" outlineLevel="2">
      <c r="A193" s="379"/>
      <c r="B193" s="379" t="s">
        <v>467</v>
      </c>
      <c r="C193" s="379">
        <v>166</v>
      </c>
      <c r="D193" s="406"/>
      <c r="E193" s="379"/>
      <c r="F193" s="385"/>
      <c r="G193" s="385"/>
      <c r="H193" s="385"/>
      <c r="I193" s="385"/>
    </row>
    <row r="194" spans="1:9" hidden="1" outlineLevel="2">
      <c r="A194" s="379"/>
      <c r="B194" s="379" t="s">
        <v>468</v>
      </c>
      <c r="C194" s="379">
        <v>167</v>
      </c>
      <c r="D194" s="406"/>
      <c r="E194" s="379"/>
      <c r="F194" s="385"/>
      <c r="G194" s="385"/>
      <c r="H194" s="385"/>
      <c r="I194" s="385"/>
    </row>
    <row r="195" spans="1:9" hidden="1" outlineLevel="2">
      <c r="A195" s="379"/>
      <c r="B195" s="379" t="s">
        <v>469</v>
      </c>
      <c r="C195" s="379">
        <v>168</v>
      </c>
      <c r="D195" s="406"/>
      <c r="E195" s="379"/>
      <c r="F195" s="385"/>
      <c r="G195" s="385"/>
      <c r="H195" s="385"/>
      <c r="I195" s="385"/>
    </row>
    <row r="196" spans="1:9" hidden="1" outlineLevel="2">
      <c r="A196" s="379"/>
      <c r="B196" s="379" t="s">
        <v>470</v>
      </c>
      <c r="C196" s="379">
        <v>169</v>
      </c>
      <c r="D196" s="406"/>
      <c r="E196" s="379"/>
      <c r="F196" s="385"/>
      <c r="G196" s="385"/>
      <c r="H196" s="385"/>
      <c r="I196" s="385"/>
    </row>
    <row r="197" spans="1:9" hidden="1" outlineLevel="2">
      <c r="A197" s="379"/>
      <c r="B197" s="379" t="s">
        <v>471</v>
      </c>
      <c r="C197" s="379">
        <v>170</v>
      </c>
      <c r="D197" s="406"/>
      <c r="E197" s="379"/>
      <c r="F197" s="385"/>
      <c r="G197" s="385"/>
      <c r="H197" s="385"/>
      <c r="I197" s="385"/>
    </row>
    <row r="198" spans="1:9" hidden="1" outlineLevel="2">
      <c r="A198" s="379"/>
      <c r="B198" s="379" t="s">
        <v>300</v>
      </c>
      <c r="C198" s="379">
        <v>171</v>
      </c>
      <c r="D198" s="406"/>
      <c r="E198" s="379"/>
      <c r="F198" s="385"/>
      <c r="G198" s="385"/>
      <c r="H198" s="385"/>
      <c r="I198" s="385"/>
    </row>
    <row r="199" spans="1:9" hidden="1" outlineLevel="2">
      <c r="A199" s="379"/>
      <c r="B199" s="379" t="s">
        <v>305</v>
      </c>
      <c r="C199" s="379">
        <v>173</v>
      </c>
      <c r="D199" s="406"/>
      <c r="E199" s="379"/>
      <c r="F199" s="385"/>
      <c r="G199" s="385"/>
      <c r="H199" s="385"/>
      <c r="I199" s="385"/>
    </row>
    <row r="200" spans="1:9" hidden="1" outlineLevel="2">
      <c r="A200" s="379"/>
      <c r="B200" s="379" t="s">
        <v>473</v>
      </c>
      <c r="C200" s="379">
        <v>175</v>
      </c>
      <c r="D200" s="406"/>
      <c r="E200" s="379"/>
      <c r="F200" s="385"/>
      <c r="G200" s="385"/>
      <c r="H200" s="385"/>
      <c r="I200" s="385"/>
    </row>
    <row r="201" spans="1:9" hidden="1" outlineLevel="2">
      <c r="A201" s="379"/>
      <c r="B201" s="379" t="s">
        <v>476</v>
      </c>
      <c r="C201" s="379">
        <v>177</v>
      </c>
      <c r="D201" s="406"/>
      <c r="E201" s="379"/>
      <c r="F201" s="385"/>
      <c r="G201" s="385"/>
      <c r="H201" s="385"/>
      <c r="I201" s="385"/>
    </row>
    <row r="202" spans="1:9" hidden="1" outlineLevel="2">
      <c r="A202" s="379"/>
      <c r="B202" s="379" t="s">
        <v>478</v>
      </c>
      <c r="C202" s="379">
        <v>179</v>
      </c>
      <c r="D202" s="406"/>
      <c r="E202" s="379"/>
      <c r="F202" s="385"/>
      <c r="G202" s="385"/>
      <c r="H202" s="385"/>
      <c r="I202" s="385"/>
    </row>
    <row r="203" spans="1:9" hidden="1" outlineLevel="2">
      <c r="A203" s="379"/>
      <c r="B203" s="379" t="s">
        <v>479</v>
      </c>
      <c r="C203" s="379">
        <v>180</v>
      </c>
      <c r="D203" s="406"/>
      <c r="E203" s="379"/>
      <c r="F203" s="385"/>
      <c r="G203" s="385"/>
      <c r="H203" s="385"/>
      <c r="I203" s="385"/>
    </row>
    <row r="204" spans="1:9" hidden="1" outlineLevel="2">
      <c r="A204" s="379"/>
      <c r="B204" s="379" t="s">
        <v>310</v>
      </c>
      <c r="C204" s="379">
        <v>181</v>
      </c>
      <c r="D204" s="406"/>
      <c r="E204" s="379"/>
      <c r="F204" s="385"/>
      <c r="G204" s="385"/>
      <c r="H204" s="385"/>
      <c r="I204" s="385"/>
    </row>
    <row r="205" spans="1:9" hidden="1" outlineLevel="2">
      <c r="A205" s="379"/>
      <c r="B205" s="379" t="s">
        <v>312</v>
      </c>
      <c r="C205" s="379">
        <v>182</v>
      </c>
      <c r="D205" s="406"/>
      <c r="E205" s="379"/>
      <c r="F205" s="385"/>
      <c r="G205" s="385"/>
      <c r="H205" s="385"/>
      <c r="I205" s="385"/>
    </row>
    <row r="206" spans="1:9" hidden="1" outlineLevel="2">
      <c r="A206" s="379"/>
      <c r="B206" s="379" t="s">
        <v>314</v>
      </c>
      <c r="C206" s="379">
        <v>183</v>
      </c>
      <c r="D206" s="406"/>
      <c r="E206" s="379"/>
      <c r="F206" s="385"/>
      <c r="G206" s="385"/>
      <c r="H206" s="385"/>
      <c r="I206" s="385"/>
    </row>
    <row r="207" spans="1:9" hidden="1" outlineLevel="2">
      <c r="A207" s="379"/>
      <c r="B207" s="379" t="s">
        <v>480</v>
      </c>
      <c r="C207" s="379">
        <v>184</v>
      </c>
      <c r="D207" s="406"/>
      <c r="E207" s="379"/>
      <c r="F207" s="385"/>
      <c r="G207" s="385"/>
      <c r="H207" s="385"/>
      <c r="I207" s="385"/>
    </row>
    <row r="208" spans="1:9" hidden="1" outlineLevel="2">
      <c r="A208" s="379"/>
      <c r="B208" s="379" t="s">
        <v>481</v>
      </c>
      <c r="C208" s="379">
        <v>186</v>
      </c>
      <c r="D208" s="406"/>
      <c r="E208" s="379"/>
      <c r="F208" s="385"/>
      <c r="G208" s="385"/>
      <c r="H208" s="385"/>
      <c r="I208" s="385"/>
    </row>
    <row r="209" spans="1:9" hidden="1" outlineLevel="2">
      <c r="A209" s="379"/>
      <c r="B209" s="379" t="s">
        <v>317</v>
      </c>
      <c r="C209" s="379">
        <v>188</v>
      </c>
      <c r="D209" s="406"/>
      <c r="E209" s="379"/>
      <c r="F209" s="385"/>
      <c r="G209" s="385"/>
      <c r="H209" s="385"/>
      <c r="I209" s="385"/>
    </row>
    <row r="210" spans="1:9" hidden="1" outlineLevel="2">
      <c r="A210" s="379"/>
      <c r="B210" s="379" t="s">
        <v>484</v>
      </c>
      <c r="C210" s="379">
        <v>190</v>
      </c>
      <c r="D210" s="406"/>
      <c r="E210" s="379"/>
      <c r="F210" s="385"/>
      <c r="G210" s="385"/>
      <c r="H210" s="385"/>
      <c r="I210" s="385"/>
    </row>
    <row r="211" spans="1:9" hidden="1" outlineLevel="2">
      <c r="A211" s="379"/>
      <c r="B211" s="379" t="s">
        <v>486</v>
      </c>
      <c r="C211" s="379">
        <v>194</v>
      </c>
      <c r="D211" s="406"/>
      <c r="E211" s="379"/>
      <c r="F211" s="385"/>
      <c r="G211" s="385"/>
      <c r="H211" s="385"/>
      <c r="I211" s="385"/>
    </row>
    <row r="212" spans="1:9" hidden="1" outlineLevel="2">
      <c r="A212" s="379"/>
      <c r="B212" s="379" t="s">
        <v>487</v>
      </c>
      <c r="C212" s="379">
        <v>196</v>
      </c>
      <c r="D212" s="406"/>
      <c r="E212" s="379"/>
      <c r="F212" s="385"/>
      <c r="G212" s="385"/>
      <c r="H212" s="385"/>
      <c r="I212" s="385"/>
    </row>
    <row r="213" spans="1:9" hidden="1" outlineLevel="2">
      <c r="A213" s="379"/>
      <c r="B213" s="379" t="s">
        <v>488</v>
      </c>
      <c r="C213" s="379">
        <v>197</v>
      </c>
      <c r="D213" s="406"/>
      <c r="E213" s="379"/>
      <c r="F213" s="385"/>
      <c r="G213" s="385"/>
      <c r="H213" s="385"/>
      <c r="I213" s="385"/>
    </row>
    <row r="214" spans="1:9" hidden="1" outlineLevel="2">
      <c r="A214" s="379"/>
      <c r="B214" s="379" t="s">
        <v>319</v>
      </c>
      <c r="C214" s="379">
        <v>198</v>
      </c>
      <c r="D214" s="406"/>
      <c r="E214" s="379"/>
      <c r="F214" s="385"/>
      <c r="G214" s="385"/>
      <c r="H214" s="385"/>
      <c r="I214" s="385"/>
    </row>
    <row r="215" spans="1:9" hidden="1" outlineLevel="2">
      <c r="A215" s="379"/>
      <c r="B215" s="379" t="s">
        <v>489</v>
      </c>
      <c r="C215" s="379">
        <v>199</v>
      </c>
      <c r="D215" s="406"/>
      <c r="E215" s="379"/>
      <c r="F215" s="385"/>
      <c r="G215" s="385"/>
      <c r="H215" s="385"/>
      <c r="I215" s="385"/>
    </row>
    <row r="216" spans="1:9" hidden="1" outlineLevel="2">
      <c r="A216" s="379"/>
      <c r="B216" s="379" t="s">
        <v>320</v>
      </c>
      <c r="C216" s="379">
        <v>200</v>
      </c>
      <c r="D216" s="406"/>
      <c r="E216" s="379"/>
      <c r="F216" s="385"/>
      <c r="G216" s="385"/>
      <c r="H216" s="385"/>
      <c r="I216" s="385"/>
    </row>
    <row r="217" spans="1:9" hidden="1" outlineLevel="2">
      <c r="A217" s="379"/>
      <c r="B217" s="379" t="s">
        <v>492</v>
      </c>
      <c r="C217" s="379">
        <v>203</v>
      </c>
      <c r="D217" s="406"/>
      <c r="E217" s="379"/>
      <c r="F217" s="385"/>
      <c r="G217" s="385"/>
      <c r="H217" s="385"/>
      <c r="I217" s="385"/>
    </row>
    <row r="218" spans="1:9" hidden="1" outlineLevel="2">
      <c r="A218" s="379"/>
      <c r="B218" s="379" t="s">
        <v>324</v>
      </c>
      <c r="C218" s="379">
        <v>206</v>
      </c>
      <c r="D218" s="406"/>
      <c r="E218" s="379"/>
      <c r="F218" s="385"/>
      <c r="G218" s="385"/>
      <c r="H218" s="385"/>
      <c r="I218" s="385"/>
    </row>
    <row r="219" spans="1:9" hidden="1" outlineLevel="2">
      <c r="A219" s="379"/>
      <c r="B219" s="379" t="s">
        <v>494</v>
      </c>
      <c r="C219" s="379">
        <v>208</v>
      </c>
      <c r="D219" s="406"/>
      <c r="E219" s="379"/>
      <c r="F219" s="385"/>
      <c r="G219" s="385"/>
      <c r="H219" s="385"/>
      <c r="I219" s="385"/>
    </row>
    <row r="220" spans="1:9" hidden="1" outlineLevel="2">
      <c r="A220" s="379"/>
      <c r="B220" s="379" t="s">
        <v>495</v>
      </c>
      <c r="C220" s="379">
        <v>209</v>
      </c>
      <c r="D220" s="406"/>
      <c r="E220" s="379"/>
      <c r="F220" s="385"/>
      <c r="G220" s="385"/>
      <c r="H220" s="385"/>
      <c r="I220" s="385"/>
    </row>
    <row r="221" spans="1:9" hidden="1" outlineLevel="2">
      <c r="A221" s="379"/>
      <c r="B221" s="379" t="s">
        <v>325</v>
      </c>
      <c r="C221" s="379">
        <v>210</v>
      </c>
      <c r="D221" s="406"/>
      <c r="E221" s="379"/>
      <c r="F221" s="385"/>
      <c r="G221" s="385"/>
      <c r="H221" s="385"/>
      <c r="I221" s="385"/>
    </row>
    <row r="222" spans="1:9" hidden="1" outlineLevel="2">
      <c r="A222" s="379"/>
      <c r="B222" s="379" t="s">
        <v>325</v>
      </c>
      <c r="C222" s="379">
        <v>211</v>
      </c>
      <c r="D222" s="406"/>
      <c r="E222" s="379"/>
      <c r="F222" s="385"/>
      <c r="G222" s="385"/>
      <c r="H222" s="385"/>
      <c r="I222" s="385"/>
    </row>
    <row r="223" spans="1:9" hidden="1" outlineLevel="2">
      <c r="A223" s="379"/>
      <c r="B223" s="379" t="s">
        <v>497</v>
      </c>
      <c r="C223" s="379">
        <v>213</v>
      </c>
      <c r="D223" s="406"/>
      <c r="E223" s="379"/>
      <c r="F223" s="385"/>
      <c r="G223" s="385"/>
      <c r="H223" s="385"/>
      <c r="I223" s="385"/>
    </row>
    <row r="224" spans="1:9" hidden="1" outlineLevel="2">
      <c r="A224" s="379"/>
      <c r="B224" s="379" t="s">
        <v>498</v>
      </c>
      <c r="C224" s="379">
        <v>214</v>
      </c>
      <c r="D224" s="406"/>
      <c r="E224" s="379"/>
      <c r="F224" s="385"/>
      <c r="G224" s="385"/>
      <c r="H224" s="385"/>
      <c r="I224" s="385"/>
    </row>
    <row r="225" spans="1:9" hidden="1" outlineLevel="2">
      <c r="A225" s="379"/>
      <c r="B225" s="379" t="s">
        <v>326</v>
      </c>
      <c r="C225" s="379">
        <v>216</v>
      </c>
      <c r="D225" s="406"/>
      <c r="E225" s="379"/>
      <c r="F225" s="385"/>
      <c r="G225" s="385"/>
      <c r="H225" s="385"/>
      <c r="I225" s="385"/>
    </row>
    <row r="226" spans="1:9" hidden="1" outlineLevel="2">
      <c r="A226" s="379"/>
      <c r="B226" s="379" t="s">
        <v>329</v>
      </c>
      <c r="C226" s="379">
        <v>217</v>
      </c>
      <c r="D226" s="406"/>
      <c r="E226" s="379"/>
      <c r="F226" s="385"/>
      <c r="G226" s="385"/>
      <c r="H226" s="385"/>
      <c r="I226" s="385"/>
    </row>
    <row r="227" spans="1:9" hidden="1" outlineLevel="2">
      <c r="A227" s="379"/>
      <c r="B227" s="379" t="s">
        <v>330</v>
      </c>
      <c r="C227" s="379">
        <v>218</v>
      </c>
      <c r="D227" s="406"/>
      <c r="E227" s="379"/>
      <c r="F227" s="385"/>
      <c r="G227" s="385"/>
      <c r="H227" s="385"/>
      <c r="I227" s="385"/>
    </row>
    <row r="228" spans="1:9" hidden="1" outlineLevel="2">
      <c r="A228" s="379"/>
      <c r="B228" s="379" t="s">
        <v>500</v>
      </c>
      <c r="C228" s="379">
        <v>220</v>
      </c>
      <c r="D228" s="406"/>
      <c r="E228" s="379"/>
      <c r="F228" s="385"/>
      <c r="G228" s="385"/>
      <c r="H228" s="385"/>
      <c r="I228" s="385"/>
    </row>
    <row r="229" spans="1:9" hidden="1" outlineLevel="2">
      <c r="A229" s="379"/>
      <c r="B229" s="379" t="s">
        <v>501</v>
      </c>
      <c r="C229" s="379">
        <v>221</v>
      </c>
      <c r="D229" s="406"/>
      <c r="E229" s="379"/>
      <c r="F229" s="385"/>
      <c r="G229" s="385"/>
      <c r="H229" s="385"/>
      <c r="I229" s="385"/>
    </row>
    <row r="230" spans="1:9" hidden="1" outlineLevel="2">
      <c r="A230" s="379"/>
      <c r="B230" s="379" t="s">
        <v>502</v>
      </c>
      <c r="C230" s="379">
        <v>222</v>
      </c>
      <c r="D230" s="406"/>
      <c r="E230" s="379"/>
      <c r="F230" s="385"/>
      <c r="G230" s="385"/>
      <c r="H230" s="385"/>
      <c r="I230" s="385"/>
    </row>
    <row r="231" spans="1:9" hidden="1" outlineLevel="2">
      <c r="A231" s="379"/>
      <c r="B231" s="379" t="s">
        <v>503</v>
      </c>
      <c r="C231" s="379">
        <v>223</v>
      </c>
      <c r="D231" s="406"/>
      <c r="E231" s="379"/>
      <c r="F231" s="385"/>
      <c r="G231" s="385"/>
      <c r="H231" s="385"/>
      <c r="I231" s="385"/>
    </row>
    <row r="232" spans="1:9" hidden="1" outlineLevel="2">
      <c r="A232" s="379"/>
      <c r="B232" s="379" t="s">
        <v>333</v>
      </c>
      <c r="C232" s="379">
        <v>225</v>
      </c>
      <c r="D232" s="406"/>
      <c r="E232" s="379"/>
      <c r="F232" s="385"/>
      <c r="G232" s="385"/>
      <c r="H232" s="385"/>
      <c r="I232" s="385"/>
    </row>
    <row r="233" spans="1:9" hidden="1" outlineLevel="2">
      <c r="A233" s="379"/>
      <c r="B233" s="379" t="s">
        <v>505</v>
      </c>
      <c r="C233" s="379">
        <v>226</v>
      </c>
      <c r="D233" s="406"/>
      <c r="E233" s="379"/>
      <c r="F233" s="385"/>
      <c r="G233" s="385"/>
      <c r="H233" s="385"/>
      <c r="I233" s="385"/>
    </row>
    <row r="234" spans="1:9" hidden="1" outlineLevel="2">
      <c r="A234" s="379"/>
      <c r="B234" s="379" t="s">
        <v>506</v>
      </c>
      <c r="C234" s="379">
        <v>227</v>
      </c>
      <c r="D234" s="406"/>
      <c r="E234" s="379"/>
      <c r="F234" s="385"/>
      <c r="G234" s="385"/>
      <c r="H234" s="385"/>
      <c r="I234" s="385"/>
    </row>
    <row r="235" spans="1:9" hidden="1" outlineLevel="2">
      <c r="A235" s="379"/>
      <c r="B235" s="379" t="s">
        <v>508</v>
      </c>
      <c r="C235" s="379">
        <v>229</v>
      </c>
      <c r="D235" s="406"/>
      <c r="E235" s="379"/>
      <c r="F235" s="385"/>
      <c r="G235" s="385"/>
      <c r="H235" s="385"/>
      <c r="I235" s="385"/>
    </row>
    <row r="236" spans="1:9" hidden="1" outlineLevel="2">
      <c r="A236" s="379"/>
      <c r="B236" s="379" t="s">
        <v>509</v>
      </c>
      <c r="C236" s="379">
        <v>230</v>
      </c>
      <c r="D236" s="406"/>
      <c r="E236" s="379"/>
      <c r="F236" s="385"/>
      <c r="G236" s="385"/>
      <c r="H236" s="385"/>
      <c r="I236" s="385"/>
    </row>
    <row r="237" spans="1:9" hidden="1" outlineLevel="2">
      <c r="A237" s="379"/>
      <c r="B237" s="379" t="s">
        <v>510</v>
      </c>
      <c r="C237" s="379">
        <v>231</v>
      </c>
      <c r="D237" s="406"/>
      <c r="E237" s="379"/>
      <c r="F237" s="385"/>
      <c r="G237" s="385"/>
      <c r="H237" s="385"/>
      <c r="I237" s="385"/>
    </row>
    <row r="238" spans="1:9" hidden="1" outlineLevel="2">
      <c r="A238" s="379"/>
      <c r="B238" s="379" t="s">
        <v>511</v>
      </c>
      <c r="C238" s="379">
        <v>232</v>
      </c>
      <c r="D238" s="406"/>
      <c r="E238" s="379"/>
      <c r="F238" s="385"/>
      <c r="G238" s="385"/>
      <c r="H238" s="385"/>
      <c r="I238" s="385"/>
    </row>
    <row r="239" spans="1:9" hidden="1" outlineLevel="2">
      <c r="A239" s="379"/>
      <c r="B239" s="379" t="s">
        <v>512</v>
      </c>
      <c r="C239" s="379">
        <v>233</v>
      </c>
      <c r="D239" s="406"/>
      <c r="E239" s="379"/>
      <c r="F239" s="385"/>
      <c r="G239" s="385"/>
      <c r="H239" s="385"/>
      <c r="I239" s="385"/>
    </row>
    <row r="240" spans="1:9" hidden="1" outlineLevel="2">
      <c r="A240" s="379"/>
      <c r="B240" s="379" t="s">
        <v>513</v>
      </c>
      <c r="C240" s="379">
        <v>234</v>
      </c>
      <c r="D240" s="406"/>
      <c r="E240" s="379"/>
      <c r="F240" s="385"/>
      <c r="G240" s="385"/>
      <c r="H240" s="385"/>
      <c r="I240" s="385"/>
    </row>
    <row r="241" spans="1:9" hidden="1" outlineLevel="2">
      <c r="A241" s="379"/>
      <c r="B241" s="379" t="s">
        <v>514</v>
      </c>
      <c r="C241" s="379">
        <v>235</v>
      </c>
      <c r="D241" s="406"/>
      <c r="E241" s="379"/>
      <c r="F241" s="385"/>
      <c r="G241" s="385"/>
      <c r="H241" s="385"/>
      <c r="I241" s="385"/>
    </row>
    <row r="242" spans="1:9" hidden="1" outlineLevel="2">
      <c r="A242" s="379"/>
      <c r="B242" s="379" t="s">
        <v>335</v>
      </c>
      <c r="C242" s="379">
        <v>236</v>
      </c>
      <c r="D242" s="406"/>
      <c r="E242" s="379"/>
      <c r="F242" s="385"/>
      <c r="G242" s="385"/>
      <c r="H242" s="385"/>
      <c r="I242" s="385"/>
    </row>
    <row r="243" spans="1:9" hidden="1" outlineLevel="2">
      <c r="A243" s="379"/>
      <c r="B243" s="379" t="s">
        <v>336</v>
      </c>
      <c r="C243" s="379">
        <v>237</v>
      </c>
      <c r="D243" s="406"/>
      <c r="E243" s="379"/>
      <c r="F243" s="385"/>
      <c r="G243" s="385"/>
      <c r="H243" s="385"/>
      <c r="I243" s="385"/>
    </row>
    <row r="244" spans="1:9" hidden="1" outlineLevel="2">
      <c r="A244" s="379"/>
      <c r="B244" s="379" t="s">
        <v>515</v>
      </c>
      <c r="C244" s="379">
        <v>238</v>
      </c>
      <c r="D244" s="406"/>
      <c r="E244" s="379"/>
      <c r="F244" s="385"/>
      <c r="G244" s="385"/>
      <c r="H244" s="385"/>
      <c r="I244" s="385"/>
    </row>
    <row r="245" spans="1:9" hidden="1" outlineLevel="2">
      <c r="A245" s="379"/>
      <c r="B245" s="379" t="s">
        <v>337</v>
      </c>
      <c r="C245" s="379">
        <v>242</v>
      </c>
      <c r="D245" s="406"/>
      <c r="E245" s="379"/>
      <c r="F245" s="385"/>
      <c r="G245" s="385"/>
      <c r="H245" s="385"/>
      <c r="I245" s="385"/>
    </row>
    <row r="246" spans="1:9" hidden="1" outlineLevel="2">
      <c r="A246" s="379"/>
      <c r="B246" s="379" t="s">
        <v>518</v>
      </c>
      <c r="C246" s="379">
        <v>243</v>
      </c>
      <c r="D246" s="406"/>
      <c r="E246" s="379"/>
      <c r="F246" s="385"/>
      <c r="G246" s="385"/>
      <c r="H246" s="385"/>
      <c r="I246" s="385"/>
    </row>
    <row r="247" spans="1:9" hidden="1" outlineLevel="2">
      <c r="A247" s="379"/>
      <c r="B247" s="379" t="s">
        <v>519</v>
      </c>
      <c r="C247" s="379">
        <v>244</v>
      </c>
      <c r="D247" s="406"/>
      <c r="E247" s="379"/>
      <c r="F247" s="385"/>
      <c r="G247" s="385"/>
      <c r="H247" s="385"/>
      <c r="I247" s="385"/>
    </row>
    <row r="248" spans="1:9" hidden="1" outlineLevel="2">
      <c r="A248" s="379"/>
      <c r="B248" s="379" t="s">
        <v>520</v>
      </c>
      <c r="C248" s="379">
        <v>246</v>
      </c>
      <c r="D248" s="406"/>
      <c r="E248" s="379"/>
      <c r="F248" s="385"/>
      <c r="G248" s="385"/>
      <c r="H248" s="385"/>
      <c r="I248" s="385"/>
    </row>
    <row r="249" spans="1:9" hidden="1" outlineLevel="2">
      <c r="A249" s="379"/>
      <c r="B249" s="379" t="s">
        <v>521</v>
      </c>
      <c r="C249" s="379">
        <v>247</v>
      </c>
      <c r="D249" s="406"/>
      <c r="E249" s="379"/>
      <c r="F249" s="385"/>
      <c r="G249" s="385"/>
      <c r="H249" s="385"/>
      <c r="I249" s="385"/>
    </row>
    <row r="250" spans="1:9" hidden="1" outlineLevel="2">
      <c r="A250" s="379"/>
      <c r="B250" s="379" t="s">
        <v>522</v>
      </c>
      <c r="C250" s="379">
        <v>248</v>
      </c>
      <c r="D250" s="406"/>
      <c r="E250" s="379"/>
      <c r="F250" s="385"/>
      <c r="G250" s="385"/>
      <c r="H250" s="385"/>
      <c r="I250" s="385"/>
    </row>
    <row r="251" spans="1:9" hidden="1" outlineLevel="2">
      <c r="A251" s="379"/>
      <c r="B251" s="379" t="s">
        <v>523</v>
      </c>
      <c r="C251" s="379">
        <v>249</v>
      </c>
      <c r="D251" s="406"/>
      <c r="E251" s="379"/>
      <c r="F251" s="385"/>
      <c r="G251" s="385"/>
      <c r="H251" s="385"/>
      <c r="I251" s="385"/>
    </row>
    <row r="252" spans="1:9" hidden="1" outlineLevel="2">
      <c r="A252" s="379"/>
      <c r="B252" s="379" t="s">
        <v>528</v>
      </c>
      <c r="C252" s="379">
        <v>255</v>
      </c>
      <c r="D252" s="406"/>
      <c r="E252" s="379"/>
      <c r="F252" s="385"/>
      <c r="G252" s="385"/>
      <c r="H252" s="385"/>
      <c r="I252" s="385"/>
    </row>
    <row r="253" spans="1:9" hidden="1" outlineLevel="2">
      <c r="A253" s="379"/>
      <c r="B253" s="379" t="s">
        <v>529</v>
      </c>
      <c r="C253" s="379">
        <v>256</v>
      </c>
      <c r="D253" s="406"/>
      <c r="E253" s="379"/>
      <c r="F253" s="385"/>
      <c r="G253" s="385"/>
      <c r="H253" s="385"/>
      <c r="I253" s="385"/>
    </row>
    <row r="254" spans="1:9" hidden="1" outlineLevel="2">
      <c r="A254" s="379"/>
      <c r="B254" s="379" t="s">
        <v>342</v>
      </c>
      <c r="C254" s="379">
        <v>257</v>
      </c>
      <c r="D254" s="406"/>
      <c r="E254" s="379"/>
      <c r="F254" s="385"/>
      <c r="G254" s="385"/>
      <c r="H254" s="385"/>
      <c r="I254" s="385"/>
    </row>
    <row r="255" spans="1:9" hidden="1" outlineLevel="2">
      <c r="A255" s="379"/>
      <c r="B255" s="379" t="s">
        <v>530</v>
      </c>
      <c r="C255" s="379">
        <v>258</v>
      </c>
      <c r="D255" s="406"/>
      <c r="E255" s="379"/>
      <c r="F255" s="385"/>
      <c r="G255" s="385"/>
      <c r="H255" s="385"/>
      <c r="I255" s="385"/>
    </row>
    <row r="256" spans="1:9" hidden="1" outlineLevel="2">
      <c r="A256" s="379"/>
      <c r="B256" s="379" t="s">
        <v>531</v>
      </c>
      <c r="C256" s="379">
        <v>259</v>
      </c>
      <c r="D256" s="406"/>
      <c r="E256" s="379"/>
      <c r="F256" s="385"/>
      <c r="G256" s="385"/>
      <c r="H256" s="385"/>
      <c r="I256" s="385"/>
    </row>
    <row r="257" spans="1:9" hidden="1" outlineLevel="2">
      <c r="A257" s="379"/>
      <c r="B257" s="379" t="s">
        <v>532</v>
      </c>
      <c r="C257" s="379">
        <v>260</v>
      </c>
      <c r="D257" s="406"/>
      <c r="E257" s="379"/>
      <c r="F257" s="385"/>
      <c r="G257" s="385"/>
      <c r="H257" s="385"/>
      <c r="I257" s="385"/>
    </row>
    <row r="258" spans="1:9" hidden="1" outlineLevel="2">
      <c r="A258" s="379"/>
      <c r="B258" s="379" t="s">
        <v>532</v>
      </c>
      <c r="C258" s="379">
        <v>261</v>
      </c>
      <c r="D258" s="406"/>
      <c r="E258" s="379"/>
      <c r="F258" s="385"/>
      <c r="G258" s="385"/>
      <c r="H258" s="385"/>
      <c r="I258" s="385"/>
    </row>
    <row r="259" spans="1:9" hidden="1" outlineLevel="2">
      <c r="A259" s="379"/>
      <c r="B259" s="379" t="s">
        <v>533</v>
      </c>
      <c r="C259" s="379">
        <v>262</v>
      </c>
      <c r="D259" s="406"/>
      <c r="E259" s="379"/>
      <c r="F259" s="385"/>
      <c r="G259" s="385"/>
      <c r="H259" s="385"/>
      <c r="I259" s="385"/>
    </row>
    <row r="260" spans="1:9" hidden="1" outlineLevel="2">
      <c r="A260" s="379"/>
      <c r="B260" s="379" t="s">
        <v>343</v>
      </c>
      <c r="C260" s="379">
        <v>263</v>
      </c>
      <c r="D260" s="406"/>
      <c r="E260" s="379"/>
      <c r="F260" s="385"/>
      <c r="G260" s="385"/>
      <c r="H260" s="385"/>
      <c r="I260" s="385"/>
    </row>
    <row r="261" spans="1:9" hidden="1" outlineLevel="2">
      <c r="A261" s="379"/>
      <c r="B261" s="379" t="s">
        <v>534</v>
      </c>
      <c r="C261" s="379">
        <v>264</v>
      </c>
      <c r="D261" s="406"/>
      <c r="E261" s="379"/>
      <c r="F261" s="385"/>
      <c r="G261" s="385"/>
      <c r="H261" s="385"/>
      <c r="I261" s="385"/>
    </row>
    <row r="262" spans="1:9" hidden="1" outlineLevel="2">
      <c r="A262" s="379"/>
      <c r="B262" s="379" t="s">
        <v>535</v>
      </c>
      <c r="C262" s="379">
        <v>265</v>
      </c>
      <c r="D262" s="406"/>
      <c r="E262" s="379"/>
      <c r="F262" s="385"/>
      <c r="G262" s="385"/>
      <c r="H262" s="385"/>
      <c r="I262" s="385"/>
    </row>
    <row r="263" spans="1:9" hidden="1" outlineLevel="2">
      <c r="A263" s="379"/>
      <c r="B263" s="379" t="s">
        <v>344</v>
      </c>
      <c r="C263" s="379">
        <v>270</v>
      </c>
      <c r="D263" s="406"/>
      <c r="E263" s="379"/>
      <c r="F263" s="385"/>
      <c r="G263" s="385"/>
      <c r="H263" s="385"/>
      <c r="I263" s="385"/>
    </row>
    <row r="264" spans="1:9" hidden="1" outlineLevel="2">
      <c r="A264" s="379"/>
      <c r="B264" s="379" t="s">
        <v>540</v>
      </c>
      <c r="C264" s="379">
        <v>271</v>
      </c>
      <c r="D264" s="406"/>
      <c r="E264" s="379"/>
      <c r="F264" s="385"/>
      <c r="G264" s="385"/>
      <c r="H264" s="385"/>
      <c r="I264" s="385"/>
    </row>
    <row r="265" spans="1:9" hidden="1" outlineLevel="2">
      <c r="A265" s="379"/>
      <c r="B265" s="379" t="s">
        <v>541</v>
      </c>
      <c r="C265" s="379">
        <v>272</v>
      </c>
      <c r="D265" s="406"/>
      <c r="E265" s="379"/>
      <c r="F265" s="385"/>
      <c r="G265" s="385"/>
      <c r="H265" s="385"/>
      <c r="I265" s="385"/>
    </row>
    <row r="266" spans="1:9" hidden="1" outlineLevel="2">
      <c r="A266" s="379"/>
      <c r="B266" s="379" t="s">
        <v>541</v>
      </c>
      <c r="C266" s="379">
        <v>273</v>
      </c>
      <c r="D266" s="406"/>
      <c r="E266" s="379"/>
      <c r="F266" s="385"/>
      <c r="G266" s="385"/>
      <c r="H266" s="385"/>
      <c r="I266" s="385"/>
    </row>
    <row r="267" spans="1:9" hidden="1" outlineLevel="2">
      <c r="A267" s="379"/>
      <c r="B267" s="379" t="s">
        <v>345</v>
      </c>
      <c r="C267" s="379">
        <v>274</v>
      </c>
      <c r="D267" s="406"/>
      <c r="E267" s="379"/>
      <c r="F267" s="385"/>
      <c r="G267" s="385"/>
      <c r="H267" s="385"/>
      <c r="I267" s="385"/>
    </row>
    <row r="268" spans="1:9" hidden="1" outlineLevel="2">
      <c r="A268" s="379"/>
      <c r="B268" s="379" t="s">
        <v>346</v>
      </c>
      <c r="C268" s="379">
        <v>275</v>
      </c>
      <c r="D268" s="406"/>
      <c r="E268" s="379"/>
      <c r="F268" s="385"/>
      <c r="G268" s="385"/>
      <c r="H268" s="385"/>
      <c r="I268" s="385"/>
    </row>
    <row r="269" spans="1:9" hidden="1" outlineLevel="2">
      <c r="A269" s="379"/>
      <c r="B269" s="379" t="s">
        <v>542</v>
      </c>
      <c r="C269" s="379">
        <v>276</v>
      </c>
      <c r="D269" s="406"/>
      <c r="E269" s="379"/>
      <c r="F269" s="385"/>
      <c r="G269" s="385"/>
      <c r="H269" s="385"/>
      <c r="I269" s="385"/>
    </row>
    <row r="270" spans="1:9" hidden="1" outlineLevel="2">
      <c r="A270" s="379"/>
      <c r="B270" s="379" t="s">
        <v>347</v>
      </c>
      <c r="C270" s="379">
        <v>277</v>
      </c>
      <c r="D270" s="406"/>
      <c r="E270" s="379"/>
      <c r="F270" s="385"/>
      <c r="G270" s="385"/>
      <c r="H270" s="385"/>
      <c r="I270" s="385"/>
    </row>
    <row r="271" spans="1:9" hidden="1" outlineLevel="2">
      <c r="A271" s="379"/>
      <c r="B271" s="379" t="s">
        <v>552</v>
      </c>
      <c r="C271" s="379">
        <v>287</v>
      </c>
      <c r="D271" s="406"/>
      <c r="E271" s="379"/>
      <c r="F271" s="385"/>
      <c r="G271" s="385"/>
      <c r="H271" s="385"/>
      <c r="I271" s="385"/>
    </row>
    <row r="272" spans="1:9" hidden="1" outlineLevel="2">
      <c r="A272" s="379"/>
      <c r="B272" s="379" t="s">
        <v>553</v>
      </c>
      <c r="C272" s="379">
        <v>288</v>
      </c>
      <c r="D272" s="406"/>
      <c r="E272" s="379"/>
      <c r="F272" s="385"/>
      <c r="G272" s="385"/>
      <c r="H272" s="385"/>
      <c r="I272" s="385"/>
    </row>
    <row r="273" spans="1:9" hidden="1" outlineLevel="2">
      <c r="A273" s="379"/>
      <c r="B273" s="379" t="s">
        <v>555</v>
      </c>
      <c r="C273" s="379">
        <v>290</v>
      </c>
      <c r="D273" s="406"/>
      <c r="E273" s="379"/>
      <c r="F273" s="385"/>
      <c r="G273" s="385"/>
      <c r="H273" s="385"/>
      <c r="I273" s="385"/>
    </row>
    <row r="274" spans="1:9" hidden="1" outlineLevel="2">
      <c r="A274" s="379"/>
      <c r="B274" s="379" t="s">
        <v>350</v>
      </c>
      <c r="C274" s="379">
        <v>292</v>
      </c>
      <c r="D274" s="406"/>
      <c r="E274" s="379"/>
      <c r="F274" s="385"/>
      <c r="G274" s="385"/>
      <c r="H274" s="385"/>
      <c r="I274" s="385"/>
    </row>
    <row r="275" spans="1:9" hidden="1" outlineLevel="2">
      <c r="A275" s="379"/>
      <c r="B275" s="379" t="s">
        <v>557</v>
      </c>
      <c r="C275" s="379">
        <v>293</v>
      </c>
      <c r="D275" s="406"/>
      <c r="E275" s="379"/>
      <c r="F275" s="385"/>
      <c r="G275" s="385"/>
      <c r="H275" s="385"/>
      <c r="I275" s="385"/>
    </row>
    <row r="276" spans="1:9" hidden="1" outlineLevel="2">
      <c r="A276" s="379"/>
      <c r="B276" s="379" t="s">
        <v>351</v>
      </c>
      <c r="C276" s="379">
        <v>294</v>
      </c>
      <c r="D276" s="406"/>
      <c r="E276" s="379"/>
      <c r="F276" s="385"/>
      <c r="G276" s="385"/>
      <c r="H276" s="385"/>
      <c r="I276" s="385"/>
    </row>
    <row r="277" spans="1:9" hidden="1" outlineLevel="2">
      <c r="A277" s="379"/>
      <c r="B277" s="379" t="s">
        <v>558</v>
      </c>
      <c r="C277" s="379">
        <v>295</v>
      </c>
      <c r="D277" s="406"/>
      <c r="E277" s="379"/>
      <c r="F277" s="385"/>
      <c r="G277" s="385"/>
      <c r="H277" s="385"/>
      <c r="I277" s="385"/>
    </row>
    <row r="278" spans="1:9" hidden="1" outlineLevel="2">
      <c r="A278" s="379"/>
      <c r="B278" s="379" t="s">
        <v>354</v>
      </c>
      <c r="C278" s="379">
        <v>296</v>
      </c>
      <c r="D278" s="406"/>
      <c r="E278" s="379"/>
      <c r="F278" s="385"/>
      <c r="G278" s="385"/>
      <c r="H278" s="385"/>
      <c r="I278" s="385"/>
    </row>
    <row r="279" spans="1:9" hidden="1" outlineLevel="2">
      <c r="A279" s="379"/>
      <c r="B279" s="379" t="s">
        <v>559</v>
      </c>
      <c r="C279" s="379">
        <v>297</v>
      </c>
      <c r="D279" s="406"/>
      <c r="E279" s="379"/>
      <c r="F279" s="385"/>
      <c r="G279" s="385"/>
      <c r="H279" s="385"/>
      <c r="I279" s="385"/>
    </row>
    <row r="280" spans="1:9" hidden="1" outlineLevel="2">
      <c r="A280" s="379"/>
      <c r="B280" s="379" t="s">
        <v>357</v>
      </c>
      <c r="C280" s="379">
        <v>298</v>
      </c>
      <c r="D280" s="406"/>
      <c r="E280" s="379"/>
      <c r="F280" s="385"/>
      <c r="G280" s="385"/>
      <c r="H280" s="385"/>
      <c r="I280" s="385"/>
    </row>
    <row r="281" spans="1:9" hidden="1" outlineLevel="2">
      <c r="A281" s="379"/>
      <c r="B281" s="379" t="s">
        <v>577</v>
      </c>
      <c r="C281" s="379">
        <v>313</v>
      </c>
      <c r="D281" s="406"/>
      <c r="E281" s="379"/>
      <c r="F281" s="385"/>
      <c r="G281" s="385"/>
      <c r="H281" s="385"/>
      <c r="I281" s="385"/>
    </row>
    <row r="282" spans="1:9" hidden="1" outlineLevel="2">
      <c r="A282" s="379"/>
      <c r="B282" s="379" t="s">
        <v>591</v>
      </c>
      <c r="C282" s="379">
        <v>332</v>
      </c>
      <c r="D282" s="406"/>
      <c r="E282" s="379"/>
      <c r="F282" s="385"/>
      <c r="G282" s="385"/>
      <c r="H282" s="385"/>
      <c r="I282" s="385"/>
    </row>
    <row r="283" spans="1:9" hidden="1" outlineLevel="2">
      <c r="A283" s="379"/>
      <c r="B283" s="379" t="s">
        <v>610</v>
      </c>
      <c r="C283" s="379">
        <v>355</v>
      </c>
      <c r="D283" s="406"/>
      <c r="E283" s="379"/>
      <c r="F283" s="385"/>
      <c r="G283" s="385"/>
      <c r="H283" s="385"/>
      <c r="I283" s="385"/>
    </row>
    <row r="284" spans="1:9" hidden="1" outlineLevel="2">
      <c r="A284" s="379"/>
      <c r="B284" s="379" t="s">
        <v>612</v>
      </c>
      <c r="C284" s="379">
        <v>357</v>
      </c>
      <c r="D284" s="406"/>
      <c r="E284" s="379"/>
      <c r="F284" s="385"/>
      <c r="G284" s="385"/>
      <c r="H284" s="385"/>
      <c r="I284" s="385"/>
    </row>
    <row r="285" spans="1:9" hidden="1" outlineLevel="2">
      <c r="A285" s="379"/>
      <c r="B285" s="379" t="s">
        <v>373</v>
      </c>
      <c r="C285" s="379">
        <v>358</v>
      </c>
      <c r="D285" s="406"/>
      <c r="E285" s="379"/>
      <c r="F285" s="385"/>
      <c r="G285" s="385"/>
      <c r="H285" s="385"/>
      <c r="I285" s="385"/>
    </row>
    <row r="286" spans="1:9" hidden="1" outlineLevel="2">
      <c r="A286" s="379"/>
      <c r="B286" s="379" t="s">
        <v>613</v>
      </c>
      <c r="C286" s="379">
        <v>359</v>
      </c>
      <c r="D286" s="406"/>
      <c r="E286" s="379"/>
      <c r="F286" s="385"/>
      <c r="G286" s="385"/>
      <c r="H286" s="385"/>
      <c r="I286" s="385"/>
    </row>
    <row r="287" spans="1:9" hidden="1" outlineLevel="2">
      <c r="A287" s="379"/>
      <c r="B287" s="379" t="s">
        <v>614</v>
      </c>
      <c r="C287" s="379">
        <v>360</v>
      </c>
      <c r="D287" s="406"/>
      <c r="E287" s="379"/>
      <c r="F287" s="385"/>
      <c r="G287" s="385"/>
      <c r="H287" s="385"/>
      <c r="I287" s="385"/>
    </row>
    <row r="288" spans="1:9" hidden="1" outlineLevel="2">
      <c r="A288" s="379"/>
      <c r="B288" s="379" t="s">
        <v>374</v>
      </c>
      <c r="C288" s="379">
        <v>361</v>
      </c>
      <c r="D288" s="406"/>
      <c r="E288" s="379"/>
      <c r="F288" s="385"/>
      <c r="G288" s="385"/>
      <c r="H288" s="385"/>
      <c r="I288" s="385"/>
    </row>
    <row r="289" spans="1:9" outlineLevel="1" collapsed="1">
      <c r="A289" s="379"/>
      <c r="B289" s="379"/>
      <c r="C289" s="379"/>
      <c r="D289" s="406"/>
      <c r="E289" s="379"/>
      <c r="F289" s="403"/>
      <c r="G289" s="403"/>
      <c r="H289" s="403"/>
      <c r="I289" s="403"/>
    </row>
    <row r="290" spans="1:9" hidden="1" outlineLevel="2">
      <c r="A290" s="379"/>
      <c r="B290" s="379" t="s">
        <v>607</v>
      </c>
      <c r="C290" s="379">
        <v>347</v>
      </c>
      <c r="D290" s="406"/>
      <c r="E290" s="379"/>
      <c r="F290" s="385"/>
      <c r="G290" s="385"/>
      <c r="H290" s="385"/>
      <c r="I290" s="385"/>
    </row>
    <row r="291" spans="1:9" outlineLevel="1" collapsed="1">
      <c r="A291" s="379"/>
      <c r="B291" s="379"/>
      <c r="C291" s="379"/>
      <c r="D291" s="406"/>
      <c r="E291" s="379"/>
      <c r="F291" s="385"/>
      <c r="G291" s="385"/>
      <c r="H291" s="385"/>
      <c r="I291" s="385"/>
    </row>
    <row r="292" spans="1:9" hidden="1" outlineLevel="2">
      <c r="A292" s="379"/>
      <c r="B292" s="379" t="s">
        <v>359</v>
      </c>
      <c r="C292" s="379">
        <v>311</v>
      </c>
      <c r="D292" s="406"/>
      <c r="E292" s="379"/>
      <c r="F292" s="385"/>
      <c r="G292" s="385"/>
      <c r="H292" s="385"/>
      <c r="I292" s="385"/>
    </row>
    <row r="293" spans="1:9" outlineLevel="1" collapsed="1">
      <c r="A293" s="379"/>
      <c r="B293" s="379"/>
      <c r="C293" s="379"/>
      <c r="D293" s="406"/>
      <c r="E293" s="379"/>
      <c r="F293" s="385"/>
      <c r="G293" s="385"/>
      <c r="H293" s="385"/>
      <c r="I293" s="385"/>
    </row>
    <row r="294" spans="1:9" hidden="1" outlineLevel="2">
      <c r="A294" s="379"/>
      <c r="B294" s="379" t="s">
        <v>482</v>
      </c>
      <c r="C294" s="379">
        <v>187</v>
      </c>
      <c r="D294" s="406"/>
      <c r="E294" s="379"/>
      <c r="F294" s="385"/>
      <c r="G294" s="385"/>
      <c r="H294" s="385"/>
      <c r="I294" s="385"/>
    </row>
    <row r="295" spans="1:9" hidden="1" outlineLevel="2">
      <c r="A295" s="379"/>
      <c r="B295" s="379" t="s">
        <v>484</v>
      </c>
      <c r="C295" s="379">
        <v>191</v>
      </c>
      <c r="D295" s="406"/>
      <c r="E295" s="379"/>
      <c r="F295" s="385"/>
      <c r="G295" s="385"/>
      <c r="H295" s="385"/>
      <c r="I295" s="385"/>
    </row>
    <row r="296" spans="1:9" hidden="1" outlineLevel="2">
      <c r="A296" s="379"/>
      <c r="B296" s="379" t="s">
        <v>490</v>
      </c>
      <c r="C296" s="379">
        <v>201</v>
      </c>
      <c r="D296" s="406"/>
      <c r="E296" s="379"/>
      <c r="F296" s="385"/>
      <c r="G296" s="385"/>
      <c r="H296" s="385"/>
      <c r="I296" s="385"/>
    </row>
    <row r="297" spans="1:9" hidden="1" outlineLevel="2">
      <c r="A297" s="379"/>
      <c r="B297" s="379" t="s">
        <v>323</v>
      </c>
      <c r="C297" s="379">
        <v>205</v>
      </c>
      <c r="D297" s="406"/>
      <c r="E297" s="379"/>
      <c r="F297" s="385"/>
      <c r="G297" s="385"/>
      <c r="H297" s="385"/>
      <c r="I297" s="385"/>
    </row>
    <row r="298" spans="1:9" outlineLevel="1" collapsed="1">
      <c r="A298" s="379"/>
      <c r="B298" s="379"/>
      <c r="C298" s="379"/>
      <c r="D298" s="406"/>
      <c r="E298" s="379"/>
      <c r="F298" s="385"/>
      <c r="G298" s="385"/>
      <c r="H298" s="385"/>
      <c r="I298" s="385"/>
    </row>
    <row r="299" spans="1:9" hidden="1" outlineLevel="2">
      <c r="A299" s="379"/>
      <c r="B299" s="379" t="s">
        <v>544</v>
      </c>
      <c r="C299" s="379">
        <v>280</v>
      </c>
      <c r="D299" s="406"/>
      <c r="E299" s="379"/>
      <c r="F299" s="385"/>
      <c r="G299" s="385"/>
      <c r="H299" s="385"/>
      <c r="I299" s="385"/>
    </row>
    <row r="300" spans="1:9" outlineLevel="1" collapsed="1">
      <c r="A300" s="379"/>
      <c r="B300" s="379"/>
      <c r="C300" s="379"/>
      <c r="D300" s="406"/>
      <c r="E300" s="379"/>
      <c r="F300" s="385"/>
      <c r="G300" s="385"/>
      <c r="H300" s="385"/>
      <c r="I300" s="385"/>
    </row>
    <row r="301" spans="1:9" hidden="1" outlineLevel="2">
      <c r="A301" s="379"/>
      <c r="B301" s="379" t="s">
        <v>594</v>
      </c>
      <c r="C301" s="379">
        <v>334</v>
      </c>
      <c r="D301" s="406"/>
      <c r="E301" s="379"/>
      <c r="F301" s="385"/>
      <c r="G301" s="385"/>
      <c r="H301" s="385"/>
      <c r="I301" s="385"/>
    </row>
    <row r="302" spans="1:9" outlineLevel="1" collapsed="1">
      <c r="A302" s="379"/>
      <c r="B302" s="379"/>
      <c r="C302" s="379"/>
      <c r="D302" s="406"/>
      <c r="E302" s="379"/>
      <c r="F302" s="385"/>
      <c r="G302" s="385"/>
      <c r="H302" s="385"/>
      <c r="I302" s="385"/>
    </row>
    <row r="303" spans="1:9" hidden="1" outlineLevel="2">
      <c r="A303" s="379"/>
      <c r="B303" s="379" t="s">
        <v>526</v>
      </c>
      <c r="C303" s="379">
        <v>254</v>
      </c>
      <c r="D303" s="406"/>
      <c r="E303" s="379"/>
      <c r="F303" s="385"/>
      <c r="G303" s="385"/>
      <c r="H303" s="385"/>
      <c r="I303" s="385"/>
    </row>
    <row r="304" spans="1:9" hidden="1" outlineLevel="2">
      <c r="A304" s="379"/>
      <c r="B304" s="379" t="s">
        <v>538</v>
      </c>
      <c r="C304" s="379">
        <v>268</v>
      </c>
      <c r="D304" s="406"/>
      <c r="E304" s="379"/>
      <c r="F304" s="385"/>
      <c r="G304" s="385"/>
      <c r="H304" s="385"/>
      <c r="I304" s="385"/>
    </row>
    <row r="305" spans="1:9" outlineLevel="1" collapsed="1">
      <c r="A305" s="379"/>
      <c r="B305" s="379"/>
      <c r="C305" s="379"/>
      <c r="D305" s="406"/>
      <c r="E305" s="379"/>
      <c r="F305" s="385"/>
      <c r="G305" s="385"/>
      <c r="H305" s="385"/>
      <c r="I305" s="385"/>
    </row>
    <row r="306" spans="1:9" hidden="1" outlineLevel="2">
      <c r="A306" s="379"/>
      <c r="B306" s="379" t="s">
        <v>587</v>
      </c>
      <c r="C306" s="379">
        <v>327</v>
      </c>
      <c r="D306" s="406"/>
      <c r="E306" s="379"/>
      <c r="F306" s="385"/>
      <c r="G306" s="385"/>
      <c r="H306" s="385"/>
      <c r="I306" s="385"/>
    </row>
    <row r="307" spans="1:9" outlineLevel="1" collapsed="1">
      <c r="A307" s="379"/>
      <c r="B307" s="379"/>
      <c r="C307" s="379"/>
      <c r="D307" s="406"/>
      <c r="E307" s="379"/>
      <c r="F307" s="385"/>
      <c r="G307" s="385"/>
      <c r="H307" s="385"/>
      <c r="I307" s="385"/>
    </row>
    <row r="308" spans="1:9" hidden="1" outlineLevel="2">
      <c r="A308" s="379"/>
      <c r="B308" s="379" t="s">
        <v>515</v>
      </c>
      <c r="C308" s="379">
        <v>239</v>
      </c>
      <c r="D308" s="406"/>
      <c r="E308" s="379"/>
      <c r="F308" s="385"/>
      <c r="G308" s="385"/>
      <c r="H308" s="385"/>
      <c r="I308" s="385"/>
    </row>
    <row r="309" spans="1:9" hidden="1" outlineLevel="2">
      <c r="A309" s="379"/>
      <c r="B309" s="379" t="s">
        <v>516</v>
      </c>
      <c r="C309" s="379">
        <v>240</v>
      </c>
      <c r="D309" s="406"/>
      <c r="E309" s="379"/>
      <c r="F309" s="385"/>
      <c r="G309" s="385"/>
      <c r="H309" s="385"/>
      <c r="I309" s="385"/>
    </row>
    <row r="310" spans="1:9" hidden="1" outlineLevel="2">
      <c r="A310" s="379"/>
      <c r="B310" s="379" t="s">
        <v>517</v>
      </c>
      <c r="C310" s="379">
        <v>241</v>
      </c>
      <c r="D310" s="406"/>
      <c r="E310" s="379"/>
      <c r="F310" s="385"/>
      <c r="G310" s="385"/>
      <c r="H310" s="385"/>
      <c r="I310" s="385"/>
    </row>
    <row r="311" spans="1:9" hidden="1" outlineLevel="2">
      <c r="A311" s="379"/>
      <c r="B311" s="379" t="s">
        <v>519</v>
      </c>
      <c r="C311" s="379">
        <v>245</v>
      </c>
      <c r="D311" s="406"/>
      <c r="E311" s="379"/>
      <c r="F311" s="385"/>
      <c r="G311" s="385"/>
      <c r="H311" s="385"/>
      <c r="I311" s="385"/>
    </row>
    <row r="312" spans="1:9" outlineLevel="1" collapsed="1">
      <c r="A312" s="379"/>
      <c r="B312" s="379"/>
      <c r="C312" s="379"/>
      <c r="D312" s="406"/>
      <c r="E312" s="379"/>
      <c r="F312" s="385"/>
      <c r="G312" s="385"/>
      <c r="H312" s="385"/>
      <c r="I312" s="385"/>
    </row>
    <row r="313" spans="1:9" hidden="1" outlineLevel="2">
      <c r="A313" s="379"/>
      <c r="B313" s="379" t="s">
        <v>474</v>
      </c>
      <c r="C313" s="379">
        <v>176</v>
      </c>
      <c r="D313" s="406"/>
      <c r="E313" s="379"/>
      <c r="F313" s="385"/>
      <c r="G313" s="385"/>
      <c r="H313" s="385"/>
      <c r="I313" s="385"/>
    </row>
    <row r="314" spans="1:9" outlineLevel="1" collapsed="1">
      <c r="A314" s="379"/>
      <c r="B314" s="379"/>
      <c r="C314" s="379"/>
      <c r="D314" s="406"/>
      <c r="E314" s="379"/>
      <c r="F314" s="385"/>
      <c r="G314" s="385"/>
      <c r="H314" s="385"/>
      <c r="I314" s="385"/>
    </row>
    <row r="315" spans="1:9" hidden="1" outlineLevel="2">
      <c r="A315" s="379"/>
      <c r="B315" s="379" t="s">
        <v>572</v>
      </c>
      <c r="C315" s="379">
        <v>307</v>
      </c>
      <c r="D315" s="406"/>
      <c r="E315" s="379"/>
      <c r="F315" s="385"/>
      <c r="G315" s="385"/>
      <c r="H315" s="385"/>
      <c r="I315" s="385"/>
    </row>
    <row r="316" spans="1:9" outlineLevel="1" collapsed="1">
      <c r="A316" s="379"/>
      <c r="B316" s="379"/>
      <c r="C316" s="379"/>
      <c r="D316" s="406"/>
      <c r="E316" s="379"/>
      <c r="F316" s="385"/>
      <c r="G316" s="385"/>
      <c r="H316" s="385"/>
      <c r="I316" s="385"/>
    </row>
    <row r="317" spans="1:9" hidden="1" outlineLevel="2">
      <c r="A317" s="379"/>
      <c r="B317" s="379" t="s">
        <v>538</v>
      </c>
      <c r="C317" s="379">
        <v>269</v>
      </c>
      <c r="D317" s="406"/>
      <c r="E317" s="379"/>
      <c r="F317" s="385"/>
      <c r="G317" s="385"/>
      <c r="H317" s="385"/>
      <c r="I317" s="385"/>
    </row>
    <row r="318" spans="1:9" hidden="1" outlineLevel="2">
      <c r="A318" s="379"/>
      <c r="B318" s="379" t="s">
        <v>367</v>
      </c>
      <c r="C318" s="379">
        <v>326</v>
      </c>
      <c r="D318" s="406"/>
      <c r="E318" s="379"/>
      <c r="F318" s="385"/>
      <c r="G318" s="385"/>
      <c r="H318" s="385"/>
      <c r="I318" s="385"/>
    </row>
    <row r="319" spans="1:9" outlineLevel="1" collapsed="1">
      <c r="A319" s="379"/>
      <c r="B319" s="379"/>
      <c r="C319" s="379"/>
      <c r="D319" s="406"/>
      <c r="E319" s="379"/>
      <c r="F319" s="385"/>
      <c r="G319" s="385"/>
      <c r="H319" s="385"/>
      <c r="I319" s="385"/>
    </row>
    <row r="320" spans="1:9" hidden="1" outlineLevel="2">
      <c r="A320" s="379"/>
      <c r="B320" s="379" t="s">
        <v>574</v>
      </c>
      <c r="C320" s="379">
        <v>308</v>
      </c>
      <c r="D320" s="406"/>
      <c r="E320" s="379"/>
      <c r="F320" s="385"/>
      <c r="G320" s="385"/>
      <c r="H320" s="385"/>
      <c r="I320" s="385"/>
    </row>
    <row r="321" spans="1:9" outlineLevel="1" collapsed="1">
      <c r="A321" s="379"/>
      <c r="B321" s="379"/>
      <c r="C321" s="379"/>
      <c r="D321" s="406"/>
      <c r="E321" s="379"/>
      <c r="F321" s="385"/>
      <c r="G321" s="385"/>
      <c r="H321" s="385"/>
      <c r="I321" s="385"/>
    </row>
    <row r="322" spans="1:9" hidden="1" outlineLevel="2">
      <c r="A322" s="379"/>
      <c r="B322" s="379" t="s">
        <v>318</v>
      </c>
      <c r="C322" s="379">
        <v>192</v>
      </c>
      <c r="D322" s="406"/>
      <c r="E322" s="379"/>
      <c r="F322" s="385"/>
      <c r="G322" s="385"/>
      <c r="H322" s="385"/>
      <c r="I322" s="385"/>
    </row>
    <row r="323" spans="1:9" outlineLevel="1" collapsed="1">
      <c r="A323" s="379"/>
      <c r="B323" s="379"/>
      <c r="C323" s="379"/>
      <c r="D323" s="406"/>
      <c r="E323" s="379"/>
      <c r="F323" s="385"/>
      <c r="G323" s="385"/>
      <c r="H323" s="385"/>
      <c r="I323" s="385"/>
    </row>
    <row r="324" spans="1:9" hidden="1" outlineLevel="2">
      <c r="A324" s="379"/>
      <c r="B324" s="379" t="s">
        <v>589</v>
      </c>
      <c r="C324" s="379">
        <v>328</v>
      </c>
      <c r="D324" s="406"/>
      <c r="E324" s="379"/>
      <c r="F324" s="385"/>
      <c r="G324" s="385"/>
      <c r="H324" s="385"/>
      <c r="I324" s="385"/>
    </row>
    <row r="325" spans="1:9" outlineLevel="1" collapsed="1">
      <c r="A325" s="379"/>
      <c r="B325" s="379"/>
      <c r="C325" s="379"/>
      <c r="D325" s="406"/>
      <c r="E325" s="379"/>
      <c r="F325" s="385"/>
      <c r="G325" s="385"/>
      <c r="H325" s="385"/>
      <c r="I325" s="385"/>
    </row>
    <row r="326" spans="1:9" hidden="1" outlineLevel="2">
      <c r="A326" s="379"/>
      <c r="B326" s="379" t="s">
        <v>581</v>
      </c>
      <c r="C326" s="379">
        <v>317</v>
      </c>
      <c r="D326" s="406"/>
      <c r="E326" s="379"/>
      <c r="F326" s="385"/>
      <c r="G326" s="385"/>
      <c r="H326" s="385"/>
      <c r="I326" s="385"/>
    </row>
    <row r="327" spans="1:9" outlineLevel="1" collapsed="1">
      <c r="A327" s="379"/>
      <c r="B327" s="379"/>
      <c r="C327" s="379"/>
      <c r="D327" s="406"/>
      <c r="E327" s="379"/>
      <c r="F327" s="385"/>
      <c r="G327" s="385"/>
      <c r="H327" s="385"/>
      <c r="I327" s="385"/>
    </row>
    <row r="328" spans="1:9" hidden="1" outlineLevel="2">
      <c r="A328" s="379"/>
      <c r="B328" s="379" t="s">
        <v>551</v>
      </c>
      <c r="C328" s="379">
        <v>286</v>
      </c>
      <c r="D328" s="406"/>
      <c r="E328" s="379"/>
      <c r="F328" s="385"/>
      <c r="G328" s="385"/>
      <c r="H328" s="385"/>
      <c r="I328" s="385"/>
    </row>
    <row r="329" spans="1:9" hidden="1" outlineLevel="2">
      <c r="A329" s="379"/>
      <c r="B329" s="379" t="s">
        <v>359</v>
      </c>
      <c r="C329" s="379">
        <v>312</v>
      </c>
      <c r="D329" s="406"/>
      <c r="E329" s="379"/>
      <c r="F329" s="385"/>
      <c r="G329" s="385"/>
      <c r="H329" s="385"/>
      <c r="I329" s="385"/>
    </row>
    <row r="330" spans="1:9" outlineLevel="1" collapsed="1">
      <c r="A330" s="379"/>
      <c r="B330" s="379"/>
      <c r="C330" s="379"/>
      <c r="D330" s="406"/>
      <c r="E330" s="379"/>
      <c r="F330" s="385"/>
      <c r="G330" s="385"/>
      <c r="H330" s="385"/>
      <c r="I330" s="385"/>
    </row>
    <row r="331" spans="1:9" hidden="1" outlineLevel="2">
      <c r="A331" s="379"/>
      <c r="B331" s="379" t="s">
        <v>265</v>
      </c>
      <c r="C331" s="379">
        <v>1</v>
      </c>
      <c r="D331" s="406"/>
      <c r="E331" s="379"/>
      <c r="F331" s="385"/>
      <c r="G331" s="385"/>
      <c r="H331" s="385"/>
      <c r="I331" s="385"/>
    </row>
    <row r="332" spans="1:9" outlineLevel="1" collapsed="1">
      <c r="A332" s="379"/>
      <c r="B332" s="379"/>
      <c r="C332" s="379"/>
      <c r="D332" s="406"/>
      <c r="E332" s="379"/>
      <c r="F332" s="385"/>
      <c r="G332" s="385"/>
      <c r="H332" s="385"/>
      <c r="I332" s="385"/>
    </row>
    <row r="333" spans="1:9" hidden="1" outlineLevel="2">
      <c r="A333" s="379"/>
      <c r="B333" s="379" t="s">
        <v>603</v>
      </c>
      <c r="C333" s="379">
        <v>342</v>
      </c>
      <c r="D333" s="406"/>
      <c r="E333" s="379"/>
      <c r="F333" s="385"/>
      <c r="G333" s="385"/>
      <c r="H333" s="385"/>
      <c r="I333" s="385"/>
    </row>
    <row r="334" spans="1:9" hidden="1" outlineLevel="2">
      <c r="A334" s="379"/>
      <c r="B334" s="379" t="s">
        <v>605</v>
      </c>
      <c r="C334" s="379">
        <v>344</v>
      </c>
      <c r="D334" s="406"/>
      <c r="E334" s="379"/>
      <c r="F334" s="385"/>
      <c r="G334" s="385"/>
      <c r="H334" s="385"/>
      <c r="I334" s="385"/>
    </row>
    <row r="335" spans="1:9" outlineLevel="1" collapsed="1">
      <c r="A335" s="379"/>
      <c r="B335" s="379"/>
      <c r="C335" s="379"/>
      <c r="D335" s="406"/>
      <c r="E335" s="379"/>
      <c r="F335" s="385"/>
      <c r="G335" s="385"/>
      <c r="H335" s="385"/>
      <c r="I335" s="385"/>
    </row>
    <row r="336" spans="1:9" hidden="1" outlineLevel="2">
      <c r="A336" s="379"/>
      <c r="B336" s="379" t="s">
        <v>563</v>
      </c>
      <c r="C336" s="379">
        <v>301</v>
      </c>
      <c r="D336" s="406"/>
      <c r="E336" s="379"/>
      <c r="F336" s="385"/>
      <c r="G336" s="385"/>
      <c r="H336" s="385"/>
      <c r="I336" s="385"/>
    </row>
    <row r="337" spans="1:9" hidden="1" outlineLevel="2">
      <c r="A337" s="379"/>
      <c r="B337" s="379" t="s">
        <v>586</v>
      </c>
      <c r="C337" s="379">
        <v>324</v>
      </c>
      <c r="D337" s="406"/>
      <c r="E337" s="379"/>
      <c r="F337" s="385"/>
      <c r="G337" s="385"/>
      <c r="H337" s="385"/>
      <c r="I337" s="385"/>
    </row>
    <row r="338" spans="1:9" outlineLevel="1" collapsed="1">
      <c r="A338" s="379"/>
      <c r="B338" s="379"/>
      <c r="C338" s="379"/>
      <c r="D338" s="406"/>
      <c r="E338" s="379"/>
      <c r="F338" s="385"/>
      <c r="G338" s="385"/>
      <c r="H338" s="385"/>
      <c r="I338" s="385"/>
    </row>
    <row r="339" spans="1:9" hidden="1" outlineLevel="2">
      <c r="A339" s="379"/>
      <c r="B339" s="379" t="s">
        <v>583</v>
      </c>
      <c r="C339" s="379">
        <v>322</v>
      </c>
      <c r="D339" s="406"/>
      <c r="E339" s="379"/>
      <c r="F339" s="385"/>
      <c r="G339" s="385"/>
      <c r="H339" s="385"/>
      <c r="I339" s="385"/>
    </row>
    <row r="340" spans="1:9" outlineLevel="1" collapsed="1">
      <c r="A340" s="379"/>
      <c r="B340" s="379"/>
      <c r="C340" s="379"/>
      <c r="D340" s="406"/>
      <c r="E340" s="379"/>
      <c r="F340" s="385"/>
      <c r="G340" s="385"/>
      <c r="H340" s="385"/>
      <c r="I340" s="385"/>
    </row>
    <row r="341" spans="1:9" hidden="1" outlineLevel="2">
      <c r="A341" s="379"/>
      <c r="B341" s="379" t="s">
        <v>561</v>
      </c>
      <c r="C341" s="379">
        <v>300</v>
      </c>
      <c r="D341" s="406"/>
      <c r="E341" s="379"/>
      <c r="F341" s="385"/>
      <c r="G341" s="385"/>
      <c r="H341" s="385"/>
      <c r="I341" s="385"/>
    </row>
    <row r="342" spans="1:9" outlineLevel="1" collapsed="1">
      <c r="A342" s="379"/>
      <c r="B342" s="379"/>
      <c r="C342" s="379"/>
      <c r="D342" s="406"/>
      <c r="E342" s="379"/>
      <c r="F342" s="385"/>
      <c r="G342" s="385"/>
      <c r="H342" s="385"/>
      <c r="I342" s="385"/>
    </row>
    <row r="343" spans="1:9" hidden="1" outlineLevel="2">
      <c r="A343" s="379"/>
      <c r="B343" s="379" t="s">
        <v>600</v>
      </c>
      <c r="C343" s="379">
        <v>339</v>
      </c>
      <c r="D343" s="406"/>
      <c r="E343" s="379"/>
      <c r="F343" s="385"/>
      <c r="G343" s="385"/>
      <c r="H343" s="385"/>
      <c r="I343" s="385"/>
    </row>
    <row r="344" spans="1:9" outlineLevel="1" collapsed="1">
      <c r="A344" s="379"/>
      <c r="B344" s="379"/>
      <c r="C344" s="379"/>
      <c r="D344" s="406"/>
      <c r="E344" s="379"/>
      <c r="F344" s="385"/>
      <c r="G344" s="385"/>
      <c r="H344" s="385"/>
      <c r="I344" s="385"/>
    </row>
    <row r="345" spans="1:9" hidden="1" outlineLevel="2">
      <c r="A345" s="379"/>
      <c r="B345" s="379" t="s">
        <v>477</v>
      </c>
      <c r="C345" s="379">
        <v>178</v>
      </c>
      <c r="D345" s="406"/>
      <c r="E345" s="379"/>
      <c r="F345" s="385"/>
      <c r="G345" s="385"/>
      <c r="H345" s="385"/>
      <c r="I345" s="385"/>
    </row>
    <row r="346" spans="1:9" outlineLevel="1" collapsed="1">
      <c r="A346" s="379"/>
      <c r="B346" s="379"/>
      <c r="C346" s="379"/>
      <c r="D346" s="406"/>
      <c r="E346" s="379"/>
      <c r="F346" s="385"/>
      <c r="G346" s="385"/>
      <c r="H346" s="385"/>
      <c r="I346" s="385"/>
    </row>
    <row r="347" spans="1:9" hidden="1" outlineLevel="2">
      <c r="A347" s="379"/>
      <c r="B347" s="379" t="s">
        <v>570</v>
      </c>
      <c r="C347" s="379">
        <v>305</v>
      </c>
      <c r="D347" s="406"/>
      <c r="E347" s="379"/>
      <c r="F347" s="385"/>
      <c r="G347" s="385"/>
      <c r="H347" s="385"/>
      <c r="I347" s="385"/>
    </row>
    <row r="348" spans="1:9" outlineLevel="1" collapsed="1">
      <c r="A348" s="379"/>
      <c r="B348" s="379"/>
      <c r="C348" s="379"/>
      <c r="D348" s="406"/>
      <c r="E348" s="379"/>
      <c r="F348" s="385"/>
      <c r="G348" s="385"/>
      <c r="H348" s="385"/>
      <c r="I348" s="385"/>
    </row>
    <row r="349" spans="1:9" hidden="1" outlineLevel="2">
      <c r="A349" s="379"/>
      <c r="B349" s="379" t="s">
        <v>576</v>
      </c>
      <c r="C349" s="379">
        <v>309</v>
      </c>
      <c r="D349" s="406"/>
      <c r="E349" s="379"/>
      <c r="F349" s="385"/>
      <c r="G349" s="385"/>
      <c r="H349" s="385"/>
      <c r="I349" s="385"/>
    </row>
    <row r="350" spans="1:9" outlineLevel="1" collapsed="1">
      <c r="A350" s="379"/>
      <c r="B350" s="379"/>
      <c r="C350" s="379"/>
      <c r="D350" s="406"/>
      <c r="E350" s="379"/>
      <c r="F350" s="385"/>
      <c r="G350" s="385"/>
      <c r="H350" s="385"/>
      <c r="I350" s="385"/>
    </row>
    <row r="351" spans="1:9" hidden="1" outlineLevel="2">
      <c r="A351" s="379"/>
      <c r="B351" s="379" t="s">
        <v>607</v>
      </c>
      <c r="C351" s="379">
        <v>346</v>
      </c>
      <c r="D351" s="406"/>
      <c r="E351" s="379"/>
      <c r="F351" s="385"/>
      <c r="G351" s="385"/>
      <c r="H351" s="385"/>
      <c r="I351" s="385"/>
    </row>
    <row r="352" spans="1:9" outlineLevel="1" collapsed="1">
      <c r="A352" s="379"/>
      <c r="B352" s="379"/>
      <c r="C352" s="379"/>
      <c r="D352" s="406"/>
      <c r="E352" s="379"/>
      <c r="F352" s="385"/>
      <c r="G352" s="385"/>
      <c r="H352" s="385"/>
      <c r="I352" s="385"/>
    </row>
    <row r="353" spans="1:9" hidden="1" outlineLevel="2">
      <c r="A353" s="379"/>
      <c r="B353" s="379" t="s">
        <v>606</v>
      </c>
      <c r="C353" s="379">
        <v>345</v>
      </c>
      <c r="D353" s="406"/>
      <c r="E353" s="379"/>
      <c r="F353" s="385"/>
      <c r="G353" s="385"/>
      <c r="H353" s="385"/>
      <c r="I353" s="385"/>
    </row>
    <row r="354" spans="1:9" hidden="1" outlineLevel="2">
      <c r="A354" s="379"/>
      <c r="B354" s="379" t="s">
        <v>607</v>
      </c>
      <c r="C354" s="379">
        <v>349</v>
      </c>
      <c r="D354" s="406"/>
      <c r="E354" s="379"/>
      <c r="F354" s="385"/>
      <c r="G354" s="385"/>
      <c r="H354" s="385"/>
      <c r="I354" s="385"/>
    </row>
    <row r="355" spans="1:9" hidden="1" outlineLevel="2">
      <c r="A355" s="379"/>
      <c r="B355" s="379" t="s">
        <v>607</v>
      </c>
      <c r="C355" s="379">
        <v>350</v>
      </c>
      <c r="D355" s="406"/>
      <c r="E355" s="379"/>
      <c r="F355" s="385"/>
      <c r="G355" s="385"/>
      <c r="H355" s="385"/>
      <c r="I355" s="385"/>
    </row>
    <row r="356" spans="1:9" hidden="1" outlineLevel="2">
      <c r="A356" s="379"/>
      <c r="B356" s="379" t="s">
        <v>610</v>
      </c>
      <c r="C356" s="379">
        <v>351</v>
      </c>
      <c r="D356" s="406"/>
      <c r="E356" s="379"/>
      <c r="F356" s="385"/>
      <c r="G356" s="385"/>
      <c r="H356" s="385"/>
      <c r="I356" s="385"/>
    </row>
    <row r="357" spans="1:9" outlineLevel="1" collapsed="1">
      <c r="A357" s="379"/>
      <c r="B357" s="379"/>
      <c r="C357" s="379"/>
      <c r="D357" s="406"/>
      <c r="E357" s="379"/>
      <c r="F357" s="385"/>
      <c r="G357" s="385"/>
      <c r="H357" s="385"/>
      <c r="I357" s="385"/>
    </row>
    <row r="358" spans="1:9" hidden="1" outlineLevel="2">
      <c r="A358" s="379"/>
      <c r="B358" s="379" t="s">
        <v>600</v>
      </c>
      <c r="C358" s="379">
        <v>340</v>
      </c>
      <c r="D358" s="406"/>
      <c r="E358" s="379"/>
      <c r="F358" s="385"/>
      <c r="G358" s="385"/>
      <c r="H358" s="385"/>
      <c r="I358" s="385"/>
    </row>
    <row r="359" spans="1:9" outlineLevel="1" collapsed="1">
      <c r="A359" s="379"/>
      <c r="B359" s="379"/>
      <c r="C359" s="379"/>
      <c r="D359" s="406"/>
      <c r="E359" s="379"/>
      <c r="F359" s="385"/>
      <c r="G359" s="385"/>
      <c r="H359" s="385"/>
      <c r="I359" s="385"/>
    </row>
    <row r="360" spans="1:9" hidden="1" outlineLevel="2">
      <c r="A360" s="379"/>
      <c r="B360" s="379" t="s">
        <v>566</v>
      </c>
      <c r="C360" s="379">
        <v>303</v>
      </c>
      <c r="D360" s="406"/>
      <c r="E360" s="379"/>
      <c r="F360" s="385"/>
      <c r="G360" s="385"/>
      <c r="H360" s="385"/>
      <c r="I360" s="385"/>
    </row>
    <row r="361" spans="1:9" hidden="1" outlineLevel="2">
      <c r="A361" s="379"/>
      <c r="B361" s="379" t="s">
        <v>591</v>
      </c>
      <c r="C361" s="379">
        <v>331</v>
      </c>
      <c r="D361" s="406"/>
      <c r="E361" s="379"/>
      <c r="F361" s="385"/>
      <c r="G361" s="385"/>
      <c r="H361" s="385"/>
      <c r="I361" s="385"/>
    </row>
    <row r="362" spans="1:9" outlineLevel="1" collapsed="1">
      <c r="A362" s="379"/>
      <c r="B362" s="379"/>
      <c r="C362" s="379"/>
      <c r="D362" s="406"/>
      <c r="E362" s="379"/>
      <c r="F362" s="385"/>
      <c r="G362" s="385"/>
      <c r="H362" s="385"/>
      <c r="I362" s="385"/>
    </row>
    <row r="363" spans="1:9" hidden="1" outlineLevel="2">
      <c r="A363" s="379"/>
      <c r="B363" s="379" t="s">
        <v>546</v>
      </c>
      <c r="C363" s="379">
        <v>281</v>
      </c>
      <c r="D363" s="406"/>
      <c r="E363" s="379"/>
      <c r="F363" s="385"/>
      <c r="G363" s="385"/>
      <c r="H363" s="385"/>
      <c r="I363" s="385"/>
    </row>
    <row r="364" spans="1:9" outlineLevel="1" collapsed="1">
      <c r="A364" s="379"/>
      <c r="B364" s="379"/>
      <c r="C364" s="379"/>
      <c r="D364" s="406"/>
      <c r="E364" s="379"/>
      <c r="F364" s="385"/>
      <c r="G364" s="385"/>
      <c r="H364" s="385"/>
      <c r="I364" s="385"/>
    </row>
    <row r="365" spans="1:9" hidden="1" outlineLevel="2">
      <c r="A365" s="379"/>
      <c r="B365" s="379" t="s">
        <v>316</v>
      </c>
      <c r="C365" s="379">
        <v>185</v>
      </c>
      <c r="D365" s="406"/>
      <c r="E365" s="379"/>
      <c r="F365" s="385"/>
      <c r="G365" s="385"/>
      <c r="H365" s="385"/>
      <c r="I365" s="385"/>
    </row>
    <row r="366" spans="1:9" hidden="1" outlineLevel="2">
      <c r="A366" s="379"/>
      <c r="B366" s="379" t="s">
        <v>317</v>
      </c>
      <c r="C366" s="379">
        <v>189</v>
      </c>
      <c r="D366" s="406"/>
      <c r="E366" s="379"/>
      <c r="F366" s="385"/>
      <c r="G366" s="385"/>
      <c r="H366" s="385"/>
      <c r="I366" s="385"/>
    </row>
    <row r="367" spans="1:9" hidden="1" outlineLevel="2">
      <c r="A367" s="379"/>
      <c r="B367" s="379" t="s">
        <v>318</v>
      </c>
      <c r="C367" s="379">
        <v>193</v>
      </c>
      <c r="D367" s="406"/>
      <c r="E367" s="379"/>
      <c r="F367" s="385"/>
      <c r="G367" s="385"/>
      <c r="H367" s="385"/>
      <c r="I367" s="385"/>
    </row>
    <row r="368" spans="1:9" hidden="1" outlineLevel="2">
      <c r="A368" s="379"/>
      <c r="B368" s="379" t="s">
        <v>491</v>
      </c>
      <c r="C368" s="379">
        <v>202</v>
      </c>
      <c r="D368" s="406"/>
      <c r="E368" s="379"/>
      <c r="F368" s="385"/>
      <c r="G368" s="385"/>
      <c r="H368" s="385"/>
      <c r="I368" s="385"/>
    </row>
    <row r="369" spans="1:9" hidden="1" outlineLevel="2">
      <c r="A369" s="379"/>
      <c r="B369" s="379" t="s">
        <v>493</v>
      </c>
      <c r="C369" s="379">
        <v>207</v>
      </c>
      <c r="D369" s="406"/>
      <c r="E369" s="379"/>
      <c r="F369" s="385"/>
      <c r="G369" s="385"/>
      <c r="H369" s="385"/>
      <c r="I369" s="385"/>
    </row>
    <row r="370" spans="1:9" hidden="1" outlineLevel="2">
      <c r="A370" s="379"/>
      <c r="B370" s="379" t="s">
        <v>496</v>
      </c>
      <c r="C370" s="379">
        <v>212</v>
      </c>
      <c r="D370" s="406"/>
      <c r="E370" s="379"/>
      <c r="F370" s="385"/>
      <c r="G370" s="385"/>
      <c r="H370" s="385"/>
      <c r="I370" s="385"/>
    </row>
    <row r="371" spans="1:9" hidden="1" outlineLevel="2">
      <c r="A371" s="379"/>
      <c r="B371" s="379" t="s">
        <v>499</v>
      </c>
      <c r="C371" s="379">
        <v>215</v>
      </c>
      <c r="D371" s="406"/>
      <c r="E371" s="379"/>
      <c r="F371" s="385"/>
      <c r="G371" s="385"/>
      <c r="H371" s="385"/>
      <c r="I371" s="385"/>
    </row>
    <row r="372" spans="1:9" hidden="1" outlineLevel="2">
      <c r="A372" s="379"/>
      <c r="B372" s="379" t="s">
        <v>332</v>
      </c>
      <c r="C372" s="379">
        <v>219</v>
      </c>
      <c r="D372" s="406"/>
      <c r="E372" s="379"/>
      <c r="F372" s="385"/>
      <c r="G372" s="385"/>
      <c r="H372" s="385"/>
      <c r="I372" s="385"/>
    </row>
    <row r="373" spans="1:9" hidden="1" outlineLevel="2">
      <c r="A373" s="379"/>
      <c r="B373" s="379" t="s">
        <v>504</v>
      </c>
      <c r="C373" s="379">
        <v>224</v>
      </c>
      <c r="D373" s="406"/>
      <c r="E373" s="379"/>
      <c r="F373" s="385"/>
      <c r="G373" s="385"/>
      <c r="H373" s="385"/>
      <c r="I373" s="385"/>
    </row>
    <row r="374" spans="1:9" hidden="1" outlineLevel="2">
      <c r="A374" s="379"/>
      <c r="B374" s="379" t="s">
        <v>507</v>
      </c>
      <c r="C374" s="379">
        <v>228</v>
      </c>
      <c r="D374" s="406"/>
      <c r="E374" s="379"/>
      <c r="F374" s="385"/>
      <c r="G374" s="385"/>
      <c r="H374" s="385"/>
      <c r="I374" s="385"/>
    </row>
    <row r="375" spans="1:9" hidden="1" outlineLevel="2">
      <c r="A375" s="379"/>
      <c r="B375" s="379" t="s">
        <v>543</v>
      </c>
      <c r="C375" s="379">
        <v>278</v>
      </c>
      <c r="D375" s="406"/>
      <c r="E375" s="379"/>
      <c r="F375" s="385"/>
      <c r="G375" s="385"/>
      <c r="H375" s="385"/>
      <c r="I375" s="385"/>
    </row>
    <row r="376" spans="1:9" hidden="1" outlineLevel="2">
      <c r="A376" s="379"/>
      <c r="B376" s="379" t="s">
        <v>543</v>
      </c>
      <c r="C376" s="379">
        <v>279</v>
      </c>
      <c r="D376" s="406"/>
      <c r="E376" s="379"/>
      <c r="F376" s="385"/>
      <c r="G376" s="385"/>
      <c r="H376" s="385"/>
      <c r="I376" s="385"/>
    </row>
    <row r="377" spans="1:9" hidden="1" outlineLevel="2">
      <c r="A377" s="379"/>
      <c r="B377" s="379" t="s">
        <v>550</v>
      </c>
      <c r="C377" s="379">
        <v>285</v>
      </c>
      <c r="D377" s="406"/>
      <c r="E377" s="379"/>
      <c r="F377" s="385"/>
      <c r="G377" s="385"/>
      <c r="H377" s="385"/>
      <c r="I377" s="385"/>
    </row>
    <row r="378" spans="1:9" hidden="1" outlineLevel="2">
      <c r="A378" s="379"/>
      <c r="B378" s="379" t="s">
        <v>554</v>
      </c>
      <c r="C378" s="379">
        <v>289</v>
      </c>
      <c r="D378" s="406"/>
      <c r="E378" s="379"/>
      <c r="F378" s="385"/>
      <c r="G378" s="385"/>
      <c r="H378" s="385"/>
      <c r="I378" s="385"/>
    </row>
    <row r="379" spans="1:9" hidden="1" outlineLevel="2">
      <c r="A379" s="379"/>
      <c r="B379" s="379" t="s">
        <v>556</v>
      </c>
      <c r="C379" s="379">
        <v>291</v>
      </c>
      <c r="D379" s="406"/>
      <c r="E379" s="379"/>
      <c r="F379" s="385"/>
      <c r="G379" s="385"/>
      <c r="H379" s="385"/>
      <c r="I379" s="385"/>
    </row>
    <row r="380" spans="1:9" hidden="1" outlineLevel="2">
      <c r="A380" s="379"/>
      <c r="B380" s="379" t="s">
        <v>560</v>
      </c>
      <c r="C380" s="379">
        <v>299</v>
      </c>
      <c r="D380" s="406"/>
      <c r="E380" s="379"/>
      <c r="F380" s="385"/>
      <c r="G380" s="385"/>
      <c r="H380" s="385"/>
      <c r="I380" s="385"/>
    </row>
    <row r="381" spans="1:9" hidden="1" outlineLevel="2">
      <c r="A381" s="379"/>
      <c r="B381" s="379" t="s">
        <v>359</v>
      </c>
      <c r="C381" s="379">
        <v>310</v>
      </c>
      <c r="D381" s="406"/>
      <c r="E381" s="379"/>
      <c r="F381" s="385"/>
      <c r="G381" s="385"/>
      <c r="H381" s="385"/>
      <c r="I381" s="385"/>
    </row>
    <row r="382" spans="1:9" hidden="1" outlineLevel="2">
      <c r="A382" s="379"/>
      <c r="B382" s="379" t="s">
        <v>361</v>
      </c>
      <c r="C382" s="379">
        <v>315</v>
      </c>
      <c r="D382" s="406"/>
      <c r="E382" s="379"/>
      <c r="F382" s="385"/>
      <c r="G382" s="385"/>
      <c r="H382" s="385"/>
      <c r="I382" s="385"/>
    </row>
    <row r="383" spans="1:9" hidden="1" outlineLevel="2">
      <c r="A383" s="379"/>
      <c r="B383" s="379" t="s">
        <v>610</v>
      </c>
      <c r="C383" s="379">
        <v>353</v>
      </c>
      <c r="D383" s="406"/>
      <c r="E383" s="379"/>
      <c r="F383" s="385"/>
      <c r="G383" s="385"/>
      <c r="H383" s="385"/>
      <c r="I383" s="385"/>
    </row>
    <row r="384" spans="1:9" hidden="1" outlineLevel="2">
      <c r="A384" s="379"/>
      <c r="B384" s="379" t="s">
        <v>610</v>
      </c>
      <c r="C384" s="379">
        <v>354</v>
      </c>
      <c r="D384" s="406"/>
      <c r="E384" s="379"/>
      <c r="F384" s="385"/>
      <c r="G384" s="385"/>
      <c r="H384" s="385"/>
      <c r="I384" s="385"/>
    </row>
    <row r="385" spans="1:9" hidden="1" outlineLevel="2">
      <c r="A385" s="379"/>
      <c r="B385" s="379" t="s">
        <v>611</v>
      </c>
      <c r="C385" s="379">
        <v>356</v>
      </c>
      <c r="D385" s="406"/>
      <c r="E385" s="379"/>
      <c r="F385" s="385"/>
      <c r="G385" s="385"/>
      <c r="H385" s="385"/>
      <c r="I385" s="385"/>
    </row>
    <row r="386" spans="1:9" outlineLevel="1" collapsed="1">
      <c r="A386" s="379"/>
      <c r="B386" s="379"/>
      <c r="C386" s="379"/>
      <c r="D386" s="406"/>
      <c r="E386" s="379"/>
      <c r="F386" s="385"/>
      <c r="G386" s="385"/>
      <c r="H386" s="385"/>
      <c r="I386" s="385"/>
    </row>
    <row r="387" spans="1:9" hidden="1" outlineLevel="2">
      <c r="A387" s="379"/>
      <c r="B387" s="379" t="s">
        <v>536</v>
      </c>
      <c r="C387" s="379">
        <v>266</v>
      </c>
      <c r="D387" s="406"/>
      <c r="E387" s="379"/>
      <c r="F387" s="385"/>
      <c r="G387" s="385"/>
      <c r="H387" s="385"/>
      <c r="I387" s="385"/>
    </row>
    <row r="388" spans="1:9" outlineLevel="1" collapsed="1">
      <c r="A388" s="379"/>
      <c r="B388" s="379"/>
      <c r="C388" s="379"/>
      <c r="D388" s="406"/>
      <c r="E388" s="379"/>
      <c r="F388" s="385"/>
      <c r="G388" s="385"/>
      <c r="H388" s="385"/>
      <c r="I388" s="385"/>
    </row>
    <row r="389" spans="1:9" hidden="1" outlineLevel="2">
      <c r="A389" s="379"/>
      <c r="B389" s="379" t="s">
        <v>348</v>
      </c>
      <c r="C389" s="379">
        <v>283</v>
      </c>
      <c r="D389" s="406"/>
      <c r="E389" s="379"/>
      <c r="F389" s="385"/>
      <c r="G389" s="385"/>
      <c r="H389" s="385"/>
      <c r="I389" s="385"/>
    </row>
    <row r="390" spans="1:9" outlineLevel="1" collapsed="1">
      <c r="A390" s="379"/>
      <c r="B390" s="379"/>
      <c r="C390" s="379"/>
      <c r="D390" s="406"/>
      <c r="E390" s="379"/>
      <c r="F390" s="385"/>
      <c r="G390" s="385"/>
      <c r="H390" s="385"/>
      <c r="I390" s="385"/>
    </row>
    <row r="391" spans="1:9" hidden="1" outlineLevel="2">
      <c r="A391" s="379"/>
      <c r="B391" s="379" t="s">
        <v>361</v>
      </c>
      <c r="C391" s="379">
        <v>314</v>
      </c>
      <c r="D391" s="406"/>
      <c r="E391" s="379"/>
      <c r="F391" s="385"/>
      <c r="G391" s="385"/>
      <c r="H391" s="385"/>
      <c r="I391" s="385"/>
    </row>
    <row r="392" spans="1:9" hidden="1" outlineLevel="2">
      <c r="A392" s="379"/>
      <c r="B392" s="379" t="s">
        <v>583</v>
      </c>
      <c r="C392" s="379">
        <v>320</v>
      </c>
      <c r="D392" s="406"/>
      <c r="E392" s="379"/>
      <c r="F392" s="385"/>
      <c r="G392" s="385"/>
      <c r="H392" s="385"/>
      <c r="I392" s="385"/>
    </row>
    <row r="393" spans="1:9" hidden="1" outlineLevel="2">
      <c r="A393" s="379"/>
      <c r="B393" s="379" t="s">
        <v>589</v>
      </c>
      <c r="C393" s="379">
        <v>329</v>
      </c>
      <c r="D393" s="406"/>
      <c r="E393" s="379"/>
      <c r="F393" s="385"/>
      <c r="G393" s="385"/>
      <c r="H393" s="385"/>
      <c r="I393" s="385"/>
    </row>
    <row r="394" spans="1:9" hidden="1" outlineLevel="2">
      <c r="A394" s="379"/>
      <c r="B394" s="379" t="s">
        <v>596</v>
      </c>
      <c r="C394" s="379">
        <v>335</v>
      </c>
      <c r="D394" s="406"/>
      <c r="E394" s="379"/>
      <c r="F394" s="385"/>
      <c r="G394" s="385"/>
      <c r="H394" s="385"/>
      <c r="I394" s="385"/>
    </row>
    <row r="395" spans="1:9" outlineLevel="1" collapsed="1">
      <c r="A395" s="379"/>
      <c r="B395" s="379"/>
      <c r="C395" s="379"/>
      <c r="D395" s="406"/>
      <c r="E395" s="379"/>
      <c r="F395" s="385"/>
      <c r="G395" s="385"/>
      <c r="H395" s="385"/>
      <c r="I395" s="385"/>
    </row>
    <row r="396" spans="1:9" hidden="1" outlineLevel="2">
      <c r="A396" s="379"/>
      <c r="B396" s="379" t="s">
        <v>603</v>
      </c>
      <c r="C396" s="379">
        <v>341</v>
      </c>
      <c r="D396" s="406"/>
      <c r="E396" s="379"/>
      <c r="F396" s="385"/>
      <c r="G396" s="385"/>
      <c r="H396" s="385"/>
      <c r="I396" s="385"/>
    </row>
    <row r="397" spans="1:9" outlineLevel="1" collapsed="1">
      <c r="A397" s="379"/>
      <c r="B397" s="379"/>
      <c r="C397" s="379"/>
      <c r="D397" s="406"/>
      <c r="E397" s="379"/>
      <c r="F397" s="385"/>
      <c r="G397" s="385"/>
      <c r="H397" s="385"/>
      <c r="I397" s="385"/>
    </row>
    <row r="398" spans="1:9" hidden="1" outlineLevel="2">
      <c r="A398" s="379"/>
      <c r="B398" s="379" t="s">
        <v>348</v>
      </c>
      <c r="C398" s="379">
        <v>284</v>
      </c>
      <c r="D398" s="406"/>
      <c r="E398" s="379"/>
      <c r="F398" s="385"/>
      <c r="G398" s="385"/>
      <c r="H398" s="385"/>
      <c r="I398" s="385"/>
    </row>
    <row r="399" spans="1:9" hidden="1" outlineLevel="2">
      <c r="A399" s="379"/>
      <c r="B399" s="379" t="s">
        <v>589</v>
      </c>
      <c r="C399" s="379">
        <v>330</v>
      </c>
      <c r="D399" s="406"/>
      <c r="E399" s="379"/>
      <c r="F399" s="385"/>
      <c r="G399" s="385"/>
      <c r="H399" s="385"/>
      <c r="I399" s="385"/>
    </row>
    <row r="400" spans="1:9" outlineLevel="1" collapsed="1">
      <c r="A400" s="379"/>
      <c r="B400" s="379"/>
      <c r="C400" s="379"/>
      <c r="D400" s="406"/>
      <c r="E400" s="379"/>
      <c r="F400" s="385"/>
      <c r="G400" s="385"/>
      <c r="H400" s="385"/>
      <c r="I400" s="385"/>
    </row>
    <row r="401" spans="1:9" hidden="1" outlineLevel="2">
      <c r="A401" s="379"/>
      <c r="B401" s="379" t="s">
        <v>563</v>
      </c>
      <c r="C401" s="379">
        <v>302</v>
      </c>
      <c r="D401" s="406"/>
      <c r="E401" s="379"/>
      <c r="F401" s="385"/>
      <c r="G401" s="385"/>
      <c r="H401" s="385"/>
      <c r="I401" s="385"/>
    </row>
    <row r="402" spans="1:9" outlineLevel="1" collapsed="1">
      <c r="A402" s="379"/>
      <c r="B402" s="379"/>
      <c r="C402" s="379"/>
      <c r="D402" s="406"/>
      <c r="E402" s="379"/>
      <c r="F402" s="385"/>
      <c r="G402" s="385"/>
      <c r="H402" s="385"/>
      <c r="I402" s="385"/>
    </row>
    <row r="403" spans="1:9" hidden="1" outlineLevel="2">
      <c r="A403" s="379"/>
      <c r="B403" s="379" t="s">
        <v>592</v>
      </c>
      <c r="C403" s="379">
        <v>333</v>
      </c>
      <c r="D403" s="406"/>
      <c r="E403" s="379"/>
      <c r="F403" s="385"/>
      <c r="G403" s="385"/>
      <c r="H403" s="385"/>
      <c r="I403" s="385"/>
    </row>
    <row r="404" spans="1:9" outlineLevel="1" collapsed="1">
      <c r="A404" s="379"/>
      <c r="B404" s="379"/>
      <c r="C404" s="379"/>
      <c r="D404" s="406"/>
      <c r="E404" s="379"/>
      <c r="F404" s="385"/>
      <c r="G404" s="385"/>
      <c r="H404" s="385"/>
      <c r="I404" s="385"/>
    </row>
    <row r="405" spans="1:9" hidden="1" outlineLevel="2">
      <c r="A405" s="379"/>
      <c r="B405" s="379" t="s">
        <v>303</v>
      </c>
      <c r="C405" s="379">
        <v>172</v>
      </c>
      <c r="D405" s="406"/>
      <c r="E405" s="379"/>
      <c r="F405" s="385"/>
      <c r="G405" s="385"/>
      <c r="H405" s="385"/>
      <c r="I405" s="385"/>
    </row>
    <row r="406" spans="1:9" hidden="1" outlineLevel="2">
      <c r="A406" s="379"/>
      <c r="B406" s="379" t="s">
        <v>307</v>
      </c>
      <c r="C406" s="379">
        <v>174</v>
      </c>
      <c r="D406" s="406"/>
      <c r="E406" s="379"/>
      <c r="F406" s="385"/>
      <c r="G406" s="385"/>
      <c r="H406" s="385"/>
      <c r="I406" s="385"/>
    </row>
    <row r="407" spans="1:9" outlineLevel="1" collapsed="1">
      <c r="A407" s="379"/>
      <c r="B407" s="379"/>
      <c r="C407" s="379"/>
      <c r="D407" s="406"/>
      <c r="E407" s="379"/>
      <c r="F407" s="385"/>
      <c r="G407" s="385"/>
      <c r="H407" s="385"/>
      <c r="I407" s="385"/>
    </row>
    <row r="408" spans="1:9" hidden="1" outlineLevel="2">
      <c r="A408" s="379"/>
      <c r="B408" s="379" t="s">
        <v>365</v>
      </c>
      <c r="C408" s="379">
        <v>325</v>
      </c>
      <c r="D408" s="406"/>
      <c r="E408" s="379"/>
      <c r="F408" s="385"/>
      <c r="G408" s="385"/>
      <c r="H408" s="385"/>
      <c r="I408" s="385"/>
    </row>
    <row r="409" spans="1:9" hidden="1" outlineLevel="2">
      <c r="A409" s="369"/>
      <c r="B409" s="379" t="s">
        <v>610</v>
      </c>
      <c r="C409" s="379">
        <v>352</v>
      </c>
      <c r="D409" s="406"/>
      <c r="E409" s="379"/>
      <c r="F409" s="385"/>
      <c r="G409" s="385"/>
      <c r="H409" s="385"/>
      <c r="I409" s="385"/>
    </row>
    <row r="410" spans="1:9" outlineLevel="1" collapsed="1">
      <c r="A410" s="369"/>
      <c r="B410" s="379"/>
      <c r="C410" s="379"/>
      <c r="D410" s="406"/>
      <c r="E410" s="379"/>
      <c r="F410" s="385"/>
      <c r="G410" s="385"/>
      <c r="H410" s="385"/>
      <c r="I410" s="385"/>
    </row>
    <row r="411" spans="1:9">
      <c r="A411" s="369"/>
      <c r="B411" s="369"/>
      <c r="C411" s="369"/>
      <c r="D411" s="386" t="s">
        <v>77</v>
      </c>
      <c r="E411" s="386"/>
      <c r="F411" s="405">
        <f>SUBTOTAL(9,F8:F409)</f>
        <v>140250</v>
      </c>
      <c r="G411" s="405">
        <f>SUBTOTAL(9,G8:G409)</f>
        <v>0</v>
      </c>
      <c r="H411" s="405">
        <f>SUBTOTAL(9,H8:H409)</f>
        <v>140250</v>
      </c>
      <c r="I411" s="405">
        <f>SUBTOTAL(9,I8:I409)</f>
        <v>18232.5</v>
      </c>
    </row>
    <row r="412" spans="1:9">
      <c r="F412" s="370"/>
      <c r="G412" s="370"/>
      <c r="H412" s="370"/>
      <c r="I412" s="370"/>
    </row>
    <row r="414" spans="1:9">
      <c r="G414" s="370"/>
    </row>
    <row r="415" spans="1:9">
      <c r="F415" s="370"/>
      <c r="G415" s="370"/>
    </row>
  </sheetData>
  <autoFilter ref="A7:I409" xr:uid="{00000000-0009-0000-0000-000014000000}">
    <sortState xmlns:xlrd2="http://schemas.microsoft.com/office/spreadsheetml/2017/richdata2" ref="A5:I360">
      <sortCondition ref="D4:D360"/>
    </sortState>
  </autoFilter>
  <mergeCells count="3">
    <mergeCell ref="A1:I1"/>
    <mergeCell ref="A2:I2"/>
    <mergeCell ref="A3:I3"/>
  </mergeCells>
  <pageMargins left="0.7" right="0.7" top="0.75" bottom="0.75" header="0.3" footer="0.3"/>
  <pageSetup scale="8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7"/>
  <sheetViews>
    <sheetView showGridLines="0" view="pageBreakPreview" topLeftCell="A16" zoomScaleSheetLayoutView="100" workbookViewId="0">
      <selection activeCell="D32" sqref="D32"/>
    </sheetView>
  </sheetViews>
  <sheetFormatPr defaultColWidth="9.1796875" defaultRowHeight="12.5"/>
  <cols>
    <col min="1" max="1" width="27" style="275" customWidth="1"/>
    <col min="2" max="2" width="18.81640625" style="167" customWidth="1"/>
    <col min="3" max="3" width="10.453125" style="166" customWidth="1"/>
    <col min="4" max="5" width="20.7265625" style="166" customWidth="1"/>
    <col min="6" max="6" width="16.453125" style="213" bestFit="1" customWidth="1"/>
    <col min="7" max="7" width="15.81640625" style="213" bestFit="1" customWidth="1"/>
    <col min="8" max="8" width="14.54296875" style="167" bestFit="1" customWidth="1"/>
    <col min="9" max="9" width="13.54296875" style="167" bestFit="1" customWidth="1"/>
    <col min="10" max="10" width="14" style="167" bestFit="1" customWidth="1"/>
    <col min="11" max="11" width="14.54296875" style="167" bestFit="1" customWidth="1"/>
    <col min="12" max="12" width="9.1796875" style="167"/>
    <col min="13" max="13" width="9.1796875" style="167" customWidth="1"/>
    <col min="14" max="16384" width="9.1796875" style="167"/>
  </cols>
  <sheetData>
    <row r="1" spans="1:12" ht="18">
      <c r="A1" s="514" t="str">
        <f>BS!A1</f>
        <v>PUJA KHADH UDHYOG</v>
      </c>
      <c r="B1" s="514"/>
      <c r="C1" s="514"/>
      <c r="D1" s="514"/>
      <c r="E1" s="514"/>
      <c r="F1" s="209"/>
    </row>
    <row r="2" spans="1:12" ht="15.5">
      <c r="A2" s="515" t="str">
        <f>BS!A2</f>
        <v>Jeetpur ,Bara</v>
      </c>
      <c r="B2" s="515"/>
      <c r="C2" s="515"/>
      <c r="D2" s="515"/>
      <c r="E2" s="515"/>
      <c r="F2" s="210"/>
    </row>
    <row r="3" spans="1:12" ht="15.5">
      <c r="A3" s="514" t="s">
        <v>24</v>
      </c>
      <c r="B3" s="514"/>
      <c r="C3" s="514"/>
      <c r="D3" s="514"/>
      <c r="E3" s="514"/>
      <c r="F3" s="237"/>
    </row>
    <row r="4" spans="1:12" ht="15.5">
      <c r="A4" s="516" t="str">
        <f>BS!A4</f>
        <v>As on Ashadh 31, 2077(July 15, 2020)</v>
      </c>
      <c r="B4" s="516"/>
      <c r="C4" s="516"/>
      <c r="D4" s="516"/>
      <c r="E4" s="516"/>
      <c r="F4" s="211"/>
    </row>
    <row r="6" spans="1:12" s="166" customFormat="1" ht="20.149999999999999" customHeight="1" thickBot="1">
      <c r="A6" s="121" t="s">
        <v>1</v>
      </c>
      <c r="B6" s="121"/>
      <c r="C6" s="122" t="s">
        <v>18</v>
      </c>
      <c r="D6" s="238" t="s">
        <v>90</v>
      </c>
      <c r="E6" s="239" t="s">
        <v>101</v>
      </c>
      <c r="F6" s="240"/>
      <c r="G6" s="213"/>
      <c r="I6" s="290">
        <f>D13-2705233.08</f>
        <v>876914.90924999677</v>
      </c>
    </row>
    <row r="7" spans="1:12" ht="13.5" thickTop="1">
      <c r="A7" s="276"/>
      <c r="B7" s="15"/>
      <c r="C7" s="25"/>
      <c r="D7" s="194"/>
      <c r="E7" s="25"/>
      <c r="F7" s="211"/>
    </row>
    <row r="8" spans="1:12" ht="13">
      <c r="A8" s="333" t="s">
        <v>99</v>
      </c>
      <c r="B8" s="15"/>
      <c r="C8" s="25"/>
      <c r="D8" s="194"/>
      <c r="E8" s="25"/>
      <c r="F8" s="211"/>
      <c r="G8" s="211"/>
    </row>
    <row r="9" spans="1:12" ht="13">
      <c r="A9" s="277" t="s">
        <v>100</v>
      </c>
      <c r="C9" s="224">
        <v>9</v>
      </c>
      <c r="D9" s="241">
        <f>SCH!B88</f>
        <v>65494105.399999999</v>
      </c>
      <c r="E9" s="242">
        <f>SCH!C88</f>
        <v>56225572</v>
      </c>
      <c r="F9" s="213">
        <f>(D9-E9)/E9</f>
        <v>0.16484551548893089</v>
      </c>
      <c r="G9" s="289">
        <v>494450077.13999999</v>
      </c>
      <c r="H9" s="290">
        <v>13985184.029999999</v>
      </c>
      <c r="J9" s="290"/>
      <c r="K9" s="290"/>
      <c r="L9" s="167">
        <f>6588171.32</f>
        <v>6588171.3200000003</v>
      </c>
    </row>
    <row r="10" spans="1:12" ht="13">
      <c r="A10" s="512" t="s">
        <v>23</v>
      </c>
      <c r="B10" s="512"/>
      <c r="C10" s="224"/>
      <c r="D10" s="195">
        <f>D9</f>
        <v>65494105.399999999</v>
      </c>
      <c r="E10" s="24">
        <f>E9</f>
        <v>56225572</v>
      </c>
      <c r="F10" s="212"/>
      <c r="G10" s="288"/>
      <c r="L10" s="167">
        <v>164818.06</v>
      </c>
    </row>
    <row r="11" spans="1:12" ht="13">
      <c r="A11" s="276" t="s">
        <v>98</v>
      </c>
      <c r="C11" s="224"/>
      <c r="D11" s="244"/>
      <c r="E11" s="373"/>
      <c r="G11" s="288"/>
      <c r="L11" s="167">
        <f>SUM(L9:L10)</f>
        <v>6752989.3799999999</v>
      </c>
    </row>
    <row r="12" spans="1:12">
      <c r="A12" s="277" t="s">
        <v>92</v>
      </c>
      <c r="C12" s="224">
        <v>10</v>
      </c>
      <c r="D12" s="245">
        <f>SCH!B103</f>
        <v>61911957.410750002</v>
      </c>
      <c r="E12" s="243">
        <f>SCH!C103</f>
        <v>54309257.82</v>
      </c>
      <c r="H12" s="167">
        <f>D13/D10*100</f>
        <v>5.4694204423013568</v>
      </c>
    </row>
    <row r="13" spans="1:12" ht="13">
      <c r="A13" s="512" t="s">
        <v>73</v>
      </c>
      <c r="B13" s="512"/>
      <c r="C13" s="224"/>
      <c r="D13" s="195">
        <f>D10-D12</f>
        <v>3582147.9892499968</v>
      </c>
      <c r="E13" s="24">
        <f>E10-E12</f>
        <v>1916314.1799999997</v>
      </c>
      <c r="F13" s="212">
        <f>D13/D9</f>
        <v>5.4694204423013572E-2</v>
      </c>
      <c r="G13" s="212">
        <f>E13/E9</f>
        <v>3.408260888835421E-2</v>
      </c>
      <c r="I13" s="167">
        <f>D13/D10*100</f>
        <v>5.4694204423013568</v>
      </c>
    </row>
    <row r="14" spans="1:12" ht="13">
      <c r="A14" s="276" t="s">
        <v>74</v>
      </c>
      <c r="C14" s="224"/>
      <c r="D14" s="244"/>
      <c r="E14" s="373"/>
      <c r="F14" s="212"/>
      <c r="G14" s="212"/>
      <c r="I14" s="167">
        <f>D13/D10*100</f>
        <v>5.4694204423013568</v>
      </c>
    </row>
    <row r="15" spans="1:12">
      <c r="A15" s="277" t="s">
        <v>93</v>
      </c>
      <c r="C15" s="224">
        <v>11</v>
      </c>
      <c r="D15" s="241">
        <f>SCH!B110</f>
        <v>0</v>
      </c>
      <c r="E15" s="242">
        <f>SCH!C110</f>
        <v>0</v>
      </c>
      <c r="F15" s="213">
        <f>D15/D9*100</f>
        <v>0</v>
      </c>
      <c r="G15" s="213">
        <f>E15/E9*100</f>
        <v>0</v>
      </c>
    </row>
    <row r="16" spans="1:12" ht="13">
      <c r="A16" s="512" t="s">
        <v>81</v>
      </c>
      <c r="B16" s="512"/>
      <c r="C16" s="18"/>
      <c r="D16" s="195">
        <f>SUM(D15)</f>
        <v>0</v>
      </c>
      <c r="E16" s="24">
        <f>SUM(E15)</f>
        <v>0</v>
      </c>
      <c r="F16" s="212"/>
      <c r="G16" s="212">
        <f>D13/D10</f>
        <v>5.4694204423013572E-2</v>
      </c>
      <c r="H16" s="167">
        <f>E13/E10*100</f>
        <v>3.4082608888354211</v>
      </c>
      <c r="I16" s="167">
        <f>D13/D9*100</f>
        <v>5.4694204423013568</v>
      </c>
      <c r="J16" s="167">
        <f>E13/E10*100</f>
        <v>3.4082608888354211</v>
      </c>
    </row>
    <row r="17" spans="1:12" ht="13">
      <c r="A17" s="276" t="s">
        <v>75</v>
      </c>
      <c r="C17" s="224"/>
      <c r="D17" s="244"/>
      <c r="E17" s="373"/>
      <c r="I17" s="167">
        <f>D13/D10*100</f>
        <v>5.4694204423013568</v>
      </c>
    </row>
    <row r="18" spans="1:12" ht="13">
      <c r="A18" s="277" t="s">
        <v>20</v>
      </c>
      <c r="C18" s="224">
        <v>12</v>
      </c>
      <c r="D18" s="241">
        <f>SCH!B146</f>
        <v>581254.23</v>
      </c>
      <c r="E18" s="242">
        <f>SCH!C146</f>
        <v>765277.8899999999</v>
      </c>
      <c r="F18" s="212">
        <f>D18/$D$9</f>
        <v>8.8749090692977085E-3</v>
      </c>
      <c r="G18" s="213">
        <f>E18/$E$9</f>
        <v>1.3610851126601254E-2</v>
      </c>
    </row>
    <row r="19" spans="1:12" ht="13">
      <c r="A19" s="277" t="s">
        <v>148</v>
      </c>
      <c r="C19" s="224"/>
      <c r="D19" s="241">
        <v>60652</v>
      </c>
      <c r="E19" s="242">
        <v>45600</v>
      </c>
      <c r="F19" s="212">
        <f>D19/$D$9</f>
        <v>9.2606807329564651E-4</v>
      </c>
      <c r="G19" s="213">
        <f>E19/$E$9</f>
        <v>8.110188723380173E-4</v>
      </c>
      <c r="J19" s="290">
        <f>E28*25%</f>
        <v>177988.61249999996</v>
      </c>
    </row>
    <row r="20" spans="1:12" ht="13">
      <c r="A20" s="512" t="s">
        <v>82</v>
      </c>
      <c r="B20" s="512"/>
      <c r="C20" s="18"/>
      <c r="D20" s="195">
        <f>SUM(D18:D19)</f>
        <v>641906.23</v>
      </c>
      <c r="E20" s="24">
        <f>SUM(E18:E19)</f>
        <v>810877.8899999999</v>
      </c>
      <c r="F20" s="212"/>
      <c r="G20" s="338">
        <f>D18+D27</f>
        <v>1965667.8599999999</v>
      </c>
    </row>
    <row r="21" spans="1:12">
      <c r="A21" s="277"/>
      <c r="C21" s="224"/>
      <c r="D21" s="244"/>
      <c r="E21" s="373"/>
    </row>
    <row r="22" spans="1:12" s="15" customFormat="1" ht="27" customHeight="1">
      <c r="A22" s="513" t="s">
        <v>84</v>
      </c>
      <c r="B22" s="513"/>
      <c r="C22" s="513"/>
      <c r="D22" s="195">
        <f>D13+D16-D20</f>
        <v>2940241.7592499969</v>
      </c>
      <c r="E22" s="24">
        <f>E13+E16-E20</f>
        <v>1105436.2899999998</v>
      </c>
      <c r="F22" s="212"/>
      <c r="G22" s="338">
        <f>D13+D16-D20</f>
        <v>2940241.7592499969</v>
      </c>
      <c r="K22" s="337">
        <f>1972969.32-D13</f>
        <v>-1609178.6692499968</v>
      </c>
    </row>
    <row r="23" spans="1:12" s="15" customFormat="1" ht="13">
      <c r="A23" s="276" t="s">
        <v>75</v>
      </c>
      <c r="B23" s="16"/>
      <c r="C23" s="18"/>
      <c r="D23" s="196"/>
      <c r="E23" s="18"/>
      <c r="F23" s="212"/>
      <c r="G23" s="212"/>
      <c r="K23" s="15">
        <v>6923.51</v>
      </c>
    </row>
    <row r="24" spans="1:12" s="15" customFormat="1" ht="13">
      <c r="A24" s="277" t="s">
        <v>32</v>
      </c>
      <c r="B24" s="16"/>
      <c r="C24" s="224">
        <v>13</v>
      </c>
      <c r="D24" s="241">
        <f>FA!M56</f>
        <v>1310.2545</v>
      </c>
      <c r="E24" s="242">
        <v>1541.48</v>
      </c>
      <c r="F24" s="213">
        <f>D24/D9</f>
        <v>2.0005685885740797E-5</v>
      </c>
      <c r="G24" s="213">
        <f>E24/E9</f>
        <v>2.7415994985342257E-5</v>
      </c>
      <c r="I24" s="337">
        <f>301077.73+D24</f>
        <v>302387.98449999996</v>
      </c>
      <c r="K24" s="337">
        <f>SUM(K22:K23)</f>
        <v>-1602255.1592499968</v>
      </c>
    </row>
    <row r="25" spans="1:12" s="15" customFormat="1" ht="13">
      <c r="A25" s="276" t="s">
        <v>85</v>
      </c>
      <c r="B25" s="16"/>
      <c r="C25" s="18"/>
      <c r="D25" s="197">
        <f>D22-D24</f>
        <v>2938931.5047499971</v>
      </c>
      <c r="E25" s="71">
        <f>E22-E24</f>
        <v>1103894.8099999998</v>
      </c>
      <c r="F25" s="212"/>
      <c r="G25" s="212"/>
      <c r="H25" s="337">
        <f>1166023.33-D28</f>
        <v>-388494.54474999709</v>
      </c>
    </row>
    <row r="26" spans="1:12" s="15" customFormat="1" ht="13">
      <c r="A26" s="276" t="s">
        <v>75</v>
      </c>
      <c r="B26" s="16"/>
      <c r="C26" s="18"/>
      <c r="D26" s="196"/>
      <c r="E26" s="18"/>
      <c r="F26" s="212"/>
      <c r="G26" s="212"/>
    </row>
    <row r="27" spans="1:12" s="15" customFormat="1" ht="13">
      <c r="A27" s="277" t="s">
        <v>628</v>
      </c>
      <c r="B27" s="16"/>
      <c r="C27" s="224">
        <v>14</v>
      </c>
      <c r="D27" s="241">
        <f>SCH!B163</f>
        <v>1384413.63</v>
      </c>
      <c r="E27" s="242">
        <v>391940.36</v>
      </c>
      <c r="F27" s="213">
        <f>D27/D9</f>
        <v>2.1137988244053486E-2</v>
      </c>
      <c r="G27" s="213">
        <f>E27/E9</f>
        <v>6.9708558945385203E-3</v>
      </c>
      <c r="H27" s="337">
        <f>D27+D18</f>
        <v>1965667.8599999999</v>
      </c>
      <c r="I27" s="337">
        <f>D28+D24</f>
        <v>1555828.1292499972</v>
      </c>
      <c r="J27" s="337">
        <f>I24-H25</f>
        <v>690882.52924999711</v>
      </c>
    </row>
    <row r="28" spans="1:12" s="15" customFormat="1" ht="13">
      <c r="A28" s="276" t="s">
        <v>86</v>
      </c>
      <c r="B28" s="16"/>
      <c r="C28" s="18"/>
      <c r="D28" s="197">
        <f>D25-D27</f>
        <v>1554517.8747499972</v>
      </c>
      <c r="E28" s="71">
        <f>E25-E27</f>
        <v>711954.44999999984</v>
      </c>
      <c r="F28" s="212">
        <f>D28/D9</f>
        <v>2.3735233350480993E-2</v>
      </c>
      <c r="G28" s="212">
        <f>E28/E9</f>
        <v>1.2662466999891079E-2</v>
      </c>
      <c r="K28" s="15">
        <v>400000</v>
      </c>
      <c r="L28" s="15">
        <v>0</v>
      </c>
    </row>
    <row r="29" spans="1:12" s="15" customFormat="1" ht="13">
      <c r="A29" s="276" t="s">
        <v>94</v>
      </c>
      <c r="B29" s="91"/>
      <c r="C29" s="18"/>
      <c r="D29" s="196"/>
      <c r="E29" s="18"/>
      <c r="F29" s="212"/>
      <c r="G29" s="212"/>
      <c r="K29" s="15">
        <v>550000</v>
      </c>
      <c r="L29" s="15">
        <v>10000</v>
      </c>
    </row>
    <row r="30" spans="1:12" s="15" customFormat="1" ht="13">
      <c r="A30" s="277" t="s">
        <v>138</v>
      </c>
      <c r="B30" s="16"/>
      <c r="C30" s="18"/>
      <c r="D30" s="241">
        <f>(D28-750000)*30%+50000*75%</f>
        <v>278855.36242499913</v>
      </c>
      <c r="E30" s="242">
        <v>53586.34</v>
      </c>
      <c r="F30" s="17" t="e">
        <f>#REF!-D30</f>
        <v>#REF!</v>
      </c>
      <c r="G30" s="212"/>
      <c r="I30" s="15">
        <f>110000-88750</f>
        <v>21250</v>
      </c>
      <c r="K30" s="15">
        <v>750000</v>
      </c>
      <c r="L30" s="15">
        <v>40000</v>
      </c>
    </row>
    <row r="31" spans="1:12" s="15" customFormat="1" ht="13">
      <c r="A31" s="277" t="s">
        <v>152</v>
      </c>
      <c r="B31" s="16"/>
      <c r="C31" s="18"/>
      <c r="D31" s="241">
        <v>0</v>
      </c>
      <c r="E31" s="242">
        <v>0</v>
      </c>
      <c r="F31" s="213"/>
      <c r="G31" s="212">
        <f>1100000-88000</f>
        <v>1012000</v>
      </c>
      <c r="H31" s="15">
        <v>571376.55000000005</v>
      </c>
      <c r="I31" s="15">
        <f>1100000-88750</f>
        <v>1011250</v>
      </c>
      <c r="K31" s="15">
        <v>2000000</v>
      </c>
      <c r="L31" s="15">
        <f>1250000*30%</f>
        <v>375000</v>
      </c>
    </row>
    <row r="32" spans="1:12" s="15" customFormat="1" ht="13.5" thickBot="1">
      <c r="A32" s="278" t="s">
        <v>95</v>
      </c>
      <c r="B32" s="123"/>
      <c r="C32" s="124"/>
      <c r="D32" s="198">
        <f>D28-SUM(D30:D31)</f>
        <v>1275662.5123249982</v>
      </c>
      <c r="E32" s="125">
        <f>E28-SUM(E30:E31)</f>
        <v>658368.10999999987</v>
      </c>
      <c r="F32" s="338">
        <f>D32+BS!E11</f>
        <v>4741628.8423249982</v>
      </c>
      <c r="G32" s="212"/>
      <c r="I32" s="15">
        <f>40280.24*15%</f>
        <v>6042.0359999999991</v>
      </c>
      <c r="L32" s="15">
        <f>SUM(L28:L31)</f>
        <v>425000</v>
      </c>
    </row>
    <row r="33" spans="1:7" s="15" customFormat="1" ht="13">
      <c r="A33" s="276"/>
      <c r="B33" s="16"/>
      <c r="C33" s="18"/>
      <c r="D33" s="18"/>
      <c r="E33" s="17"/>
      <c r="F33" s="212"/>
      <c r="G33" s="212"/>
    </row>
    <row r="34" spans="1:7" ht="12.75" customHeight="1">
      <c r="A34" s="166" t="s">
        <v>25</v>
      </c>
      <c r="B34" s="166"/>
      <c r="C34" s="505">
        <v>15</v>
      </c>
      <c r="D34" s="224"/>
      <c r="E34" s="224"/>
    </row>
    <row r="35" spans="1:7">
      <c r="A35" s="166"/>
      <c r="B35" s="168"/>
      <c r="C35" s="505"/>
      <c r="D35" s="224"/>
      <c r="E35" s="169"/>
      <c r="F35" s="214"/>
    </row>
    <row r="36" spans="1:7">
      <c r="C36" s="167"/>
      <c r="D36" s="167"/>
      <c r="E36" s="170" t="str">
        <f>BS!E41</f>
        <v>As per our attached report of even date</v>
      </c>
      <c r="F36" s="215"/>
    </row>
    <row r="37" spans="1:7">
      <c r="C37" s="167"/>
      <c r="D37" s="167"/>
      <c r="E37" s="170"/>
      <c r="F37" s="215"/>
    </row>
    <row r="38" spans="1:7" s="172" customFormat="1">
      <c r="A38" s="279"/>
      <c r="E38" s="170"/>
      <c r="F38" s="215"/>
      <c r="G38" s="216"/>
    </row>
    <row r="39" spans="1:7" s="172" customFormat="1">
      <c r="A39" s="511" t="str">
        <f>BS!A44</f>
        <v xml:space="preserve">                 For &amp; On Behalf of the Maa Saraswati General Suppliers</v>
      </c>
      <c r="B39" s="511"/>
      <c r="C39" s="511"/>
      <c r="E39" s="170" t="str">
        <f>BS!E44</f>
        <v>For S.K Bhatta &amp; Associates</v>
      </c>
      <c r="F39" s="215"/>
      <c r="G39" s="216"/>
    </row>
    <row r="40" spans="1:7" s="172" customFormat="1">
      <c r="D40" s="173"/>
      <c r="E40" s="170" t="str">
        <f>BS!E45</f>
        <v>Chartered Accountants</v>
      </c>
      <c r="F40" s="215"/>
      <c r="G40" s="216"/>
    </row>
    <row r="41" spans="1:7" s="172" customFormat="1">
      <c r="D41" s="173"/>
      <c r="E41" s="170"/>
      <c r="F41" s="215"/>
      <c r="G41" s="216"/>
    </row>
    <row r="42" spans="1:7" s="172" customFormat="1">
      <c r="A42" s="279"/>
      <c r="E42" s="170"/>
      <c r="F42" s="213"/>
      <c r="G42" s="216"/>
    </row>
    <row r="43" spans="1:7" s="172" customFormat="1">
      <c r="A43" s="279"/>
      <c r="E43" s="170"/>
      <c r="F43" s="213"/>
      <c r="G43" s="216"/>
    </row>
    <row r="44" spans="1:7" s="172" customFormat="1">
      <c r="A44" s="279"/>
      <c r="E44" s="170" t="str">
        <f>BS!E49</f>
        <v>CA. Saroj Kumar Bhatta</v>
      </c>
      <c r="F44" s="215"/>
      <c r="G44" s="216"/>
    </row>
    <row r="45" spans="1:7" s="172" customFormat="1" ht="13">
      <c r="A45" s="280"/>
      <c r="B45" s="174"/>
      <c r="E45" s="170" t="str">
        <f>BS!E50</f>
        <v>Proprietor</v>
      </c>
      <c r="F45" s="215"/>
      <c r="G45" s="216"/>
    </row>
    <row r="46" spans="1:7" s="172" customFormat="1">
      <c r="A46" s="279" t="str">
        <f>BS!A51</f>
        <v>Head - Finance &amp; Accounts</v>
      </c>
      <c r="B46" s="175"/>
      <c r="C46" s="176" t="str">
        <f>BS!C51</f>
        <v>Proprietor</v>
      </c>
      <c r="D46" s="176"/>
      <c r="E46" s="170" t="str">
        <f>BS!E51</f>
        <v>Date : Ashoj 15, 2077</v>
      </c>
      <c r="F46" s="215"/>
      <c r="G46" s="216"/>
    </row>
    <row r="47" spans="1:7">
      <c r="E47" s="170" t="str">
        <f>BS!E52</f>
        <v>Place:  Simara, Bara</v>
      </c>
      <c r="F47" s="215"/>
    </row>
  </sheetData>
  <mergeCells count="11">
    <mergeCell ref="A10:B10"/>
    <mergeCell ref="A1:E1"/>
    <mergeCell ref="A2:E2"/>
    <mergeCell ref="A3:E3"/>
    <mergeCell ref="A4:E4"/>
    <mergeCell ref="A39:C39"/>
    <mergeCell ref="A13:B13"/>
    <mergeCell ref="A16:B16"/>
    <mergeCell ref="A20:B20"/>
    <mergeCell ref="C34:C35"/>
    <mergeCell ref="A22:C22"/>
  </mergeCells>
  <phoneticPr fontId="15" type="noConversion"/>
  <printOptions horizontalCentered="1"/>
  <pageMargins left="0.69" right="0.3" top="0.55000000000000004" bottom="0.48" header="0.48" footer="0.35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1"/>
  <sheetViews>
    <sheetView showGridLines="0" view="pageBreakPreview" topLeftCell="A2" zoomScaleSheetLayoutView="100" workbookViewId="0">
      <selection activeCell="E32" sqref="E32"/>
    </sheetView>
  </sheetViews>
  <sheetFormatPr defaultColWidth="9.1796875" defaultRowHeight="14"/>
  <cols>
    <col min="1" max="1" width="28.26953125" style="274" customWidth="1"/>
    <col min="2" max="2" width="20.26953125" style="72" customWidth="1"/>
    <col min="3" max="3" width="9.54296875" style="72" customWidth="1"/>
    <col min="4" max="5" width="20.7265625" style="72" customWidth="1"/>
    <col min="6" max="6" width="20.7265625" style="77" customWidth="1"/>
    <col min="7" max="7" width="16.81640625" style="77" bestFit="1" customWidth="1"/>
    <col min="8" max="8" width="16.453125" style="77" customWidth="1"/>
    <col min="9" max="9" width="14.81640625" style="77" bestFit="1" customWidth="1"/>
    <col min="10" max="16384" width="9.1796875" style="72"/>
  </cols>
  <sheetData>
    <row r="1" spans="1:9" ht="18">
      <c r="A1" s="515" t="str">
        <f>BS!A1</f>
        <v>PUJA KHADH UDHYOG</v>
      </c>
      <c r="B1" s="515"/>
      <c r="C1" s="515"/>
      <c r="D1" s="515"/>
      <c r="E1" s="515"/>
      <c r="F1" s="83"/>
    </row>
    <row r="2" spans="1:9" ht="15.5">
      <c r="A2" s="515" t="str">
        <f>BS!A2</f>
        <v>Jeetpur ,Bara</v>
      </c>
      <c r="B2" s="515"/>
      <c r="C2" s="515"/>
      <c r="D2" s="515"/>
      <c r="E2" s="515"/>
      <c r="F2" s="79"/>
    </row>
    <row r="3" spans="1:9" ht="15.75" customHeight="1">
      <c r="A3" s="510" t="s">
        <v>7</v>
      </c>
      <c r="B3" s="510"/>
      <c r="C3" s="510"/>
      <c r="D3" s="510"/>
      <c r="E3" s="510"/>
      <c r="F3" s="84"/>
    </row>
    <row r="4" spans="1:9" ht="15.5">
      <c r="A4" s="516" t="str">
        <f>PL!A4</f>
        <v>As on Ashadh 31, 2077(July 15, 2020)</v>
      </c>
      <c r="B4" s="516"/>
      <c r="C4" s="516"/>
      <c r="D4" s="516"/>
      <c r="E4" s="516"/>
      <c r="F4" s="15"/>
    </row>
    <row r="5" spans="1:9">
      <c r="A5" s="266"/>
      <c r="B5" s="76"/>
      <c r="C5" s="76"/>
      <c r="D5" s="76"/>
      <c r="E5" s="76"/>
    </row>
    <row r="6" spans="1:9" s="162" customFormat="1" ht="20.149999999999999" customHeight="1" thickBot="1">
      <c r="A6" s="506" t="s">
        <v>1</v>
      </c>
      <c r="B6" s="506"/>
      <c r="C6" s="506"/>
      <c r="D6" s="238" t="s">
        <v>90</v>
      </c>
      <c r="E6" s="239" t="s">
        <v>101</v>
      </c>
      <c r="F6" s="130"/>
      <c r="G6" s="130"/>
      <c r="H6" s="130"/>
      <c r="I6" s="130"/>
    </row>
    <row r="7" spans="1:9" s="162" customFormat="1" ht="13.5" thickTop="1">
      <c r="A7" s="267" t="s">
        <v>4</v>
      </c>
      <c r="B7" s="110"/>
      <c r="C7" s="110"/>
      <c r="D7" s="199"/>
      <c r="E7" s="110"/>
      <c r="F7" s="110"/>
      <c r="G7" s="130"/>
      <c r="H7" s="130"/>
      <c r="I7" s="130"/>
    </row>
    <row r="8" spans="1:9" s="162" customFormat="1" ht="13">
      <c r="A8" s="268" t="s">
        <v>21</v>
      </c>
      <c r="B8" s="246"/>
      <c r="C8" s="110"/>
      <c r="D8" s="219">
        <f>PL!D32</f>
        <v>1275662.5123249982</v>
      </c>
      <c r="E8" s="220">
        <f>PL!E32</f>
        <v>658368.10999999987</v>
      </c>
      <c r="F8" s="169"/>
      <c r="G8" s="130"/>
      <c r="H8" s="130"/>
      <c r="I8" s="130"/>
    </row>
    <row r="9" spans="1:9" s="162" customFormat="1" ht="13">
      <c r="A9" s="268" t="s">
        <v>35</v>
      </c>
      <c r="B9" s="246"/>
      <c r="C9" s="110"/>
      <c r="D9" s="219">
        <f>PL!D24</f>
        <v>1310.2545</v>
      </c>
      <c r="E9" s="220">
        <f>PL!E24</f>
        <v>1541.48</v>
      </c>
      <c r="F9" s="243"/>
      <c r="G9" s="130"/>
      <c r="H9" s="130"/>
      <c r="I9" s="130"/>
    </row>
    <row r="10" spans="1:9" s="162" customFormat="1" ht="13">
      <c r="A10" s="267" t="s">
        <v>22</v>
      </c>
      <c r="B10" s="88"/>
      <c r="C10" s="110"/>
      <c r="D10" s="153">
        <f>SUM(D8:D9)</f>
        <v>1276972.7668249982</v>
      </c>
      <c r="E10" s="113">
        <f>SUM(E8:E9)</f>
        <v>659909.58999999985</v>
      </c>
      <c r="F10" s="26"/>
      <c r="G10" s="130"/>
      <c r="H10" s="130"/>
      <c r="I10" s="130"/>
    </row>
    <row r="11" spans="1:9" s="162" customFormat="1" ht="13">
      <c r="A11" s="267" t="s">
        <v>4</v>
      </c>
      <c r="B11" s="74"/>
      <c r="C11" s="217"/>
      <c r="D11" s="230"/>
      <c r="E11" s="231"/>
      <c r="F11" s="243"/>
      <c r="G11" s="130"/>
      <c r="H11" s="130"/>
      <c r="I11" s="130"/>
    </row>
    <row r="12" spans="1:9" s="162" customFormat="1" ht="13">
      <c r="A12" s="268" t="s">
        <v>67</v>
      </c>
      <c r="B12" s="74"/>
      <c r="C12" s="217"/>
      <c r="D12" s="230">
        <f>BS!E26-BS!D26</f>
        <v>-2718036.8000000007</v>
      </c>
      <c r="E12" s="231">
        <v>-5142573.18</v>
      </c>
      <c r="F12" s="243"/>
      <c r="G12" s="181"/>
      <c r="H12" s="130"/>
      <c r="I12" s="130"/>
    </row>
    <row r="13" spans="1:9" s="162" customFormat="1" ht="12.5">
      <c r="A13" s="268" t="s">
        <v>53</v>
      </c>
      <c r="B13" s="217"/>
      <c r="C13" s="171"/>
      <c r="D13" s="201">
        <f>BS!E28-BS!D28</f>
        <v>2620450</v>
      </c>
      <c r="E13" s="247">
        <v>-2087650</v>
      </c>
      <c r="F13" s="171"/>
      <c r="G13" s="181"/>
      <c r="H13" s="130"/>
      <c r="I13" s="130"/>
    </row>
    <row r="14" spans="1:9" s="162" customFormat="1" ht="12.5">
      <c r="A14" s="268" t="s">
        <v>54</v>
      </c>
      <c r="B14" s="217"/>
      <c r="C14" s="171"/>
      <c r="D14" s="201">
        <f>BS!E29-BS!D29</f>
        <v>2567129.7999999998</v>
      </c>
      <c r="E14" s="247">
        <v>-16329.8</v>
      </c>
      <c r="F14" s="171"/>
      <c r="G14" s="181"/>
      <c r="H14" s="130"/>
      <c r="I14" s="130"/>
    </row>
    <row r="15" spans="1:9" s="162" customFormat="1" ht="12.5">
      <c r="A15" s="268" t="s">
        <v>19</v>
      </c>
      <c r="B15" s="217"/>
      <c r="C15" s="171"/>
      <c r="D15" s="201">
        <f>BS!D32-BS!E32</f>
        <v>6799720.1424250007</v>
      </c>
      <c r="E15" s="247">
        <v>7348029.2400000002</v>
      </c>
      <c r="F15" s="171"/>
      <c r="G15" s="181"/>
      <c r="H15" s="181"/>
      <c r="I15" s="181"/>
    </row>
    <row r="16" spans="1:9" s="162" customFormat="1" ht="12.5">
      <c r="A16" s="137"/>
      <c r="B16" s="217"/>
      <c r="C16" s="171"/>
      <c r="D16" s="201"/>
      <c r="E16" s="247"/>
      <c r="F16" s="171"/>
      <c r="G16" s="130"/>
      <c r="H16" s="130"/>
      <c r="I16" s="130"/>
    </row>
    <row r="17" spans="1:9" s="162" customFormat="1" ht="13">
      <c r="A17" s="267" t="s">
        <v>11</v>
      </c>
      <c r="B17" s="74"/>
      <c r="C17" s="85"/>
      <c r="D17" s="200">
        <f>SUM(D10:D16)</f>
        <v>10546235.909249999</v>
      </c>
      <c r="E17" s="115">
        <f>SUM(E10:E16)</f>
        <v>761385.85000000056</v>
      </c>
      <c r="F17" s="85"/>
      <c r="G17" s="130"/>
      <c r="H17" s="130"/>
      <c r="I17" s="130"/>
    </row>
    <row r="18" spans="1:9" s="162" customFormat="1" ht="13">
      <c r="A18" s="267" t="s">
        <v>5</v>
      </c>
      <c r="B18" s="217"/>
      <c r="C18" s="171"/>
      <c r="D18" s="201"/>
      <c r="E18" s="247"/>
      <c r="F18" s="243"/>
      <c r="G18" s="130"/>
      <c r="H18" s="130"/>
      <c r="I18" s="130"/>
    </row>
    <row r="19" spans="1:9" s="162" customFormat="1" ht="12.5">
      <c r="A19" s="268" t="s">
        <v>66</v>
      </c>
      <c r="B19" s="217"/>
      <c r="C19" s="171"/>
      <c r="D19" s="201">
        <f>-FA!G56</f>
        <v>0</v>
      </c>
      <c r="E19" s="247">
        <v>0</v>
      </c>
      <c r="F19" s="243"/>
      <c r="G19" s="181"/>
      <c r="H19" s="130"/>
      <c r="I19" s="130"/>
    </row>
    <row r="20" spans="1:9" s="162" customFormat="1" ht="12.5">
      <c r="A20" s="268" t="s">
        <v>97</v>
      </c>
      <c r="B20" s="217"/>
      <c r="C20" s="171"/>
      <c r="D20" s="201"/>
      <c r="E20" s="247"/>
      <c r="F20" s="243"/>
      <c r="G20" s="130"/>
      <c r="H20" s="130"/>
      <c r="I20" s="130"/>
    </row>
    <row r="21" spans="1:9" s="162" customFormat="1" ht="12.5">
      <c r="A21" s="268" t="s">
        <v>110</v>
      </c>
      <c r="B21" s="217"/>
      <c r="C21" s="171"/>
      <c r="D21" s="201">
        <f>FA!H56</f>
        <v>0</v>
      </c>
      <c r="E21" s="247">
        <v>0</v>
      </c>
      <c r="F21" s="243"/>
      <c r="G21" s="130"/>
      <c r="H21" s="130"/>
      <c r="I21" s="130"/>
    </row>
    <row r="22" spans="1:9" s="162" customFormat="1" ht="13">
      <c r="A22" s="267" t="s">
        <v>12</v>
      </c>
      <c r="B22" s="74"/>
      <c r="C22" s="85"/>
      <c r="D22" s="200">
        <f>SUM(D19:D21)</f>
        <v>0</v>
      </c>
      <c r="E22" s="115">
        <f>SUM(E19:E21)</f>
        <v>0</v>
      </c>
      <c r="F22" s="85"/>
      <c r="G22" s="130"/>
      <c r="H22" s="130"/>
      <c r="I22" s="130"/>
    </row>
    <row r="23" spans="1:9" s="162" customFormat="1" ht="13">
      <c r="A23" s="267" t="s">
        <v>6</v>
      </c>
      <c r="B23" s="74"/>
      <c r="C23" s="171"/>
      <c r="D23" s="201"/>
      <c r="E23" s="247"/>
      <c r="F23" s="243"/>
      <c r="G23" s="130"/>
      <c r="H23" s="130"/>
      <c r="I23" s="130"/>
    </row>
    <row r="24" spans="1:9" s="162" customFormat="1" ht="12.5">
      <c r="A24" s="268" t="s">
        <v>42</v>
      </c>
      <c r="B24" s="217"/>
      <c r="C24" s="171"/>
      <c r="D24" s="201">
        <f>BS!D9-BS!E9</f>
        <v>0</v>
      </c>
      <c r="E24" s="247">
        <v>0</v>
      </c>
      <c r="F24" s="243"/>
      <c r="G24" s="130"/>
      <c r="H24" s="130"/>
      <c r="I24" s="130"/>
    </row>
    <row r="25" spans="1:9" s="162" customFormat="1" ht="12.5">
      <c r="A25" s="268" t="s">
        <v>96</v>
      </c>
      <c r="B25" s="217"/>
      <c r="C25" s="171"/>
      <c r="D25" s="201">
        <f>BS!D13-BS!E13</f>
        <v>0</v>
      </c>
      <c r="E25" s="247">
        <v>0</v>
      </c>
      <c r="F25" s="243"/>
      <c r="G25" s="181"/>
      <c r="H25" s="130"/>
      <c r="I25" s="130"/>
    </row>
    <row r="26" spans="1:9" s="162" customFormat="1" ht="13">
      <c r="A26" s="267" t="s">
        <v>13</v>
      </c>
      <c r="B26" s="74"/>
      <c r="C26" s="85"/>
      <c r="D26" s="200">
        <f>SUM(D24:D25)</f>
        <v>0</v>
      </c>
      <c r="E26" s="115">
        <f>SUM(E24:E25)</f>
        <v>0</v>
      </c>
      <c r="F26" s="85"/>
      <c r="G26" s="181"/>
      <c r="H26" s="130"/>
      <c r="I26" s="130"/>
    </row>
    <row r="27" spans="1:9" s="162" customFormat="1" ht="12.5">
      <c r="A27" s="137"/>
      <c r="B27" s="217"/>
      <c r="C27" s="171"/>
      <c r="D27" s="201"/>
      <c r="E27" s="247"/>
      <c r="F27" s="243"/>
      <c r="G27" s="130"/>
      <c r="H27" s="130"/>
      <c r="I27" s="130"/>
    </row>
    <row r="28" spans="1:9" s="162" customFormat="1" ht="13">
      <c r="A28" s="267" t="s">
        <v>8</v>
      </c>
      <c r="B28" s="74"/>
      <c r="C28" s="78"/>
      <c r="D28" s="202">
        <f>D17+D22+D26</f>
        <v>10546235.909249999</v>
      </c>
      <c r="E28" s="116">
        <f>E17+E22+E26</f>
        <v>761385.85000000056</v>
      </c>
      <c r="F28" s="78"/>
      <c r="G28" s="130"/>
      <c r="H28" s="130"/>
      <c r="I28" s="130"/>
    </row>
    <row r="29" spans="1:9" s="162" customFormat="1" ht="12.5">
      <c r="A29" s="137"/>
      <c r="B29" s="217"/>
      <c r="C29" s="171"/>
      <c r="D29" s="201"/>
      <c r="E29" s="247"/>
      <c r="F29" s="243"/>
      <c r="G29" s="130"/>
      <c r="H29" s="130"/>
      <c r="I29" s="130"/>
    </row>
    <row r="30" spans="1:9" s="162" customFormat="1" ht="13">
      <c r="A30" s="268" t="s">
        <v>14</v>
      </c>
      <c r="B30" s="217"/>
      <c r="C30" s="171"/>
      <c r="D30" s="201">
        <f>E32</f>
        <v>922627.12000000058</v>
      </c>
      <c r="E30" s="247">
        <v>761241.28</v>
      </c>
      <c r="F30" s="243"/>
      <c r="G30" s="10"/>
      <c r="H30" s="130"/>
      <c r="I30" s="130"/>
    </row>
    <row r="31" spans="1:9" s="162" customFormat="1" ht="12.5">
      <c r="A31" s="137" t="s">
        <v>674</v>
      </c>
      <c r="B31" s="217"/>
      <c r="C31" s="217"/>
      <c r="D31" s="230"/>
      <c r="E31" s="231">
        <v>-600000</v>
      </c>
      <c r="F31" s="243"/>
      <c r="G31" s="130"/>
      <c r="H31" s="130"/>
      <c r="I31" s="130"/>
    </row>
    <row r="32" spans="1:9" s="162" customFormat="1" ht="13.5" thickBot="1">
      <c r="A32" s="269" t="s">
        <v>9</v>
      </c>
      <c r="B32" s="120"/>
      <c r="C32" s="126"/>
      <c r="D32" s="203">
        <f>SUM(D28:D31)</f>
        <v>11468863.02925</v>
      </c>
      <c r="E32" s="127">
        <f>SUM(E28:E31)-0.01</f>
        <v>922627.12000000058</v>
      </c>
      <c r="F32" s="78">
        <f>SCH!B42</f>
        <v>11468863.02925</v>
      </c>
      <c r="G32" s="78">
        <f>SCH!C42</f>
        <v>0</v>
      </c>
      <c r="H32" s="248"/>
      <c r="I32" s="130"/>
    </row>
    <row r="33" spans="1:9" s="162" customFormat="1">
      <c r="A33" s="270"/>
      <c r="B33" s="130"/>
      <c r="C33" s="130"/>
      <c r="D33" s="130"/>
      <c r="E33" s="249"/>
      <c r="F33" s="250">
        <f>D32-F32</f>
        <v>0</v>
      </c>
      <c r="G33" s="250">
        <f>E32-G32</f>
        <v>922627.12000000058</v>
      </c>
      <c r="H33" s="86"/>
      <c r="I33" s="130"/>
    </row>
    <row r="34" spans="1:9" s="162" customFormat="1" ht="12.75" customHeight="1">
      <c r="A34" s="271" t="s">
        <v>26</v>
      </c>
      <c r="C34" s="505">
        <f>PL!C34</f>
        <v>15</v>
      </c>
      <c r="D34" s="224"/>
      <c r="E34" s="224"/>
      <c r="F34" s="287"/>
      <c r="G34" s="250"/>
      <c r="H34" s="181"/>
      <c r="I34" s="130"/>
    </row>
    <row r="35" spans="1:9" s="162" customFormat="1" ht="12.75" customHeight="1">
      <c r="A35" s="271"/>
      <c r="C35" s="505"/>
      <c r="D35" s="224"/>
      <c r="E35" s="224"/>
      <c r="F35" s="181"/>
      <c r="G35" s="130"/>
      <c r="H35" s="228"/>
      <c r="I35" s="130"/>
    </row>
    <row r="36" spans="1:9" s="159" customFormat="1" ht="12.75" customHeight="1">
      <c r="A36" s="272"/>
      <c r="E36" s="160" t="str">
        <f>PL!E36</f>
        <v>As per our attached report of even date</v>
      </c>
      <c r="H36" s="161"/>
    </row>
    <row r="37" spans="1:9" s="159" customFormat="1" ht="12.75" customHeight="1">
      <c r="A37" s="272"/>
      <c r="E37" s="160"/>
      <c r="H37" s="161"/>
    </row>
    <row r="38" spans="1:9" s="162" customFormat="1" ht="12.75" customHeight="1">
      <c r="A38" s="271"/>
      <c r="E38" s="160"/>
      <c r="F38" s="130"/>
      <c r="G38" s="130"/>
      <c r="H38" s="161"/>
      <c r="I38" s="130"/>
    </row>
    <row r="39" spans="1:9" s="162" customFormat="1" ht="12.75" customHeight="1">
      <c r="A39" s="517" t="str">
        <f>BS!A44</f>
        <v xml:space="preserve">                 For &amp; On Behalf of the Maa Saraswati General Suppliers</v>
      </c>
      <c r="B39" s="517"/>
      <c r="C39" s="517"/>
      <c r="E39" s="160" t="str">
        <f>PL!E39</f>
        <v>For S.K Bhatta &amp; Associates</v>
      </c>
      <c r="F39" s="130"/>
      <c r="G39" s="130"/>
      <c r="H39" s="161"/>
      <c r="I39" s="130"/>
    </row>
    <row r="40" spans="1:9" s="162" customFormat="1" ht="12.75" customHeight="1">
      <c r="B40" s="163"/>
      <c r="C40" s="163"/>
      <c r="D40" s="163"/>
      <c r="E40" s="160" t="str">
        <f>PL!E40</f>
        <v>Chartered Accountants</v>
      </c>
      <c r="F40" s="130"/>
      <c r="G40" s="130"/>
      <c r="H40" s="161"/>
      <c r="I40" s="130"/>
    </row>
    <row r="41" spans="1:9" s="162" customFormat="1" ht="12.75" customHeight="1">
      <c r="A41" s="271"/>
      <c r="B41" s="164"/>
      <c r="C41" s="164"/>
      <c r="D41" s="164"/>
      <c r="E41" s="160"/>
      <c r="F41" s="130"/>
      <c r="G41" s="130"/>
      <c r="H41" s="161"/>
      <c r="I41" s="130"/>
    </row>
    <row r="42" spans="1:9" s="162" customFormat="1" ht="12.75" customHeight="1">
      <c r="A42" s="271"/>
      <c r="B42" s="164"/>
      <c r="C42" s="164"/>
      <c r="D42" s="164"/>
      <c r="E42" s="160"/>
      <c r="F42" s="130"/>
      <c r="G42" s="130"/>
      <c r="H42" s="161"/>
      <c r="I42" s="130"/>
    </row>
    <row r="43" spans="1:9" s="130" customFormat="1" ht="12.75" customHeight="1">
      <c r="A43" s="270"/>
      <c r="B43" s="228"/>
      <c r="C43" s="228"/>
      <c r="D43" s="228"/>
      <c r="E43" s="160"/>
      <c r="H43" s="161"/>
    </row>
    <row r="44" spans="1:9" s="162" customFormat="1" ht="12.75" customHeight="1">
      <c r="A44" s="271"/>
      <c r="E44" s="160" t="str">
        <f>PL!E44</f>
        <v>CA. Saroj Kumar Bhatta</v>
      </c>
      <c r="F44" s="130"/>
      <c r="G44" s="130"/>
      <c r="H44" s="161"/>
      <c r="I44" s="130"/>
    </row>
    <row r="45" spans="1:9" s="162" customFormat="1" ht="12.75" customHeight="1">
      <c r="A45" s="271" t="str">
        <f>BS!A51</f>
        <v>Head - Finance &amp; Accounts</v>
      </c>
      <c r="C45" s="165" t="str">
        <f>PL!C46</f>
        <v>Proprietor</v>
      </c>
      <c r="E45" s="160" t="str">
        <f>PL!E45</f>
        <v>Proprietor</v>
      </c>
      <c r="F45" s="161"/>
      <c r="G45" s="130"/>
      <c r="H45" s="161"/>
      <c r="I45" s="130"/>
    </row>
    <row r="46" spans="1:9" s="162" customFormat="1" ht="12.75" customHeight="1">
      <c r="A46" s="273"/>
      <c r="B46" s="20"/>
      <c r="E46" s="160" t="str">
        <f>PL!E46</f>
        <v>Date : Ashoj 15, 2077</v>
      </c>
      <c r="F46" s="161"/>
      <c r="G46" s="130"/>
      <c r="H46" s="161"/>
      <c r="I46" s="130"/>
    </row>
    <row r="47" spans="1:9" s="162" customFormat="1" ht="12.75" customHeight="1">
      <c r="B47" s="163"/>
      <c r="D47" s="165"/>
      <c r="E47" s="160" t="str">
        <f>PL!E47</f>
        <v>Place:  Simara, Bara</v>
      </c>
      <c r="F47" s="161"/>
      <c r="G47" s="130"/>
      <c r="H47" s="161"/>
      <c r="I47" s="130"/>
    </row>
    <row r="48" spans="1:9" ht="14.25" customHeight="1">
      <c r="F48" s="161"/>
    </row>
    <row r="49" spans="6:7" ht="14.25" customHeight="1">
      <c r="F49" s="130"/>
    </row>
    <row r="51" spans="6:7">
      <c r="G51" s="86"/>
    </row>
  </sheetData>
  <mergeCells count="7">
    <mergeCell ref="A39:C39"/>
    <mergeCell ref="A4:E4"/>
    <mergeCell ref="C34:C35"/>
    <mergeCell ref="A6:C6"/>
    <mergeCell ref="A1:E1"/>
    <mergeCell ref="A2:E2"/>
    <mergeCell ref="A3:E3"/>
  </mergeCells>
  <phoneticPr fontId="0" type="noConversion"/>
  <printOptions horizontalCentered="1"/>
  <pageMargins left="0.54" right="0.31496062992126" top="0.98425196850393704" bottom="0.98425196850393704" header="0.511811023622047" footer="0.511811023622047"/>
  <pageSetup paperSize="9" scale="9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417"/>
  <sheetViews>
    <sheetView showGridLines="0" view="pageBreakPreview" zoomScaleSheetLayoutView="100" workbookViewId="0">
      <selection sqref="A1:C1"/>
    </sheetView>
  </sheetViews>
  <sheetFormatPr defaultColWidth="9.1796875" defaultRowHeight="12.5"/>
  <cols>
    <col min="1" max="1" width="58.1796875" style="145" customWidth="1"/>
    <col min="2" max="3" width="20.7265625" style="254" customWidth="1"/>
    <col min="4" max="4" width="23.81640625" style="106" customWidth="1"/>
    <col min="5" max="5" width="19.26953125" style="106" bestFit="1" customWidth="1"/>
    <col min="6" max="6" width="21.54296875" style="130" customWidth="1"/>
    <col min="7" max="7" width="15.7265625" style="106" bestFit="1" customWidth="1"/>
    <col min="8" max="8" width="16.81640625" style="130" bestFit="1" customWidth="1"/>
    <col min="9" max="9" width="10.26953125" style="130" bestFit="1" customWidth="1"/>
    <col min="10" max="10" width="9.1796875" style="130"/>
    <col min="11" max="11" width="9.453125" style="130" bestFit="1" customWidth="1"/>
    <col min="12" max="16384" width="9.1796875" style="130"/>
  </cols>
  <sheetData>
    <row r="1" spans="1:9" ht="15.5">
      <c r="A1" s="518" t="str">
        <f>BS!A1</f>
        <v>PUJA KHADH UDHYOG</v>
      </c>
      <c r="B1" s="518"/>
      <c r="C1" s="518"/>
      <c r="D1" s="226"/>
    </row>
    <row r="2" spans="1:9" ht="15.5">
      <c r="A2" s="519" t="s">
        <v>28</v>
      </c>
      <c r="B2" s="519"/>
      <c r="C2" s="519"/>
      <c r="D2" s="227"/>
    </row>
    <row r="3" spans="1:9" ht="15.5">
      <c r="A3" s="519" t="s">
        <v>641</v>
      </c>
      <c r="B3" s="519"/>
      <c r="C3" s="519"/>
      <c r="D3" s="227"/>
    </row>
    <row r="4" spans="1:9" ht="13">
      <c r="A4" s="142"/>
      <c r="B4" s="227"/>
      <c r="C4" s="227"/>
      <c r="D4" s="227"/>
      <c r="E4" s="227"/>
      <c r="F4" s="227"/>
    </row>
    <row r="5" spans="1:9" s="162" customFormat="1" ht="13">
      <c r="A5" s="286" t="s">
        <v>114</v>
      </c>
      <c r="B5" s="251"/>
      <c r="C5" s="119" t="s">
        <v>29</v>
      </c>
      <c r="D5" s="11"/>
      <c r="E5" s="28"/>
      <c r="F5" s="19"/>
      <c r="G5" s="106"/>
      <c r="H5" s="130"/>
      <c r="I5" s="130"/>
    </row>
    <row r="6" spans="1:9" ht="13">
      <c r="A6" s="128"/>
      <c r="B6" s="29"/>
      <c r="C6" s="118"/>
      <c r="D6" s="11"/>
      <c r="E6" s="30"/>
      <c r="F6" s="19"/>
    </row>
    <row r="7" spans="1:9" s="20" customFormat="1" ht="13.5" thickBot="1">
      <c r="A7" s="143" t="s">
        <v>1</v>
      </c>
      <c r="B7" s="252" t="s">
        <v>90</v>
      </c>
      <c r="C7" s="253" t="s">
        <v>101</v>
      </c>
      <c r="D7" s="23"/>
      <c r="E7" s="10"/>
      <c r="F7" s="227"/>
      <c r="G7" s="9"/>
      <c r="H7" s="10"/>
      <c r="I7" s="10"/>
    </row>
    <row r="8" spans="1:9" ht="13">
      <c r="A8" s="144" t="s">
        <v>223</v>
      </c>
      <c r="B8" s="204"/>
      <c r="C8" s="111"/>
      <c r="F8" s="106"/>
    </row>
    <row r="9" spans="1:9" ht="13">
      <c r="A9" s="145" t="s">
        <v>222</v>
      </c>
      <c r="B9" s="158">
        <f>C9</f>
        <v>500000</v>
      </c>
      <c r="C9" s="189">
        <v>500000</v>
      </c>
      <c r="F9" s="9"/>
    </row>
    <row r="10" spans="1:9" ht="13">
      <c r="A10" s="145" t="s">
        <v>183</v>
      </c>
      <c r="B10" s="158">
        <v>0</v>
      </c>
      <c r="C10" s="189">
        <v>0</v>
      </c>
      <c r="F10" s="9"/>
    </row>
    <row r="11" spans="1:9" s="20" customFormat="1" ht="13.5" thickBot="1">
      <c r="A11" s="146" t="s">
        <v>45</v>
      </c>
      <c r="B11" s="187">
        <f>SUM(B9:B10)</f>
        <v>500000</v>
      </c>
      <c r="C11" s="188">
        <f>SUM(C9:C10)</f>
        <v>500000</v>
      </c>
      <c r="D11" s="9"/>
      <c r="E11" s="9"/>
      <c r="F11" s="31"/>
      <c r="G11" s="9"/>
      <c r="H11" s="10"/>
      <c r="I11" s="10"/>
    </row>
    <row r="12" spans="1:9" ht="13.5" thickTop="1">
      <c r="A12" s="142"/>
      <c r="D12" s="9"/>
      <c r="E12" s="9"/>
      <c r="F12" s="106"/>
    </row>
    <row r="13" spans="1:9" ht="13">
      <c r="A13" s="147" t="s">
        <v>108</v>
      </c>
      <c r="B13" s="251"/>
      <c r="C13" s="119" t="s">
        <v>47</v>
      </c>
      <c r="D13" s="9"/>
      <c r="E13" s="9"/>
      <c r="F13" s="106"/>
    </row>
    <row r="14" spans="1:9" ht="13">
      <c r="A14" s="142"/>
      <c r="B14" s="118"/>
      <c r="C14" s="118"/>
      <c r="D14" s="9"/>
      <c r="E14" s="9">
        <f>B94+FA!G56</f>
        <v>63592250.874150001</v>
      </c>
      <c r="F14" s="106"/>
    </row>
    <row r="15" spans="1:9" ht="13.5" thickBot="1">
      <c r="A15" s="143" t="s">
        <v>1</v>
      </c>
      <c r="B15" s="252" t="s">
        <v>90</v>
      </c>
      <c r="C15" s="253" t="s">
        <v>101</v>
      </c>
      <c r="D15" s="9"/>
      <c r="E15" s="9"/>
      <c r="F15" s="106"/>
    </row>
    <row r="16" spans="1:9" ht="13">
      <c r="A16" s="145" t="s">
        <v>102</v>
      </c>
      <c r="B16" s="255">
        <f>C19</f>
        <v>3465966.33</v>
      </c>
      <c r="C16" s="131">
        <v>3407598.22</v>
      </c>
      <c r="D16" s="9"/>
      <c r="E16" s="9"/>
      <c r="F16" s="106"/>
    </row>
    <row r="17" spans="1:9" ht="13">
      <c r="A17" s="145" t="s">
        <v>106</v>
      </c>
      <c r="B17" s="255">
        <f>PL!D32</f>
        <v>1275662.5123249982</v>
      </c>
      <c r="C17" s="131">
        <f>PL!E32</f>
        <v>658368.10999999987</v>
      </c>
      <c r="D17" s="9"/>
      <c r="E17" s="9"/>
      <c r="F17" s="106"/>
    </row>
    <row r="18" spans="1:9" ht="13">
      <c r="A18" s="145" t="s">
        <v>215</v>
      </c>
      <c r="B18" s="255">
        <v>0</v>
      </c>
      <c r="C18" s="131">
        <v>-600000</v>
      </c>
      <c r="D18" s="9"/>
      <c r="E18" s="9"/>
      <c r="F18" s="106"/>
    </row>
    <row r="19" spans="1:9" ht="13.5" thickBot="1">
      <c r="A19" s="146" t="s">
        <v>45</v>
      </c>
      <c r="B19" s="154">
        <f>SUM(B16:B18)</f>
        <v>4741628.8423249982</v>
      </c>
      <c r="C19" s="89">
        <f>SUM(C16:C18)</f>
        <v>3465966.33</v>
      </c>
      <c r="D19" s="9">
        <f>B19-2555074.29</f>
        <v>2186554.5523249982</v>
      </c>
      <c r="E19" s="9">
        <f>1184923.16-C19</f>
        <v>-2281043.17</v>
      </c>
      <c r="F19" s="106"/>
    </row>
    <row r="20" spans="1:9" ht="13.5" thickTop="1">
      <c r="A20" s="142"/>
      <c r="B20" s="11"/>
      <c r="C20" s="11"/>
      <c r="D20" s="9"/>
      <c r="E20" s="9"/>
      <c r="F20" s="106"/>
    </row>
    <row r="21" spans="1:9" s="162" customFormat="1" ht="13">
      <c r="A21" s="147" t="s">
        <v>63</v>
      </c>
      <c r="B21" s="251"/>
      <c r="C21" s="119" t="s">
        <v>103</v>
      </c>
      <c r="D21" s="106"/>
      <c r="E21" s="28"/>
      <c r="F21" s="31"/>
      <c r="G21" s="106"/>
      <c r="H21" s="130"/>
      <c r="I21" s="130"/>
    </row>
    <row r="22" spans="1:9" ht="13">
      <c r="A22" s="142"/>
      <c r="B22" s="118"/>
      <c r="C22" s="118"/>
      <c r="D22" s="11"/>
      <c r="E22" s="21"/>
      <c r="F22" s="9"/>
    </row>
    <row r="23" spans="1:9" s="162" customFormat="1" ht="13.5" thickBot="1">
      <c r="A23" s="143" t="s">
        <v>1</v>
      </c>
      <c r="B23" s="252" t="s">
        <v>90</v>
      </c>
      <c r="C23" s="253" t="s">
        <v>101</v>
      </c>
      <c r="D23" s="23"/>
      <c r="E23" s="130"/>
      <c r="F23" s="31"/>
      <c r="G23" s="106"/>
      <c r="H23" s="130"/>
      <c r="I23" s="130"/>
    </row>
    <row r="24" spans="1:9" ht="13" hidden="1">
      <c r="A24" s="256" t="s">
        <v>182</v>
      </c>
      <c r="B24" s="106"/>
      <c r="C24" s="131"/>
      <c r="D24" s="131"/>
      <c r="E24" s="107"/>
      <c r="F24" s="9"/>
    </row>
    <row r="25" spans="1:9" ht="13">
      <c r="A25" s="256" t="s">
        <v>673</v>
      </c>
      <c r="B25" s="378">
        <v>0</v>
      </c>
      <c r="C25" s="189">
        <v>0</v>
      </c>
      <c r="D25" s="131"/>
      <c r="E25" s="107"/>
      <c r="F25" s="9"/>
    </row>
    <row r="26" spans="1:9" ht="13">
      <c r="A26" s="256" t="s">
        <v>651</v>
      </c>
      <c r="B26" s="378">
        <v>0</v>
      </c>
      <c r="C26" s="131">
        <v>0</v>
      </c>
      <c r="D26" s="131"/>
      <c r="E26" s="107"/>
      <c r="F26" s="9"/>
    </row>
    <row r="27" spans="1:9" ht="13.5" thickBot="1">
      <c r="A27" s="146" t="s">
        <v>45</v>
      </c>
      <c r="B27" s="154">
        <f>SUM(B25:B26)</f>
        <v>0</v>
      </c>
      <c r="C27" s="89">
        <f>SUM(C25:C26)</f>
        <v>0</v>
      </c>
      <c r="D27" s="11"/>
      <c r="E27" s="21"/>
      <c r="F27" s="9"/>
    </row>
    <row r="28" spans="1:9" s="162" customFormat="1" ht="13.5" thickTop="1">
      <c r="A28" s="142"/>
      <c r="B28" s="118"/>
      <c r="C28" s="118"/>
      <c r="D28" s="11"/>
      <c r="E28" s="21"/>
      <c r="F28" s="31"/>
      <c r="G28" s="106"/>
      <c r="H28" s="130"/>
      <c r="I28" s="130"/>
    </row>
    <row r="29" spans="1:9" s="162" customFormat="1" ht="13">
      <c r="A29" s="142"/>
      <c r="B29" s="118"/>
      <c r="C29" s="118"/>
      <c r="D29" s="11"/>
      <c r="E29" s="21"/>
      <c r="F29" s="31"/>
      <c r="G29" s="106"/>
      <c r="H29" s="130"/>
      <c r="I29" s="130"/>
    </row>
    <row r="30" spans="1:9" ht="13">
      <c r="A30" s="147" t="s">
        <v>60</v>
      </c>
      <c r="B30" s="251"/>
      <c r="C30" s="87" t="s">
        <v>188</v>
      </c>
      <c r="E30" s="21"/>
      <c r="F30" s="9"/>
    </row>
    <row r="31" spans="1:9" s="162" customFormat="1" ht="13">
      <c r="A31" s="142"/>
      <c r="B31" s="79"/>
      <c r="C31" s="79"/>
      <c r="D31" s="9"/>
      <c r="E31" s="9"/>
      <c r="F31" s="31">
        <f>6650000</f>
        <v>6650000</v>
      </c>
      <c r="G31" s="106"/>
      <c r="H31" s="130"/>
      <c r="I31" s="130"/>
    </row>
    <row r="32" spans="1:9" s="10" customFormat="1" ht="13.5" thickBot="1">
      <c r="A32" s="143" t="s">
        <v>1</v>
      </c>
      <c r="B32" s="252" t="s">
        <v>90</v>
      </c>
      <c r="C32" s="253" t="s">
        <v>101</v>
      </c>
      <c r="D32" s="11"/>
      <c r="F32" s="9">
        <v>948079</v>
      </c>
      <c r="G32" s="9"/>
    </row>
    <row r="33" spans="1:9">
      <c r="A33" s="145" t="s">
        <v>125</v>
      </c>
      <c r="B33" s="257">
        <f>B102</f>
        <v>10461509.98</v>
      </c>
      <c r="C33" s="258">
        <f>C102</f>
        <v>7743473.1799999997</v>
      </c>
      <c r="D33" s="258"/>
      <c r="E33" s="258"/>
      <c r="F33" s="181">
        <f>SUM(F31:F32)</f>
        <v>7598079</v>
      </c>
    </row>
    <row r="34" spans="1:9" ht="13.5" thickBot="1">
      <c r="A34" s="146" t="s">
        <v>45</v>
      </c>
      <c r="B34" s="154">
        <f>SUM(B33:B33)</f>
        <v>10461509.98</v>
      </c>
      <c r="C34" s="89">
        <f>SUM(C33:C33)</f>
        <v>7743473.1799999997</v>
      </c>
      <c r="D34" s="11"/>
      <c r="E34" s="11"/>
    </row>
    <row r="35" spans="1:9" s="162" customFormat="1" ht="13" thickTop="1">
      <c r="A35" s="145"/>
      <c r="B35" s="254"/>
      <c r="C35" s="254"/>
      <c r="D35" s="106"/>
      <c r="E35" s="106"/>
      <c r="F35" s="130"/>
      <c r="G35" s="106"/>
      <c r="H35" s="130"/>
      <c r="I35" s="130"/>
    </row>
    <row r="36" spans="1:9" ht="13">
      <c r="A36" s="142" t="s">
        <v>3</v>
      </c>
      <c r="B36" s="118"/>
      <c r="C36" s="119" t="s">
        <v>43</v>
      </c>
      <c r="D36" s="11">
        <f>1625923.2-B39</f>
        <v>-9842939.8292500004</v>
      </c>
      <c r="E36" s="28"/>
    </row>
    <row r="37" spans="1:9" s="162" customFormat="1" ht="13">
      <c r="A37" s="142"/>
      <c r="B37" s="118"/>
      <c r="C37" s="118"/>
      <c r="D37" s="11"/>
      <c r="E37" s="106"/>
      <c r="F37" s="130"/>
      <c r="G37" s="106">
        <f>F33-258274.85</f>
        <v>7339804.1500000004</v>
      </c>
      <c r="H37" s="130"/>
      <c r="I37" s="130"/>
    </row>
    <row r="38" spans="1:9" ht="13.5" thickBot="1">
      <c r="A38" s="143" t="s">
        <v>1</v>
      </c>
      <c r="B38" s="252" t="s">
        <v>90</v>
      </c>
      <c r="C38" s="253" t="s">
        <v>101</v>
      </c>
      <c r="D38" s="23">
        <f>B39-1625923.2</f>
        <v>9842939.8292500004</v>
      </c>
    </row>
    <row r="39" spans="1:9" s="162" customFormat="1">
      <c r="A39" s="145" t="s">
        <v>71</v>
      </c>
      <c r="B39" s="259">
        <f>CF!D32-B41-SCH!B40</f>
        <v>11468863.02925</v>
      </c>
      <c r="C39" s="260">
        <v>0</v>
      </c>
      <c r="D39" s="106">
        <f>B39-C39</f>
        <v>11468863.02925</v>
      </c>
      <c r="E39" s="106">
        <f>B39-1203796.8</f>
        <v>10265066.229249999</v>
      </c>
      <c r="F39" s="130"/>
      <c r="G39" s="106"/>
      <c r="H39" s="130"/>
      <c r="I39" s="130"/>
    </row>
    <row r="40" spans="1:9">
      <c r="A40" s="145" t="s">
        <v>657</v>
      </c>
      <c r="B40" s="259">
        <v>0</v>
      </c>
      <c r="C40" s="260">
        <v>0</v>
      </c>
    </row>
    <row r="41" spans="1:9">
      <c r="A41" s="145" t="s">
        <v>658</v>
      </c>
      <c r="B41" s="259"/>
      <c r="C41" s="260">
        <v>0</v>
      </c>
    </row>
    <row r="42" spans="1:9" ht="13.5" thickBot="1">
      <c r="A42" s="146" t="s">
        <v>45</v>
      </c>
      <c r="B42" s="154">
        <f>SUM(B39:B40)</f>
        <v>11468863.02925</v>
      </c>
      <c r="C42" s="89">
        <f>SUM(C39:C41)</f>
        <v>0</v>
      </c>
      <c r="D42" s="11">
        <f>BS!D27</f>
        <v>11468863.02925</v>
      </c>
      <c r="E42" s="11">
        <f>D42-B42</f>
        <v>0</v>
      </c>
      <c r="G42" s="9"/>
    </row>
    <row r="43" spans="1:9" s="12" customFormat="1" ht="13.5" thickTop="1">
      <c r="A43" s="142"/>
      <c r="B43" s="79"/>
      <c r="C43" s="79"/>
      <c r="D43" s="9"/>
      <c r="E43" s="9"/>
      <c r="F43" s="32"/>
      <c r="G43" s="14"/>
      <c r="H43" s="13"/>
      <c r="I43" s="13"/>
    </row>
    <row r="44" spans="1:9" s="10" customFormat="1" ht="13">
      <c r="A44" s="142" t="str">
        <f>BS!A28</f>
        <v>Loan, Advances &amp; Receivable</v>
      </c>
      <c r="B44" s="118"/>
      <c r="C44" s="119" t="s">
        <v>30</v>
      </c>
      <c r="D44" s="11"/>
      <c r="E44" s="28"/>
      <c r="F44" s="9"/>
      <c r="G44" s="9"/>
    </row>
    <row r="45" spans="1:9" s="20" customFormat="1" ht="13">
      <c r="A45" s="142"/>
      <c r="B45" s="118"/>
      <c r="C45" s="118"/>
      <c r="D45" s="11"/>
      <c r="E45" s="106"/>
      <c r="F45" s="31"/>
      <c r="G45" s="9"/>
      <c r="H45" s="10"/>
      <c r="I45" s="10"/>
    </row>
    <row r="46" spans="1:9" s="10" customFormat="1" ht="13.5" thickBot="1">
      <c r="A46" s="143" t="s">
        <v>1</v>
      </c>
      <c r="B46" s="252" t="s">
        <v>90</v>
      </c>
      <c r="C46" s="253" t="s">
        <v>101</v>
      </c>
      <c r="D46" s="23"/>
      <c r="F46" s="9"/>
      <c r="G46" s="9"/>
    </row>
    <row r="47" spans="1:9" s="10" customFormat="1" ht="13">
      <c r="A47" s="145" t="s">
        <v>216</v>
      </c>
      <c r="B47" s="158">
        <v>0</v>
      </c>
      <c r="C47" s="189"/>
      <c r="D47" s="106">
        <f>B47-C47</f>
        <v>0</v>
      </c>
      <c r="E47" s="106"/>
      <c r="F47" s="9"/>
      <c r="G47" s="9"/>
    </row>
    <row r="48" spans="1:9" s="10" customFormat="1" ht="13">
      <c r="A48" s="145" t="s">
        <v>224</v>
      </c>
      <c r="B48" s="158">
        <v>0</v>
      </c>
      <c r="C48" s="189"/>
      <c r="D48" s="106"/>
      <c r="E48" s="106">
        <f>9500</f>
        <v>9500</v>
      </c>
      <c r="F48" s="9"/>
      <c r="G48" s="9"/>
    </row>
    <row r="49" spans="1:9" s="10" customFormat="1" ht="13">
      <c r="A49" s="145" t="s">
        <v>181</v>
      </c>
      <c r="B49" s="158">
        <v>0</v>
      </c>
      <c r="C49" s="189"/>
      <c r="D49" s="106"/>
      <c r="E49" s="106">
        <v>2250</v>
      </c>
      <c r="F49" s="9"/>
      <c r="G49" s="9"/>
    </row>
    <row r="50" spans="1:9" s="10" customFormat="1" ht="13">
      <c r="A50" s="145" t="s">
        <v>659</v>
      </c>
      <c r="B50" s="158">
        <v>0</v>
      </c>
      <c r="C50" s="189">
        <v>0</v>
      </c>
      <c r="D50" s="106">
        <f>B50+B48</f>
        <v>0</v>
      </c>
      <c r="E50" s="106">
        <f>SUM(E48:E49)</f>
        <v>11750</v>
      </c>
      <c r="F50" s="9"/>
      <c r="G50" s="9"/>
    </row>
    <row r="51" spans="1:9" s="10" customFormat="1" ht="13">
      <c r="A51" s="145" t="s">
        <v>660</v>
      </c>
      <c r="B51" s="158">
        <v>0</v>
      </c>
      <c r="C51" s="189">
        <v>0</v>
      </c>
      <c r="D51" s="106"/>
      <c r="E51" s="106"/>
      <c r="F51" s="36"/>
      <c r="G51" s="9"/>
      <c r="H51" s="27"/>
    </row>
    <row r="52" spans="1:9" s="10" customFormat="1" ht="13">
      <c r="A52" s="145" t="s">
        <v>633</v>
      </c>
      <c r="B52" s="158">
        <v>0</v>
      </c>
      <c r="C52" s="189">
        <v>2620450</v>
      </c>
      <c r="D52" s="106"/>
      <c r="E52" s="106"/>
      <c r="F52" s="36"/>
      <c r="G52" s="9"/>
      <c r="H52" s="27"/>
    </row>
    <row r="53" spans="1:9" s="10" customFormat="1" ht="13.5" thickBot="1">
      <c r="A53" s="146" t="s">
        <v>45</v>
      </c>
      <c r="B53" s="154">
        <f>SUM(B47:B52)</f>
        <v>0</v>
      </c>
      <c r="C53" s="89">
        <f>SUM(C47:C52)</f>
        <v>2620450</v>
      </c>
      <c r="D53" s="11"/>
      <c r="E53" s="106">
        <f>30780975.76-1338441.54</f>
        <v>29442534.220000003</v>
      </c>
      <c r="F53" s="9"/>
      <c r="G53" s="9"/>
    </row>
    <row r="54" spans="1:9" s="10" customFormat="1" ht="13.5" thickTop="1">
      <c r="A54" s="142"/>
      <c r="B54" s="79"/>
      <c r="C54" s="79"/>
      <c r="D54" s="9"/>
      <c r="E54" s="11"/>
      <c r="F54" s="9"/>
      <c r="G54" s="9"/>
    </row>
    <row r="55" spans="1:9" s="10" customFormat="1" ht="13">
      <c r="A55" s="142" t="s">
        <v>41</v>
      </c>
      <c r="B55" s="118"/>
      <c r="C55" s="119" t="s">
        <v>37</v>
      </c>
      <c r="D55" s="11"/>
      <c r="E55" s="9">
        <f>10000+9500</f>
        <v>19500</v>
      </c>
      <c r="F55" s="9"/>
      <c r="G55" s="9"/>
    </row>
    <row r="56" spans="1:9" s="20" customFormat="1" ht="13">
      <c r="A56" s="142"/>
      <c r="B56" s="118"/>
      <c r="C56" s="118"/>
      <c r="D56" s="11"/>
      <c r="E56" s="28"/>
      <c r="F56" s="31"/>
      <c r="G56" s="9"/>
      <c r="H56" s="10"/>
      <c r="I56" s="10"/>
    </row>
    <row r="57" spans="1:9" s="10" customFormat="1" ht="13.5" thickBot="1">
      <c r="A57" s="143" t="s">
        <v>1</v>
      </c>
      <c r="B57" s="252" t="s">
        <v>90</v>
      </c>
      <c r="C57" s="253" t="s">
        <v>101</v>
      </c>
      <c r="D57" s="23"/>
      <c r="E57" s="106"/>
      <c r="F57" s="9"/>
      <c r="G57" s="9"/>
    </row>
    <row r="58" spans="1:9" s="20" customFormat="1" ht="13">
      <c r="A58" s="145" t="s">
        <v>68</v>
      </c>
      <c r="B58" s="259">
        <f>Debtors!D19</f>
        <v>0</v>
      </c>
      <c r="C58" s="260">
        <v>2567129.7999999998</v>
      </c>
      <c r="D58" s="106">
        <f>B58-C58</f>
        <v>-2567129.7999999998</v>
      </c>
      <c r="E58" s="27">
        <f>E55-19095</f>
        <v>405</v>
      </c>
      <c r="F58" s="31"/>
      <c r="G58" s="9"/>
      <c r="H58" s="10"/>
      <c r="I58" s="10"/>
    </row>
    <row r="59" spans="1:9" s="20" customFormat="1" ht="13.5" thickBot="1">
      <c r="A59" s="146" t="s">
        <v>45</v>
      </c>
      <c r="B59" s="154">
        <f>SUM(B58:B58)</f>
        <v>0</v>
      </c>
      <c r="C59" s="89">
        <f>SUM(C58:C58)</f>
        <v>2567129.7999999998</v>
      </c>
      <c r="D59" s="131"/>
      <c r="E59" s="106"/>
      <c r="F59" s="31"/>
      <c r="G59" s="9"/>
      <c r="H59" s="10"/>
      <c r="I59" s="10"/>
    </row>
    <row r="60" spans="1:9" s="10" customFormat="1" ht="13.5" thickTop="1">
      <c r="A60" s="145"/>
      <c r="B60" s="254"/>
      <c r="C60" s="254"/>
      <c r="D60" s="106"/>
      <c r="E60" s="11"/>
      <c r="F60" s="9"/>
      <c r="G60" s="9"/>
    </row>
    <row r="61" spans="1:9" s="162" customFormat="1" ht="13">
      <c r="A61" s="142" t="str">
        <f>BS!A33</f>
        <v>Sundry &amp; Other Creditors</v>
      </c>
      <c r="B61" s="371"/>
      <c r="C61" s="119" t="s">
        <v>44</v>
      </c>
      <c r="D61" s="11">
        <f>26353029.49-1277832.58</f>
        <v>25075196.909999996</v>
      </c>
      <c r="E61" s="106" t="s">
        <v>230</v>
      </c>
      <c r="F61" s="130"/>
      <c r="G61" s="106"/>
      <c r="H61" s="130"/>
      <c r="I61" s="130"/>
    </row>
    <row r="62" spans="1:9" ht="13">
      <c r="A62" s="142"/>
      <c r="B62" s="371"/>
      <c r="C62" s="118"/>
      <c r="D62" s="11"/>
      <c r="E62" s="28"/>
    </row>
    <row r="63" spans="1:9" s="162" customFormat="1" ht="13.5" thickBot="1">
      <c r="A63" s="143" t="s">
        <v>1</v>
      </c>
      <c r="B63" s="252" t="s">
        <v>90</v>
      </c>
      <c r="C63" s="253" t="s">
        <v>101</v>
      </c>
      <c r="D63" s="23"/>
      <c r="E63" s="106"/>
      <c r="F63" s="130"/>
      <c r="G63" s="106"/>
      <c r="H63" s="130"/>
      <c r="I63" s="130"/>
    </row>
    <row r="64" spans="1:9">
      <c r="A64" s="145" t="s">
        <v>10</v>
      </c>
      <c r="B64" s="158">
        <f>B144*98.5%</f>
        <v>19700</v>
      </c>
      <c r="C64" s="189">
        <v>19700</v>
      </c>
    </row>
    <row r="65" spans="1:9" s="162" customFormat="1">
      <c r="A65" s="145" t="s">
        <v>204</v>
      </c>
      <c r="B65" s="158">
        <f>B144*1.5%</f>
        <v>300</v>
      </c>
      <c r="C65" s="189">
        <v>300</v>
      </c>
      <c r="D65" s="106"/>
      <c r="E65" s="106"/>
      <c r="F65" s="130"/>
      <c r="G65" s="106"/>
      <c r="H65" s="130"/>
      <c r="I65" s="130"/>
    </row>
    <row r="66" spans="1:9" s="162" customFormat="1">
      <c r="A66" s="145" t="s">
        <v>118</v>
      </c>
      <c r="B66" s="158">
        <f>PL!D30</f>
        <v>278855.36242499913</v>
      </c>
      <c r="C66" s="189">
        <f>PL!E30</f>
        <v>53586.34</v>
      </c>
      <c r="D66" s="106" t="e">
        <f>#REF!</f>
        <v>#REF!</v>
      </c>
      <c r="E66" s="106">
        <f>B69-11574131.18</f>
        <v>-11574131.18</v>
      </c>
      <c r="F66" s="130"/>
      <c r="G66" s="106"/>
      <c r="H66" s="130"/>
      <c r="I66" s="130"/>
    </row>
    <row r="67" spans="1:9" s="10" customFormat="1" ht="13">
      <c r="A67" s="145" t="s">
        <v>205</v>
      </c>
      <c r="B67" s="158">
        <f>'Salary Of Staff'!K12</f>
        <v>0</v>
      </c>
      <c r="C67" s="189">
        <v>18805</v>
      </c>
      <c r="D67" s="9"/>
      <c r="E67" s="106"/>
      <c r="F67" s="9"/>
      <c r="G67" s="9"/>
    </row>
    <row r="68" spans="1:9" s="10" customFormat="1" ht="13">
      <c r="A68" s="145" t="s">
        <v>217</v>
      </c>
      <c r="B68" s="158">
        <v>0</v>
      </c>
      <c r="C68" s="189"/>
      <c r="D68" s="106"/>
      <c r="E68" s="106"/>
      <c r="F68" s="9"/>
      <c r="G68" s="9"/>
    </row>
    <row r="69" spans="1:9" s="10" customFormat="1" ht="13">
      <c r="A69" s="145" t="s">
        <v>206</v>
      </c>
      <c r="B69" s="158">
        <f>creditors!D12</f>
        <v>0</v>
      </c>
      <c r="C69" s="189">
        <v>353108.6</v>
      </c>
      <c r="D69" s="106"/>
      <c r="E69" s="106" t="e">
        <f>B69-[84]EXPERT!$F$15</f>
        <v>#VALUE!</v>
      </c>
      <c r="F69" s="9"/>
      <c r="G69" s="9"/>
    </row>
    <row r="70" spans="1:9" s="10" customFormat="1" ht="13">
      <c r="A70" s="145" t="s">
        <v>653</v>
      </c>
      <c r="B70" s="158">
        <v>4500000</v>
      </c>
      <c r="C70" s="189"/>
      <c r="D70" s="106"/>
      <c r="E70" s="106"/>
      <c r="F70" s="9"/>
      <c r="G70" s="9"/>
    </row>
    <row r="71" spans="1:9" s="10" customFormat="1" ht="13">
      <c r="A71" s="145" t="s">
        <v>635</v>
      </c>
      <c r="B71" s="158">
        <f>B101*1%</f>
        <v>902.5</v>
      </c>
      <c r="C71" s="131"/>
      <c r="D71" s="106"/>
    </row>
    <row r="72" spans="1:9" s="10" customFormat="1" ht="13">
      <c r="A72" s="145" t="s">
        <v>636</v>
      </c>
      <c r="B72" s="158">
        <f>B100*2.5%</f>
        <v>891.75</v>
      </c>
      <c r="C72" s="131">
        <v>2022.5</v>
      </c>
      <c r="D72" s="106"/>
    </row>
    <row r="73" spans="1:9" ht="13.5" thickBot="1">
      <c r="A73" s="146" t="s">
        <v>45</v>
      </c>
      <c r="B73" s="154">
        <f>SUM(B64:B72)</f>
        <v>4800649.6124249995</v>
      </c>
      <c r="C73" s="89">
        <f>SUM(C64:C72)</f>
        <v>447522.43999999994</v>
      </c>
      <c r="D73" s="11"/>
      <c r="E73" s="130"/>
      <c r="G73" s="130"/>
    </row>
    <row r="74" spans="1:9" ht="13.5" thickTop="1">
      <c r="A74" s="395"/>
      <c r="B74" s="396"/>
      <c r="C74" s="11"/>
      <c r="D74" s="11"/>
      <c r="E74" s="130"/>
      <c r="G74" s="130"/>
    </row>
    <row r="75" spans="1:9" ht="13">
      <c r="A75" s="142" t="s">
        <v>632</v>
      </c>
      <c r="B75" s="371"/>
      <c r="C75" s="119" t="s">
        <v>637</v>
      </c>
      <c r="D75" s="11"/>
      <c r="E75" s="130"/>
      <c r="F75" s="130">
        <v>5288842.04</v>
      </c>
      <c r="G75" s="130"/>
    </row>
    <row r="76" spans="1:9" ht="13">
      <c r="A76" s="142"/>
      <c r="B76" s="371"/>
      <c r="C76" s="118"/>
      <c r="D76" s="11"/>
      <c r="E76" s="130"/>
      <c r="G76" s="130"/>
    </row>
    <row r="77" spans="1:9" ht="13.5" thickBot="1">
      <c r="A77" s="143" t="s">
        <v>1</v>
      </c>
      <c r="B77" s="252" t="s">
        <v>90</v>
      </c>
      <c r="C77" s="253" t="s">
        <v>101</v>
      </c>
      <c r="D77" s="11"/>
      <c r="E77" s="130"/>
      <c r="F77" s="181">
        <f>F75-C73</f>
        <v>4841319.5999999996</v>
      </c>
      <c r="G77" s="130"/>
    </row>
    <row r="78" spans="1:9" ht="13">
      <c r="A78" s="145" t="s">
        <v>647</v>
      </c>
      <c r="B78" s="158">
        <v>0</v>
      </c>
      <c r="C78" s="189">
        <v>0</v>
      </c>
      <c r="D78" s="11"/>
      <c r="E78" s="130"/>
      <c r="G78" s="130"/>
    </row>
    <row r="79" spans="1:9" ht="13">
      <c r="A79" s="145" t="s">
        <v>715</v>
      </c>
      <c r="B79" s="158">
        <v>11895519.33</v>
      </c>
      <c r="C79" s="189">
        <v>9448926.3599999994</v>
      </c>
      <c r="D79" s="11">
        <f>B81/70*100</f>
        <v>16993599.042857144</v>
      </c>
      <c r="E79" s="181">
        <f>C73+C81</f>
        <v>9896448.7999999989</v>
      </c>
      <c r="F79" s="181">
        <f>D79*0.7</f>
        <v>11895519.33</v>
      </c>
      <c r="G79" s="130"/>
    </row>
    <row r="80" spans="1:9" ht="13">
      <c r="A80" s="145" t="s">
        <v>631</v>
      </c>
      <c r="B80" s="158">
        <v>0</v>
      </c>
      <c r="C80" s="131">
        <v>0</v>
      </c>
      <c r="D80" s="11"/>
      <c r="E80" s="130"/>
      <c r="G80" s="130"/>
    </row>
    <row r="81" spans="1:9" ht="13.5" thickBot="1">
      <c r="A81" s="146" t="s">
        <v>45</v>
      </c>
      <c r="B81" s="154">
        <f>SUM(B78:B80)</f>
        <v>11895519.33</v>
      </c>
      <c r="C81" s="89">
        <f>SUM(C78:C80)</f>
        <v>9448926.3599999994</v>
      </c>
      <c r="D81" s="11"/>
      <c r="E81" s="130"/>
      <c r="G81" s="130"/>
    </row>
    <row r="82" spans="1:9" ht="13.5" thickTop="1">
      <c r="A82" s="395"/>
      <c r="B82" s="396"/>
      <c r="C82" s="11"/>
      <c r="D82" s="11"/>
      <c r="E82" s="130"/>
      <c r="G82" s="130"/>
    </row>
    <row r="83" spans="1:9" s="162" customFormat="1" ht="13">
      <c r="A83" s="145"/>
      <c r="B83" s="254"/>
      <c r="C83" s="254"/>
      <c r="D83" s="106"/>
      <c r="E83" s="11">
        <f>B94+FA!G56</f>
        <v>63592250.874150001</v>
      </c>
      <c r="F83" s="181"/>
      <c r="G83" s="106"/>
      <c r="H83" s="130"/>
      <c r="I83" s="130"/>
    </row>
    <row r="84" spans="1:9" s="162" customFormat="1" ht="13">
      <c r="A84" s="142" t="s">
        <v>105</v>
      </c>
      <c r="B84" s="108"/>
      <c r="C84" s="119" t="s">
        <v>69</v>
      </c>
      <c r="D84" s="106"/>
      <c r="E84" s="11"/>
      <c r="F84" s="181"/>
      <c r="G84" s="106"/>
      <c r="H84" s="130"/>
      <c r="I84" s="130"/>
    </row>
    <row r="85" spans="1:9" s="162" customFormat="1" ht="13">
      <c r="A85" s="142"/>
      <c r="B85" s="108"/>
      <c r="C85" s="22"/>
      <c r="D85" s="106"/>
      <c r="E85" s="11"/>
      <c r="F85" s="181"/>
      <c r="G85" s="106"/>
      <c r="H85" s="130"/>
      <c r="I85" s="130"/>
    </row>
    <row r="86" spans="1:9" s="162" customFormat="1" ht="13.5" thickBot="1">
      <c r="A86" s="143" t="s">
        <v>1</v>
      </c>
      <c r="B86" s="155" t="s">
        <v>90</v>
      </c>
      <c r="C86" s="117" t="s">
        <v>101</v>
      </c>
      <c r="D86" s="106"/>
      <c r="E86" s="11">
        <f>B94+B100+FA!G31</f>
        <v>63627920.874150001</v>
      </c>
      <c r="F86" s="181"/>
      <c r="G86" s="106"/>
      <c r="H86" s="130"/>
      <c r="I86" s="130"/>
    </row>
    <row r="87" spans="1:9" s="162" customFormat="1" ht="13">
      <c r="A87" s="145" t="s">
        <v>661</v>
      </c>
      <c r="B87" s="156">
        <f>'Sales &amp; Purchase Details'!E17</f>
        <v>65494105.399999999</v>
      </c>
      <c r="C87" s="22">
        <v>56225572</v>
      </c>
      <c r="D87" s="106">
        <f>B87-[85]EXPERT!$D$66</f>
        <v>-25187407.899999999</v>
      </c>
      <c r="E87" s="11"/>
      <c r="F87" s="181"/>
      <c r="G87" s="106"/>
      <c r="H87" s="130"/>
      <c r="I87" s="130"/>
    </row>
    <row r="88" spans="1:9" s="162" customFormat="1" ht="13.5" thickBot="1">
      <c r="A88" s="146" t="s">
        <v>45</v>
      </c>
      <c r="B88" s="157">
        <f>SUM(B87:B87)</f>
        <v>65494105.399999999</v>
      </c>
      <c r="C88" s="407">
        <f>SUM(C87:C87)</f>
        <v>56225572</v>
      </c>
      <c r="D88" s="106"/>
      <c r="E88" s="11">
        <f>39702994+102844</f>
        <v>39805838</v>
      </c>
      <c r="F88" s="181"/>
      <c r="G88" s="106"/>
      <c r="H88" s="130"/>
      <c r="I88" s="130"/>
    </row>
    <row r="89" spans="1:9" s="162" customFormat="1" ht="13.5" thickTop="1">
      <c r="A89" s="145"/>
      <c r="B89" s="254"/>
      <c r="C89" s="254"/>
      <c r="D89" s="106">
        <f>B87-[86]sales!$K$359</f>
        <v>65494105.399999999</v>
      </c>
      <c r="E89" s="11" t="e">
        <f>#REF!-F89</f>
        <v>#REF!</v>
      </c>
      <c r="F89" s="181">
        <f>B39-1203796.8</f>
        <v>10265066.229249999</v>
      </c>
      <c r="G89" s="106"/>
      <c r="H89" s="130"/>
      <c r="I89" s="130"/>
    </row>
    <row r="90" spans="1:9" ht="13">
      <c r="A90" s="147" t="s">
        <v>92</v>
      </c>
      <c r="B90" s="251"/>
      <c r="C90" s="119" t="s">
        <v>109</v>
      </c>
      <c r="F90" s="9"/>
    </row>
    <row r="91" spans="1:9" s="162" customFormat="1" ht="13">
      <c r="A91" s="142"/>
      <c r="B91" s="118"/>
      <c r="C91" s="118"/>
      <c r="D91" s="11">
        <f>B93+B94+B100+B101-B102</f>
        <v>61000134.074149996</v>
      </c>
      <c r="E91" s="28"/>
      <c r="F91" s="31">
        <f>39702994-B94</f>
        <v>-23889256.874150001</v>
      </c>
      <c r="G91" s="106"/>
      <c r="H91" s="130"/>
      <c r="I91" s="130"/>
    </row>
    <row r="92" spans="1:9" ht="13.5" thickBot="1">
      <c r="A92" s="143" t="s">
        <v>1</v>
      </c>
      <c r="B92" s="252" t="s">
        <v>90</v>
      </c>
      <c r="C92" s="253" t="s">
        <v>101</v>
      </c>
      <c r="D92" s="23"/>
      <c r="E92" s="106">
        <f>B94+FA!G56</f>
        <v>63592250.874150001</v>
      </c>
      <c r="F92" s="9">
        <f>E92-39702994</f>
        <v>23889256.874150001</v>
      </c>
    </row>
    <row r="93" spans="1:9">
      <c r="A93" s="145" t="s">
        <v>38</v>
      </c>
      <c r="B93" s="158">
        <f>C102</f>
        <v>7743473.1799999997</v>
      </c>
      <c r="C93" s="189">
        <v>2600900</v>
      </c>
      <c r="D93" s="261">
        <f>B93-5472985.4</f>
        <v>2270487.7799999993</v>
      </c>
      <c r="E93" s="107"/>
      <c r="F93" s="107"/>
    </row>
    <row r="94" spans="1:9">
      <c r="A94" s="145" t="s">
        <v>662</v>
      </c>
      <c r="B94" s="158">
        <f>'Sales &amp; Purchase Details'!E31-'Sales &amp; Purchase Details'!E30</f>
        <v>63592250.874150001</v>
      </c>
      <c r="C94" s="189">
        <v>57672578</v>
      </c>
      <c r="D94" s="261"/>
      <c r="E94" s="107">
        <f>B94+B100+FA!G31</f>
        <v>63627920.874150001</v>
      </c>
      <c r="F94" s="107"/>
    </row>
    <row r="95" spans="1:9">
      <c r="A95" s="145" t="s">
        <v>663</v>
      </c>
      <c r="B95" s="158">
        <v>0</v>
      </c>
      <c r="C95" s="189">
        <v>0</v>
      </c>
      <c r="D95" s="261"/>
      <c r="E95" s="107"/>
      <c r="F95" s="107"/>
    </row>
    <row r="96" spans="1:9">
      <c r="A96" s="145" t="s">
        <v>664</v>
      </c>
      <c r="B96" s="158">
        <f>'[87]Vat Purchase'!$H$21</f>
        <v>131823.33659999998</v>
      </c>
      <c r="C96" s="189">
        <v>181853</v>
      </c>
      <c r="D96" s="261"/>
      <c r="E96" s="107"/>
      <c r="F96" s="107"/>
    </row>
    <row r="97" spans="1:9">
      <c r="A97" s="145" t="s">
        <v>665</v>
      </c>
      <c r="B97" s="158"/>
      <c r="C97" s="189"/>
      <c r="D97" s="261"/>
      <c r="E97" s="107"/>
      <c r="F97" s="107"/>
    </row>
    <row r="98" spans="1:9">
      <c r="A98" s="145" t="s">
        <v>666</v>
      </c>
      <c r="B98" s="158">
        <v>240000</v>
      </c>
      <c r="C98" s="189">
        <v>216000</v>
      </c>
      <c r="D98" s="261"/>
      <c r="E98" s="107"/>
      <c r="F98" s="107"/>
    </row>
    <row r="99" spans="1:9">
      <c r="A99" s="145" t="s">
        <v>668</v>
      </c>
      <c r="B99" s="158">
        <v>540000</v>
      </c>
      <c r="C99" s="189">
        <v>954000</v>
      </c>
      <c r="D99" s="261"/>
      <c r="E99" s="107"/>
      <c r="F99" s="107"/>
    </row>
    <row r="100" spans="1:9">
      <c r="A100" s="145" t="s">
        <v>667</v>
      </c>
      <c r="B100" s="158">
        <v>35670</v>
      </c>
      <c r="C100" s="189">
        <v>80900</v>
      </c>
      <c r="D100" s="261">
        <f>B94+FA!E56</f>
        <v>63592250.874150001</v>
      </c>
      <c r="E100" s="107"/>
      <c r="F100" s="107">
        <f>E94-E101</f>
        <v>23822082.874150001</v>
      </c>
    </row>
    <row r="101" spans="1:9">
      <c r="A101" s="145" t="s">
        <v>654</v>
      </c>
      <c r="B101" s="158">
        <v>90250</v>
      </c>
      <c r="C101" s="189">
        <v>346500</v>
      </c>
      <c r="D101" s="261"/>
      <c r="E101" s="107">
        <f>39702994+102844</f>
        <v>39805838</v>
      </c>
      <c r="F101" s="107"/>
    </row>
    <row r="102" spans="1:9" ht="13">
      <c r="A102" s="145" t="s">
        <v>39</v>
      </c>
      <c r="B102" s="262">
        <f>'Production Details'!L16</f>
        <v>10461509.98</v>
      </c>
      <c r="C102" s="376">
        <v>7743473.1799999997</v>
      </c>
      <c r="D102" s="263">
        <f>B94-[88]purchase!$G$138</f>
        <v>-24422687.625849999</v>
      </c>
      <c r="E102" s="107">
        <f>B93-5472985.4</f>
        <v>2270487.7799999993</v>
      </c>
      <c r="F102" s="9"/>
    </row>
    <row r="103" spans="1:9" s="10" customFormat="1" ht="13.5" thickBot="1">
      <c r="A103" s="146" t="s">
        <v>45</v>
      </c>
      <c r="B103" s="154">
        <f>SUM(B93:B101)-B102</f>
        <v>61911957.410750002</v>
      </c>
      <c r="C103" s="154">
        <f>SUM(C93:C101)-C102</f>
        <v>54309257.82</v>
      </c>
      <c r="D103" s="11">
        <f>B94-[85]EXPERT!$C$57</f>
        <v>-27055398.855850004</v>
      </c>
      <c r="E103" s="107"/>
      <c r="F103" s="9"/>
      <c r="G103" s="9"/>
      <c r="H103" s="27"/>
    </row>
    <row r="104" spans="1:9" s="162" customFormat="1" ht="13.5" thickTop="1">
      <c r="A104" s="145"/>
      <c r="B104" s="254"/>
      <c r="C104" s="254"/>
      <c r="D104" s="106"/>
      <c r="E104" s="11"/>
      <c r="F104" s="31"/>
      <c r="G104" s="106"/>
      <c r="H104" s="130"/>
      <c r="I104" s="130"/>
    </row>
    <row r="105" spans="1:9" ht="13">
      <c r="A105" s="147" t="s">
        <v>93</v>
      </c>
      <c r="B105" s="251"/>
      <c r="C105" s="119" t="s">
        <v>55</v>
      </c>
      <c r="F105" s="9" t="e">
        <f>-#REF!</f>
        <v>#REF!</v>
      </c>
    </row>
    <row r="106" spans="1:9" s="162" customFormat="1" ht="13">
      <c r="A106" s="142"/>
      <c r="B106" s="118"/>
      <c r="C106" s="118"/>
      <c r="D106" s="11"/>
      <c r="E106" s="106"/>
      <c r="F106" s="31"/>
      <c r="G106" s="106"/>
      <c r="H106" s="130"/>
      <c r="I106" s="130"/>
    </row>
    <row r="107" spans="1:9" ht="13.5" thickBot="1">
      <c r="A107" s="143" t="s">
        <v>1</v>
      </c>
      <c r="B107" s="252" t="s">
        <v>90</v>
      </c>
      <c r="C107" s="253" t="s">
        <v>101</v>
      </c>
      <c r="D107" s="23"/>
      <c r="E107" s="106">
        <f>B94+FA!G56</f>
        <v>63592250.874150001</v>
      </c>
    </row>
    <row r="108" spans="1:9" s="162" customFormat="1">
      <c r="A108" s="145" t="s">
        <v>672</v>
      </c>
      <c r="B108" s="205"/>
      <c r="C108" s="171">
        <v>0</v>
      </c>
      <c r="D108" s="106"/>
      <c r="E108" s="130"/>
      <c r="F108" s="130"/>
      <c r="G108" s="106"/>
      <c r="H108" s="130"/>
      <c r="I108" s="130"/>
    </row>
    <row r="109" spans="1:9">
      <c r="A109" s="145" t="s">
        <v>630</v>
      </c>
      <c r="B109" s="205"/>
      <c r="C109" s="171"/>
      <c r="G109" s="106" t="e">
        <f>F105/13*100</f>
        <v>#REF!</v>
      </c>
    </row>
    <row r="110" spans="1:9" ht="13.5" thickBot="1">
      <c r="A110" s="146" t="s">
        <v>45</v>
      </c>
      <c r="B110" s="154">
        <f>SUM(B108:B109)</f>
        <v>0</v>
      </c>
      <c r="C110" s="89">
        <f>SUM(C108:C109)</f>
        <v>0</v>
      </c>
      <c r="D110" s="11"/>
      <c r="E110" s="106">
        <f>B108-24652.46</f>
        <v>-24652.46</v>
      </c>
    </row>
    <row r="111" spans="1:9" ht="13" thickTop="1">
      <c r="D111" s="106">
        <f>B94-91543.75</f>
        <v>63500707.124150001</v>
      </c>
    </row>
    <row r="112" spans="1:9" ht="13">
      <c r="A112" s="147" t="s">
        <v>20</v>
      </c>
      <c r="B112" s="251"/>
      <c r="C112" s="119" t="s">
        <v>57</v>
      </c>
      <c r="E112" s="9">
        <f>B39-1203796.8</f>
        <v>10265066.229249999</v>
      </c>
    </row>
    <row r="113" spans="1:9" ht="13">
      <c r="A113" s="142"/>
      <c r="F113" s="9" t="e">
        <f>#REF!+#REF!</f>
        <v>#REF!</v>
      </c>
      <c r="H113" s="181"/>
      <c r="I113" s="181"/>
    </row>
    <row r="114" spans="1:9" s="162" customFormat="1" ht="13.5" thickBot="1">
      <c r="A114" s="143" t="s">
        <v>1</v>
      </c>
      <c r="B114" s="252" t="s">
        <v>90</v>
      </c>
      <c r="C114" s="253" t="s">
        <v>101</v>
      </c>
      <c r="D114" s="23"/>
      <c r="E114" s="28"/>
      <c r="F114" s="31"/>
      <c r="G114" s="106"/>
      <c r="H114" s="181"/>
      <c r="I114" s="130"/>
    </row>
    <row r="115" spans="1:9" hidden="1">
      <c r="A115" s="145" t="s">
        <v>70</v>
      </c>
      <c r="B115" s="158"/>
      <c r="C115" s="189"/>
      <c r="D115" s="107" t="e">
        <f>#REF!</f>
        <v>#REF!</v>
      </c>
      <c r="E115" s="107">
        <f>B115/1.13</f>
        <v>0</v>
      </c>
      <c r="F115" s="181">
        <f>E115*15%</f>
        <v>0</v>
      </c>
    </row>
    <row r="116" spans="1:9" hidden="1">
      <c r="A116" s="145" t="s">
        <v>123</v>
      </c>
      <c r="B116" s="158"/>
      <c r="C116" s="189"/>
      <c r="D116" s="107"/>
      <c r="E116" s="107"/>
    </row>
    <row r="117" spans="1:9">
      <c r="A117" s="145" t="s">
        <v>202</v>
      </c>
      <c r="B117" s="158">
        <v>360000</v>
      </c>
      <c r="C117" s="189">
        <v>580000</v>
      </c>
      <c r="D117" s="107">
        <f>B117/1.13</f>
        <v>318584.0707964602</v>
      </c>
      <c r="E117" s="107"/>
    </row>
    <row r="118" spans="1:9">
      <c r="A118" s="145" t="s">
        <v>150</v>
      </c>
      <c r="B118" s="158">
        <v>18658</v>
      </c>
      <c r="C118" s="189">
        <v>9080</v>
      </c>
      <c r="E118" s="106">
        <f>B143+FA!G59</f>
        <v>5450</v>
      </c>
    </row>
    <row r="119" spans="1:9" hidden="1">
      <c r="A119" s="145" t="s">
        <v>225</v>
      </c>
      <c r="B119" s="158"/>
      <c r="C119" s="189"/>
      <c r="D119" s="106">
        <f>B119/1.13</f>
        <v>0</v>
      </c>
      <c r="E119" s="106">
        <f>D119*1.5%</f>
        <v>0</v>
      </c>
      <c r="F119" s="181" t="e">
        <f>#REF!</f>
        <v>#REF!</v>
      </c>
      <c r="G119" s="106" t="e">
        <f>E119-F119</f>
        <v>#REF!</v>
      </c>
    </row>
    <row r="120" spans="1:9">
      <c r="A120" s="145" t="s">
        <v>669</v>
      </c>
      <c r="B120" s="158"/>
      <c r="C120" s="189"/>
    </row>
    <row r="121" spans="1:9" hidden="1">
      <c r="A121" s="145" t="s">
        <v>210</v>
      </c>
      <c r="B121" s="158"/>
      <c r="C121" s="189"/>
    </row>
    <row r="122" spans="1:9">
      <c r="A122" s="145" t="s">
        <v>120</v>
      </c>
      <c r="B122" s="158">
        <v>15984</v>
      </c>
      <c r="C122" s="189">
        <v>10890</v>
      </c>
    </row>
    <row r="123" spans="1:9" hidden="1">
      <c r="A123" s="145" t="s">
        <v>209</v>
      </c>
      <c r="B123" s="158"/>
      <c r="C123" s="189"/>
    </row>
    <row r="124" spans="1:9" hidden="1">
      <c r="A124" s="145" t="s">
        <v>147</v>
      </c>
      <c r="B124" s="158"/>
      <c r="C124" s="189"/>
    </row>
    <row r="125" spans="1:9" hidden="1">
      <c r="A125" s="145" t="s">
        <v>107</v>
      </c>
      <c r="B125" s="158"/>
      <c r="C125" s="189"/>
    </row>
    <row r="126" spans="1:9" hidden="1">
      <c r="A126" s="145" t="s">
        <v>113</v>
      </c>
      <c r="B126" s="158"/>
      <c r="C126" s="189"/>
      <c r="D126" s="106">
        <f>B126*10%</f>
        <v>0</v>
      </c>
      <c r="E126" s="106" t="e">
        <f>#REF!</f>
        <v>#REF!</v>
      </c>
    </row>
    <row r="127" spans="1:9" hidden="1">
      <c r="A127" s="145" t="s">
        <v>142</v>
      </c>
      <c r="B127" s="158"/>
      <c r="C127" s="189"/>
    </row>
    <row r="128" spans="1:9" hidden="1">
      <c r="A128" s="145" t="s">
        <v>121</v>
      </c>
      <c r="B128" s="158"/>
      <c r="C128" s="189"/>
    </row>
    <row r="129" spans="1:6" hidden="1">
      <c r="A129" s="145" t="s">
        <v>146</v>
      </c>
      <c r="B129" s="158"/>
      <c r="C129" s="189"/>
    </row>
    <row r="130" spans="1:6" hidden="1">
      <c r="A130" s="145" t="s">
        <v>122</v>
      </c>
      <c r="B130" s="158"/>
      <c r="C130" s="189"/>
    </row>
    <row r="131" spans="1:6" hidden="1">
      <c r="A131" s="145" t="s">
        <v>149</v>
      </c>
      <c r="B131" s="158"/>
      <c r="C131" s="189"/>
    </row>
    <row r="132" spans="1:6" hidden="1">
      <c r="A132" s="145" t="s">
        <v>143</v>
      </c>
      <c r="B132" s="158"/>
      <c r="C132" s="189"/>
    </row>
    <row r="133" spans="1:6" hidden="1">
      <c r="A133" s="145" t="s">
        <v>119</v>
      </c>
      <c r="B133" s="158"/>
      <c r="C133" s="189"/>
    </row>
    <row r="134" spans="1:6" hidden="1">
      <c r="A134" s="145" t="s">
        <v>120</v>
      </c>
      <c r="B134" s="158"/>
      <c r="C134" s="189"/>
    </row>
    <row r="135" spans="1:6">
      <c r="A135" s="145" t="s">
        <v>124</v>
      </c>
      <c r="B135" s="158">
        <f>'[87]Vat Purchase'!$H$20+60000</f>
        <v>98387.23</v>
      </c>
      <c r="C135" s="189">
        <v>28491.82</v>
      </c>
    </row>
    <row r="136" spans="1:6">
      <c r="A136" s="145" t="s">
        <v>225</v>
      </c>
      <c r="B136" s="158">
        <v>4260</v>
      </c>
      <c r="C136" s="189">
        <v>3980</v>
      </c>
    </row>
    <row r="137" spans="1:6">
      <c r="A137" s="145" t="s">
        <v>655</v>
      </c>
      <c r="B137" s="158">
        <v>4860</v>
      </c>
      <c r="C137" s="189">
        <v>0</v>
      </c>
    </row>
    <row r="138" spans="1:6">
      <c r="A138" s="145" t="s">
        <v>142</v>
      </c>
      <c r="B138" s="158">
        <v>0</v>
      </c>
      <c r="C138" s="189">
        <v>46576.07</v>
      </c>
      <c r="F138" s="130">
        <f>845130+1285500+179290</f>
        <v>2309920</v>
      </c>
    </row>
    <row r="139" spans="1:6">
      <c r="A139" s="145" t="s">
        <v>649</v>
      </c>
      <c r="B139" s="158">
        <v>0</v>
      </c>
      <c r="C139" s="189">
        <v>27300</v>
      </c>
    </row>
    <row r="140" spans="1:6">
      <c r="A140" s="145" t="s">
        <v>648</v>
      </c>
      <c r="B140" s="158">
        <v>18320</v>
      </c>
      <c r="C140" s="189">
        <v>15640</v>
      </c>
    </row>
    <row r="141" spans="1:6">
      <c r="A141" s="145" t="s">
        <v>122</v>
      </c>
      <c r="B141" s="158">
        <v>16665</v>
      </c>
      <c r="C141" s="189">
        <v>18790</v>
      </c>
    </row>
    <row r="142" spans="1:6">
      <c r="A142" s="145" t="s">
        <v>184</v>
      </c>
      <c r="B142" s="158"/>
      <c r="C142" s="189"/>
    </row>
    <row r="143" spans="1:6">
      <c r="A143" s="145" t="s">
        <v>670</v>
      </c>
      <c r="B143" s="158">
        <v>5450</v>
      </c>
      <c r="C143" s="189">
        <v>4530</v>
      </c>
    </row>
    <row r="144" spans="1:6">
      <c r="A144" s="145" t="s">
        <v>203</v>
      </c>
      <c r="B144" s="158">
        <v>20000</v>
      </c>
      <c r="C144" s="189">
        <v>20000</v>
      </c>
    </row>
    <row r="145" spans="1:9">
      <c r="A145" s="145" t="s">
        <v>671</v>
      </c>
      <c r="B145" s="158">
        <v>18670</v>
      </c>
      <c r="C145" s="189">
        <v>0</v>
      </c>
      <c r="D145" s="368">
        <v>11300</v>
      </c>
    </row>
    <row r="146" spans="1:9" s="162" customFormat="1" ht="13.5" thickBot="1">
      <c r="A146" s="146" t="s">
        <v>45</v>
      </c>
      <c r="B146" s="154">
        <f>SUM(B117:B145)</f>
        <v>581254.23</v>
      </c>
      <c r="C146" s="89">
        <f>SUM(C117:C145)</f>
        <v>765277.8899999999</v>
      </c>
      <c r="D146" s="107"/>
      <c r="E146" s="11">
        <f>B146+B163</f>
        <v>1965667.8599999999</v>
      </c>
      <c r="F146" s="130"/>
      <c r="G146" s="106"/>
      <c r="H146" s="130"/>
      <c r="I146" s="130"/>
    </row>
    <row r="147" spans="1:9" s="162" customFormat="1" ht="13.5" thickTop="1">
      <c r="A147" s="142"/>
      <c r="B147" s="11"/>
      <c r="C147" s="11"/>
      <c r="D147" s="107"/>
      <c r="E147" s="11"/>
      <c r="F147" s="130"/>
      <c r="G147" s="106"/>
      <c r="H147" s="130"/>
      <c r="I147" s="130"/>
    </row>
    <row r="148" spans="1:9" s="162" customFormat="1" ht="13">
      <c r="A148" s="142"/>
      <c r="B148" s="11"/>
      <c r="C148" s="11"/>
      <c r="D148" s="107"/>
      <c r="E148" s="11">
        <f>E146-1812606.62</f>
        <v>153061.23999999976</v>
      </c>
      <c r="F148" s="130"/>
      <c r="G148" s="106"/>
      <c r="H148" s="130"/>
      <c r="I148" s="130"/>
    </row>
    <row r="149" spans="1:9" s="162" customFormat="1" ht="13">
      <c r="A149" s="147" t="s">
        <v>629</v>
      </c>
      <c r="B149" s="251"/>
      <c r="C149" s="119" t="s">
        <v>211</v>
      </c>
      <c r="D149" s="107"/>
      <c r="E149" s="11"/>
      <c r="F149" s="130"/>
      <c r="G149" s="106"/>
      <c r="H149" s="130"/>
      <c r="I149" s="130"/>
    </row>
    <row r="150" spans="1:9" s="162" customFormat="1" ht="13">
      <c r="A150" s="142"/>
      <c r="B150" s="254"/>
      <c r="C150" s="254"/>
      <c r="D150" s="107"/>
      <c r="E150" s="11"/>
      <c r="F150" s="130"/>
      <c r="G150" s="106"/>
      <c r="H150" s="130"/>
      <c r="I150" s="130"/>
    </row>
    <row r="151" spans="1:9" s="162" customFormat="1" ht="13.5" thickBot="1">
      <c r="A151" s="143" t="s">
        <v>1</v>
      </c>
      <c r="B151" s="252" t="s">
        <v>90</v>
      </c>
      <c r="C151" s="253" t="s">
        <v>101</v>
      </c>
      <c r="D151" s="107"/>
      <c r="E151" s="11"/>
      <c r="F151" s="130"/>
      <c r="G151" s="106"/>
      <c r="H151" s="130"/>
      <c r="I151" s="130"/>
    </row>
    <row r="152" spans="1:9" s="162" customFormat="1" ht="13">
      <c r="A152" s="145" t="s">
        <v>626</v>
      </c>
      <c r="B152" s="158"/>
      <c r="C152" s="189"/>
      <c r="D152" s="107"/>
      <c r="E152" s="11"/>
      <c r="F152" s="130"/>
      <c r="G152" s="106"/>
      <c r="H152" s="130"/>
      <c r="I152" s="130"/>
    </row>
    <row r="153" spans="1:9" s="162" customFormat="1" ht="13">
      <c r="A153" s="145" t="s">
        <v>625</v>
      </c>
      <c r="B153" s="158"/>
      <c r="C153" s="189"/>
      <c r="D153" s="107"/>
      <c r="E153" s="11"/>
      <c r="F153" s="130"/>
      <c r="G153" s="106"/>
      <c r="H153" s="130"/>
      <c r="I153" s="130"/>
    </row>
    <row r="154" spans="1:9" s="162" customFormat="1" ht="13">
      <c r="A154" s="145" t="s">
        <v>624</v>
      </c>
      <c r="B154" s="158"/>
      <c r="C154" s="189"/>
      <c r="D154" s="107"/>
      <c r="E154" s="11"/>
      <c r="F154" s="130"/>
      <c r="G154" s="106"/>
      <c r="H154" s="130"/>
      <c r="I154" s="130"/>
    </row>
    <row r="155" spans="1:9" s="162" customFormat="1" ht="13">
      <c r="A155" s="145" t="s">
        <v>218</v>
      </c>
      <c r="B155" s="158"/>
      <c r="C155" s="189"/>
      <c r="D155" s="107"/>
      <c r="E155" s="11"/>
      <c r="F155" s="130"/>
      <c r="G155" s="106"/>
      <c r="H155" s="130"/>
      <c r="I155" s="130"/>
    </row>
    <row r="156" spans="1:9" s="162" customFormat="1" ht="13">
      <c r="A156" s="145" t="s">
        <v>619</v>
      </c>
      <c r="B156" s="158"/>
      <c r="C156" s="189"/>
      <c r="D156" s="107"/>
      <c r="E156" s="11"/>
      <c r="F156" s="130"/>
      <c r="G156" s="106"/>
      <c r="H156" s="130"/>
      <c r="I156" s="130"/>
    </row>
    <row r="157" spans="1:9" s="162" customFormat="1" ht="13">
      <c r="A157" s="145" t="s">
        <v>229</v>
      </c>
      <c r="B157" s="158"/>
      <c r="C157" s="189"/>
      <c r="D157" s="107"/>
      <c r="E157" s="11"/>
      <c r="F157" s="130"/>
      <c r="G157" s="106"/>
      <c r="H157" s="130"/>
      <c r="I157" s="130"/>
    </row>
    <row r="158" spans="1:9" s="162" customFormat="1" ht="13">
      <c r="A158" s="145" t="s">
        <v>620</v>
      </c>
      <c r="B158" s="158"/>
      <c r="C158" s="189"/>
      <c r="D158" s="107"/>
      <c r="E158" s="11"/>
      <c r="F158" s="130"/>
      <c r="G158" s="106"/>
      <c r="H158" s="130"/>
      <c r="I158" s="130"/>
    </row>
    <row r="159" spans="1:9" s="162" customFormat="1" ht="13">
      <c r="A159" s="145" t="s">
        <v>621</v>
      </c>
      <c r="B159" s="158"/>
      <c r="C159" s="189"/>
      <c r="D159" s="107"/>
      <c r="E159" s="11"/>
      <c r="F159" s="130"/>
      <c r="G159" s="106"/>
      <c r="H159" s="130"/>
      <c r="I159" s="130"/>
    </row>
    <row r="160" spans="1:9" s="162" customFormat="1" ht="13">
      <c r="A160" s="145" t="s">
        <v>622</v>
      </c>
      <c r="B160" s="158"/>
      <c r="C160" s="189"/>
      <c r="D160" s="107"/>
      <c r="E160" s="11"/>
      <c r="F160" s="130"/>
      <c r="G160" s="106"/>
      <c r="H160" s="130"/>
      <c r="I160" s="130"/>
    </row>
    <row r="161" spans="1:9" s="162" customFormat="1" ht="13">
      <c r="A161" s="145" t="s">
        <v>623</v>
      </c>
      <c r="B161" s="158"/>
      <c r="C161" s="189"/>
      <c r="D161" s="107"/>
      <c r="E161" s="11"/>
      <c r="F161" s="130"/>
      <c r="G161" s="106"/>
      <c r="H161" s="130"/>
      <c r="I161" s="130"/>
    </row>
    <row r="162" spans="1:9" s="162" customFormat="1" ht="13">
      <c r="A162" s="145" t="s">
        <v>627</v>
      </c>
      <c r="B162" s="158">
        <v>1384413.63</v>
      </c>
      <c r="C162" s="189"/>
      <c r="D162" s="107"/>
      <c r="E162" s="11"/>
      <c r="F162" s="130"/>
      <c r="G162" s="106"/>
      <c r="H162" s="130"/>
      <c r="I162" s="130"/>
    </row>
    <row r="163" spans="1:9" s="162" customFormat="1" ht="13.5" thickBot="1">
      <c r="A163" s="146" t="s">
        <v>45</v>
      </c>
      <c r="B163" s="154">
        <f>SUM(B152:B162)</f>
        <v>1384413.63</v>
      </c>
      <c r="C163" s="89">
        <f>SUM(C152:C157)</f>
        <v>0</v>
      </c>
      <c r="D163" s="107">
        <f>2936855.66+499060.03+17900.06</f>
        <v>3453815.7500000005</v>
      </c>
      <c r="E163" s="11"/>
      <c r="F163" s="130"/>
      <c r="G163" s="106"/>
      <c r="H163" s="130"/>
      <c r="I163" s="130"/>
    </row>
    <row r="164" spans="1:9" s="162" customFormat="1" ht="13.5" thickTop="1">
      <c r="A164" s="142"/>
      <c r="B164" s="11"/>
      <c r="C164" s="11"/>
      <c r="D164" s="107"/>
      <c r="E164" s="11"/>
      <c r="F164" s="130"/>
      <c r="G164" s="106"/>
      <c r="H164" s="130"/>
      <c r="I164" s="130"/>
    </row>
    <row r="165" spans="1:9" s="162" customFormat="1" ht="13">
      <c r="A165" s="142"/>
      <c r="B165" s="11"/>
      <c r="C165" s="11"/>
      <c r="D165" s="107"/>
      <c r="E165" s="11"/>
      <c r="F165" s="130"/>
      <c r="G165" s="106"/>
      <c r="H165" s="130"/>
      <c r="I165" s="130"/>
    </row>
    <row r="166" spans="1:9" s="162" customFormat="1" ht="13">
      <c r="A166" s="142"/>
      <c r="B166" s="11"/>
      <c r="C166" s="11"/>
      <c r="D166" s="107"/>
      <c r="E166" s="11">
        <v>6000</v>
      </c>
      <c r="F166" s="130"/>
      <c r="G166" s="106"/>
      <c r="H166" s="130"/>
      <c r="I166" s="130"/>
    </row>
    <row r="167" spans="1:9">
      <c r="C167" s="260"/>
      <c r="E167" s="106">
        <v>225</v>
      </c>
    </row>
    <row r="168" spans="1:9" ht="13">
      <c r="B168" s="293"/>
      <c r="E168" s="106">
        <v>1950</v>
      </c>
    </row>
    <row r="169" spans="1:9" ht="13">
      <c r="B169" s="293"/>
      <c r="E169" s="106">
        <v>161106</v>
      </c>
    </row>
    <row r="170" spans="1:9" ht="13">
      <c r="B170" s="293"/>
      <c r="E170" s="106">
        <f>SUM(E166:E169)</f>
        <v>169281</v>
      </c>
    </row>
    <row r="176" spans="1:9">
      <c r="F176" s="181">
        <f>170000-E170</f>
        <v>719</v>
      </c>
    </row>
    <row r="417" spans="3:7">
      <c r="C417" s="264"/>
      <c r="D417" s="130"/>
      <c r="E417" s="130"/>
      <c r="G417" s="130"/>
    </row>
  </sheetData>
  <mergeCells count="3">
    <mergeCell ref="A1:C1"/>
    <mergeCell ref="A2:C2"/>
    <mergeCell ref="A3:C3"/>
  </mergeCells>
  <phoneticPr fontId="0" type="noConversion"/>
  <printOptions horizontalCentered="1"/>
  <pageMargins left="0.82" right="0.27559055118110198" top="0.70866141732283505" bottom="0.55118110236220497" header="0.511811023622047" footer="0.23622047244094499"/>
  <pageSetup scale="86" fitToWidth="3" fitToHeight="4" orientation="portrait" r:id="rId1"/>
  <headerFooter alignWithMargins="0"/>
  <rowBreaks count="2" manualBreakCount="2">
    <brk id="54" max="2" man="1"/>
    <brk id="111" max="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R135"/>
  <sheetViews>
    <sheetView showGridLines="0" view="pageBreakPreview" topLeftCell="D45" zoomScaleSheetLayoutView="100" workbookViewId="0">
      <selection activeCell="M56" sqref="M56"/>
    </sheetView>
  </sheetViews>
  <sheetFormatPr defaultColWidth="9.1796875" defaultRowHeight="11.5"/>
  <cols>
    <col min="1" max="1" width="20" style="33" customWidth="1"/>
    <col min="2" max="2" width="9.1796875" style="35" customWidth="1"/>
    <col min="3" max="3" width="15.54296875" style="33" bestFit="1" customWidth="1"/>
    <col min="4" max="4" width="14" style="33" customWidth="1"/>
    <col min="5" max="5" width="12.453125" style="33" bestFit="1" customWidth="1"/>
    <col min="6" max="6" width="13.7265625" style="33" customWidth="1"/>
    <col min="7" max="7" width="16.81640625" style="33" customWidth="1"/>
    <col min="8" max="8" width="13.26953125" style="36" bestFit="1" customWidth="1"/>
    <col min="9" max="10" width="14" style="33" bestFit="1" customWidth="1"/>
    <col min="11" max="11" width="14.54296875" style="33" bestFit="1" customWidth="1"/>
    <col min="12" max="12" width="12.54296875" style="33" bestFit="1" customWidth="1"/>
    <col min="13" max="13" width="12.453125" style="33" bestFit="1" customWidth="1"/>
    <col min="14" max="14" width="15.54296875" style="33" customWidth="1"/>
    <col min="15" max="15" width="15" style="33" hidden="1" customWidth="1"/>
    <col min="16" max="16" width="14.54296875" style="33" bestFit="1" customWidth="1"/>
    <col min="17" max="17" width="12.1796875" style="33" bestFit="1" customWidth="1"/>
    <col min="18" max="18" width="12.453125" style="36" bestFit="1" customWidth="1"/>
    <col min="19" max="16384" width="9.1796875" style="33"/>
  </cols>
  <sheetData>
    <row r="1" spans="1:18">
      <c r="A1" s="521" t="str">
        <f>BS!A1</f>
        <v>PUJA KHADH UDHYOG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</row>
    <row r="2" spans="1:18">
      <c r="A2" s="521" t="str">
        <f>BS!A2</f>
        <v>Jeetpur ,Bara</v>
      </c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</row>
    <row r="3" spans="1:18">
      <c r="A3" s="521" t="str">
        <f>BS!A4</f>
        <v>As on Ashadh 31, 2077(July 15, 2020)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521"/>
      <c r="O3" s="521"/>
    </row>
    <row r="4" spans="1:18">
      <c r="A4" s="521" t="s">
        <v>189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34"/>
    </row>
    <row r="5" spans="1:18">
      <c r="A5" s="136"/>
      <c r="B5" s="136"/>
      <c r="C5" s="136"/>
      <c r="D5" s="136"/>
      <c r="E5" s="136"/>
      <c r="F5" s="136"/>
      <c r="G5" s="136"/>
      <c r="H5" s="325"/>
      <c r="I5" s="136"/>
      <c r="J5" s="136"/>
      <c r="K5" s="136"/>
      <c r="L5" s="136"/>
      <c r="M5" s="136"/>
      <c r="N5" s="136"/>
      <c r="O5" s="136"/>
      <c r="P5" s="34"/>
    </row>
    <row r="6" spans="1:18">
      <c r="P6" s="34"/>
    </row>
    <row r="7" spans="1:18" s="37" customFormat="1" ht="23.25" customHeight="1" thickBot="1">
      <c r="A7" s="138" t="s">
        <v>1</v>
      </c>
      <c r="B7" s="138"/>
      <c r="C7" s="139" t="s">
        <v>219</v>
      </c>
      <c r="D7" s="139" t="s">
        <v>33</v>
      </c>
      <c r="E7" s="139" t="s">
        <v>34</v>
      </c>
      <c r="F7" s="139" t="s">
        <v>112</v>
      </c>
      <c r="G7" s="139" t="s">
        <v>40</v>
      </c>
      <c r="H7" s="326" t="s">
        <v>72</v>
      </c>
      <c r="I7" s="138" t="s">
        <v>23</v>
      </c>
      <c r="J7" s="140" t="s">
        <v>134</v>
      </c>
      <c r="K7" s="140" t="s">
        <v>135</v>
      </c>
      <c r="L7" s="140" t="s">
        <v>91</v>
      </c>
      <c r="M7" s="140" t="s">
        <v>136</v>
      </c>
      <c r="N7" s="138" t="s">
        <v>650</v>
      </c>
      <c r="O7" s="138" t="s">
        <v>111</v>
      </c>
      <c r="R7" s="102"/>
    </row>
    <row r="8" spans="1:18" s="37" customFormat="1" ht="12" thickTop="1">
      <c r="A8" s="38" t="s">
        <v>36</v>
      </c>
      <c r="B8" s="39"/>
      <c r="C8" s="41"/>
      <c r="D8" s="41"/>
      <c r="E8" s="41"/>
      <c r="F8" s="41"/>
      <c r="G8" s="41"/>
      <c r="H8" s="327"/>
      <c r="I8" s="39"/>
      <c r="J8" s="135"/>
      <c r="K8" s="135"/>
      <c r="L8" s="135"/>
      <c r="M8" s="135"/>
      <c r="N8" s="100"/>
      <c r="O8" s="100"/>
      <c r="R8" s="102"/>
    </row>
    <row r="9" spans="1:18" s="42" customFormat="1">
      <c r="B9" s="39"/>
      <c r="C9" s="40"/>
      <c r="D9" s="41"/>
      <c r="E9" s="41"/>
      <c r="F9" s="41"/>
      <c r="G9" s="41"/>
      <c r="H9" s="327"/>
      <c r="I9" s="39"/>
      <c r="J9" s="135"/>
      <c r="K9" s="135"/>
      <c r="L9" s="135"/>
      <c r="M9" s="135"/>
      <c r="N9" s="39"/>
      <c r="O9" s="39"/>
      <c r="Q9" s="33"/>
      <c r="R9" s="103"/>
    </row>
    <row r="10" spans="1:18">
      <c r="A10" s="43" t="s">
        <v>48</v>
      </c>
      <c r="B10" s="44">
        <v>0.05</v>
      </c>
      <c r="C10" s="45"/>
      <c r="D10" s="46"/>
      <c r="E10" s="46"/>
      <c r="F10" s="46"/>
      <c r="G10" s="46"/>
      <c r="H10" s="47"/>
      <c r="I10" s="39"/>
      <c r="J10" s="135"/>
      <c r="K10" s="135"/>
      <c r="L10" s="135"/>
      <c r="M10" s="135"/>
      <c r="N10" s="39"/>
      <c r="O10" s="39"/>
    </row>
    <row r="11" spans="1:18" s="37" customFormat="1">
      <c r="A11" s="48" t="s">
        <v>656</v>
      </c>
      <c r="B11" s="129"/>
      <c r="C11" s="49">
        <v>0</v>
      </c>
      <c r="D11" s="50">
        <v>0</v>
      </c>
      <c r="E11" s="50">
        <v>0</v>
      </c>
      <c r="F11" s="50">
        <v>0</v>
      </c>
      <c r="G11" s="50">
        <f>D11+E11+F11</f>
        <v>0</v>
      </c>
      <c r="H11" s="51">
        <v>0</v>
      </c>
      <c r="I11" s="52">
        <f>C11+G11-H11</f>
        <v>0</v>
      </c>
      <c r="J11" s="81">
        <f>((C11+D11)+(E11*2/3)+(F11*1/3))-H11</f>
        <v>0</v>
      </c>
      <c r="K11" s="81">
        <f>J11*B10</f>
        <v>0</v>
      </c>
      <c r="L11" s="81">
        <f>K11/3</f>
        <v>0</v>
      </c>
      <c r="M11" s="81">
        <f>+K11+L11</f>
        <v>0</v>
      </c>
      <c r="N11" s="52">
        <f>I11-M11</f>
        <v>0</v>
      </c>
      <c r="O11" s="52">
        <v>20664875</v>
      </c>
      <c r="Q11" s="42"/>
      <c r="R11" s="102"/>
    </row>
    <row r="12" spans="1:18">
      <c r="A12" s="48"/>
      <c r="B12" s="44"/>
      <c r="C12" s="49"/>
      <c r="D12" s="46"/>
      <c r="E12" s="46"/>
      <c r="F12" s="46"/>
      <c r="G12" s="50"/>
      <c r="H12" s="51"/>
      <c r="I12" s="52"/>
      <c r="J12" s="81"/>
      <c r="K12" s="80"/>
      <c r="L12" s="81"/>
      <c r="M12" s="81"/>
      <c r="N12" s="52"/>
      <c r="O12" s="52"/>
      <c r="Q12" s="58"/>
    </row>
    <row r="13" spans="1:18" s="58" customFormat="1">
      <c r="A13" s="55" t="s">
        <v>76</v>
      </c>
      <c r="B13" s="56"/>
      <c r="C13" s="57">
        <f>SUM(C11:C12)</f>
        <v>0</v>
      </c>
      <c r="D13" s="57">
        <f t="shared" ref="D13:N13" si="0">SUM(D11:D12)</f>
        <v>0</v>
      </c>
      <c r="E13" s="57">
        <f t="shared" si="0"/>
        <v>0</v>
      </c>
      <c r="F13" s="57">
        <f t="shared" si="0"/>
        <v>0</v>
      </c>
      <c r="G13" s="57">
        <f t="shared" si="0"/>
        <v>0</v>
      </c>
      <c r="H13" s="328">
        <f t="shared" si="0"/>
        <v>0</v>
      </c>
      <c r="I13" s="57">
        <f t="shared" si="0"/>
        <v>0</v>
      </c>
      <c r="J13" s="57">
        <f t="shared" si="0"/>
        <v>0</v>
      </c>
      <c r="K13" s="57">
        <f t="shared" si="0"/>
        <v>0</v>
      </c>
      <c r="L13" s="57">
        <f t="shared" si="0"/>
        <v>0</v>
      </c>
      <c r="M13" s="57">
        <f t="shared" si="0"/>
        <v>0</v>
      </c>
      <c r="N13" s="57">
        <f t="shared" si="0"/>
        <v>0</v>
      </c>
      <c r="O13" s="57">
        <v>20664875</v>
      </c>
      <c r="Q13" s="33"/>
      <c r="R13" s="104"/>
    </row>
    <row r="14" spans="1:18">
      <c r="A14" s="59"/>
      <c r="B14" s="44"/>
      <c r="C14" s="60"/>
      <c r="D14" s="60"/>
      <c r="E14" s="60"/>
      <c r="F14" s="60"/>
      <c r="G14" s="60"/>
      <c r="H14" s="329"/>
      <c r="I14" s="60"/>
      <c r="J14" s="82"/>
      <c r="K14" s="82"/>
      <c r="L14" s="82"/>
      <c r="M14" s="81"/>
      <c r="N14" s="60"/>
      <c r="O14" s="60"/>
    </row>
    <row r="15" spans="1:18">
      <c r="A15" s="43" t="s">
        <v>50</v>
      </c>
      <c r="B15" s="44">
        <v>0.25</v>
      </c>
      <c r="C15" s="45"/>
      <c r="D15" s="53"/>
      <c r="E15" s="53"/>
      <c r="F15" s="53"/>
      <c r="G15" s="50"/>
      <c r="H15" s="54"/>
      <c r="I15" s="52"/>
      <c r="J15" s="81"/>
      <c r="K15" s="81"/>
      <c r="L15" s="81"/>
      <c r="M15" s="81"/>
      <c r="N15" s="52"/>
      <c r="O15" s="52"/>
    </row>
    <row r="16" spans="1:18">
      <c r="A16" s="48" t="s">
        <v>226</v>
      </c>
      <c r="C16" s="49">
        <v>0</v>
      </c>
      <c r="D16" s="45">
        <v>0</v>
      </c>
      <c r="E16" s="45">
        <v>0</v>
      </c>
      <c r="F16" s="45"/>
      <c r="G16" s="50">
        <f t="shared" ref="G16:G30" si="1">D16+E16+F16</f>
        <v>0</v>
      </c>
      <c r="H16" s="51">
        <v>0</v>
      </c>
      <c r="I16" s="52">
        <f t="shared" ref="I16:I22" si="2">C16+G16-H16</f>
        <v>0</v>
      </c>
      <c r="J16" s="81">
        <f>((C16+D16)+(E16*2/3)+(F16*1/3))-H16</f>
        <v>0</v>
      </c>
      <c r="K16" s="81">
        <f>J16*$B$15</f>
        <v>0</v>
      </c>
      <c r="L16" s="81">
        <v>0</v>
      </c>
      <c r="M16" s="81">
        <f>+K16+L16</f>
        <v>0</v>
      </c>
      <c r="N16" s="52">
        <f>I16-M16</f>
        <v>0</v>
      </c>
      <c r="O16" s="52">
        <v>37060.404843750002</v>
      </c>
    </row>
    <row r="17" spans="1:18">
      <c r="A17" s="48" t="s">
        <v>227</v>
      </c>
      <c r="B17" s="44"/>
      <c r="C17" s="49">
        <v>0</v>
      </c>
      <c r="D17" s="45">
        <v>0</v>
      </c>
      <c r="E17" s="45"/>
      <c r="F17" s="45"/>
      <c r="G17" s="50">
        <f t="shared" si="1"/>
        <v>0</v>
      </c>
      <c r="H17" s="51">
        <v>0</v>
      </c>
      <c r="I17" s="52">
        <f t="shared" si="2"/>
        <v>0</v>
      </c>
      <c r="J17" s="81">
        <f t="shared" ref="J17:J23" si="3">((C17+D17)+(E17*2/3)+(F17*1/3))-H17</f>
        <v>0</v>
      </c>
      <c r="K17" s="81">
        <f t="shared" ref="K17:K30" si="4">J17*$B$15</f>
        <v>0</v>
      </c>
      <c r="L17" s="81">
        <v>0</v>
      </c>
      <c r="M17" s="81">
        <f t="shared" ref="M17:M24" si="5">+K17+L17</f>
        <v>0</v>
      </c>
      <c r="N17" s="52">
        <f t="shared" ref="N17:N23" si="6">I17-M17</f>
        <v>0</v>
      </c>
      <c r="O17" s="52">
        <v>36518.220208333325</v>
      </c>
    </row>
    <row r="18" spans="1:18">
      <c r="A18" s="48" t="s">
        <v>126</v>
      </c>
      <c r="B18" s="44"/>
      <c r="C18" s="49">
        <v>0</v>
      </c>
      <c r="D18" s="99">
        <v>0</v>
      </c>
      <c r="E18" s="99"/>
      <c r="F18" s="99"/>
      <c r="G18" s="50">
        <f t="shared" si="1"/>
        <v>0</v>
      </c>
      <c r="H18" s="51">
        <v>0</v>
      </c>
      <c r="I18" s="52">
        <f t="shared" si="2"/>
        <v>0</v>
      </c>
      <c r="J18" s="81">
        <f t="shared" si="3"/>
        <v>0</v>
      </c>
      <c r="K18" s="81">
        <f t="shared" si="4"/>
        <v>0</v>
      </c>
      <c r="L18" s="81">
        <v>0</v>
      </c>
      <c r="M18" s="81">
        <f t="shared" si="5"/>
        <v>0</v>
      </c>
      <c r="N18" s="52">
        <f t="shared" si="6"/>
        <v>0</v>
      </c>
      <c r="O18" s="52">
        <v>17205.724687500002</v>
      </c>
    </row>
    <row r="19" spans="1:18">
      <c r="A19" s="48" t="s">
        <v>127</v>
      </c>
      <c r="B19" s="44"/>
      <c r="C19" s="49">
        <v>0</v>
      </c>
      <c r="D19" s="99">
        <v>0</v>
      </c>
      <c r="E19" s="99"/>
      <c r="F19" s="99"/>
      <c r="G19" s="50">
        <f t="shared" si="1"/>
        <v>0</v>
      </c>
      <c r="H19" s="51">
        <v>0</v>
      </c>
      <c r="I19" s="52">
        <f t="shared" si="2"/>
        <v>0</v>
      </c>
      <c r="J19" s="81">
        <f t="shared" si="3"/>
        <v>0</v>
      </c>
      <c r="K19" s="81">
        <f t="shared" si="4"/>
        <v>0</v>
      </c>
      <c r="L19" s="81">
        <v>0</v>
      </c>
      <c r="M19" s="81">
        <f t="shared" si="5"/>
        <v>0</v>
      </c>
      <c r="N19" s="52">
        <f t="shared" si="6"/>
        <v>0</v>
      </c>
      <c r="O19" s="52">
        <v>15609.90234375</v>
      </c>
    </row>
    <row r="20" spans="1:18">
      <c r="A20" s="48" t="s">
        <v>128</v>
      </c>
      <c r="B20" s="44"/>
      <c r="C20" s="49">
        <v>0</v>
      </c>
      <c r="D20" s="99">
        <v>0</v>
      </c>
      <c r="E20" s="99"/>
      <c r="F20" s="99"/>
      <c r="G20" s="50">
        <f t="shared" si="1"/>
        <v>0</v>
      </c>
      <c r="H20" s="51">
        <v>0</v>
      </c>
      <c r="I20" s="52">
        <f t="shared" si="2"/>
        <v>0</v>
      </c>
      <c r="J20" s="81">
        <f t="shared" si="3"/>
        <v>0</v>
      </c>
      <c r="K20" s="81">
        <f t="shared" si="4"/>
        <v>0</v>
      </c>
      <c r="L20" s="81">
        <v>0</v>
      </c>
      <c r="M20" s="81">
        <f t="shared" si="5"/>
        <v>0</v>
      </c>
      <c r="N20" s="52">
        <f t="shared" si="6"/>
        <v>0</v>
      </c>
      <c r="O20" s="52">
        <v>40939.59375</v>
      </c>
      <c r="P20" s="34"/>
    </row>
    <row r="21" spans="1:18">
      <c r="A21" s="48" t="s">
        <v>166</v>
      </c>
      <c r="B21" s="44"/>
      <c r="C21" s="49">
        <v>0</v>
      </c>
      <c r="D21" s="99">
        <v>0</v>
      </c>
      <c r="E21" s="99">
        <v>0</v>
      </c>
      <c r="F21" s="99"/>
      <c r="G21" s="50">
        <f t="shared" si="1"/>
        <v>0</v>
      </c>
      <c r="H21" s="51">
        <v>0</v>
      </c>
      <c r="I21" s="52">
        <f t="shared" si="2"/>
        <v>0</v>
      </c>
      <c r="J21" s="81">
        <f t="shared" si="3"/>
        <v>0</v>
      </c>
      <c r="K21" s="81">
        <f t="shared" si="4"/>
        <v>0</v>
      </c>
      <c r="L21" s="81">
        <v>0</v>
      </c>
      <c r="M21" s="81">
        <f t="shared" si="5"/>
        <v>0</v>
      </c>
      <c r="N21" s="52">
        <f t="shared" si="6"/>
        <v>0</v>
      </c>
      <c r="O21" s="52">
        <v>401629.6439927083</v>
      </c>
    </row>
    <row r="22" spans="1:18">
      <c r="A22" s="48" t="s">
        <v>129</v>
      </c>
      <c r="B22" s="44"/>
      <c r="C22" s="49">
        <v>0</v>
      </c>
      <c r="D22" s="99">
        <v>0</v>
      </c>
      <c r="E22" s="99"/>
      <c r="F22" s="99"/>
      <c r="G22" s="50">
        <f t="shared" si="1"/>
        <v>0</v>
      </c>
      <c r="H22" s="51">
        <v>0</v>
      </c>
      <c r="I22" s="52">
        <f t="shared" si="2"/>
        <v>0</v>
      </c>
      <c r="J22" s="81">
        <f t="shared" si="3"/>
        <v>0</v>
      </c>
      <c r="K22" s="81">
        <f t="shared" si="4"/>
        <v>0</v>
      </c>
      <c r="L22" s="81">
        <v>0</v>
      </c>
      <c r="M22" s="81">
        <f t="shared" si="5"/>
        <v>0</v>
      </c>
      <c r="N22" s="52">
        <f t="shared" si="6"/>
        <v>0</v>
      </c>
      <c r="O22" s="52">
        <v>10204.1015625</v>
      </c>
    </row>
    <row r="23" spans="1:18">
      <c r="A23" s="48" t="s">
        <v>130</v>
      </c>
      <c r="B23" s="64"/>
      <c r="C23" s="49">
        <v>0</v>
      </c>
      <c r="D23" s="50">
        <v>0</v>
      </c>
      <c r="E23" s="50"/>
      <c r="F23" s="50"/>
      <c r="G23" s="50">
        <f t="shared" si="1"/>
        <v>0</v>
      </c>
      <c r="H23" s="51">
        <v>0</v>
      </c>
      <c r="I23" s="52">
        <f t="shared" ref="I23:I28" si="7">C23+G23-H23</f>
        <v>0</v>
      </c>
      <c r="J23" s="81">
        <f t="shared" si="3"/>
        <v>0</v>
      </c>
      <c r="K23" s="81">
        <f t="shared" si="4"/>
        <v>0</v>
      </c>
      <c r="L23" s="81">
        <v>0</v>
      </c>
      <c r="M23" s="81">
        <f t="shared" si="5"/>
        <v>0</v>
      </c>
      <c r="N23" s="52">
        <f t="shared" si="6"/>
        <v>0</v>
      </c>
      <c r="O23" s="52">
        <v>287079.85286458337</v>
      </c>
    </row>
    <row r="24" spans="1:18">
      <c r="A24" s="48" t="s">
        <v>145</v>
      </c>
      <c r="B24" s="64"/>
      <c r="C24" s="49">
        <v>0</v>
      </c>
      <c r="D24" s="50">
        <v>0</v>
      </c>
      <c r="E24" s="50"/>
      <c r="F24" s="50"/>
      <c r="G24" s="50">
        <f t="shared" si="1"/>
        <v>0</v>
      </c>
      <c r="H24" s="51">
        <v>0</v>
      </c>
      <c r="I24" s="52">
        <f t="shared" si="7"/>
        <v>0</v>
      </c>
      <c r="J24" s="81">
        <f t="shared" ref="J24:J30" si="8">((C24+D24)+(E24*2/3)+(F24*1/3))-H24</f>
        <v>0</v>
      </c>
      <c r="K24" s="81">
        <f t="shared" si="4"/>
        <v>0</v>
      </c>
      <c r="L24" s="81">
        <v>0</v>
      </c>
      <c r="M24" s="81">
        <f t="shared" si="5"/>
        <v>0</v>
      </c>
      <c r="N24" s="52">
        <f t="shared" ref="N24:N30" si="9">I24-M24</f>
        <v>0</v>
      </c>
      <c r="O24" s="52">
        <v>87375</v>
      </c>
    </row>
    <row r="25" spans="1:18">
      <c r="A25" s="48" t="s">
        <v>140</v>
      </c>
      <c r="B25" s="64"/>
      <c r="C25" s="49">
        <v>0</v>
      </c>
      <c r="D25" s="50">
        <v>0</v>
      </c>
      <c r="E25" s="50">
        <v>0</v>
      </c>
      <c r="F25" s="50"/>
      <c r="G25" s="50">
        <f t="shared" si="1"/>
        <v>0</v>
      </c>
      <c r="H25" s="51">
        <v>0</v>
      </c>
      <c r="I25" s="52">
        <f t="shared" si="7"/>
        <v>0</v>
      </c>
      <c r="J25" s="81">
        <f t="shared" si="8"/>
        <v>0</v>
      </c>
      <c r="K25" s="81">
        <f>J25*$B$15</f>
        <v>0</v>
      </c>
      <c r="L25" s="81">
        <v>0</v>
      </c>
      <c r="M25" s="81">
        <f t="shared" ref="M25:M30" si="10">+K25+L25</f>
        <v>0</v>
      </c>
      <c r="N25" s="52">
        <f t="shared" si="9"/>
        <v>0</v>
      </c>
      <c r="O25" s="52">
        <v>0</v>
      </c>
    </row>
    <row r="26" spans="1:18">
      <c r="A26" s="48" t="s">
        <v>171</v>
      </c>
      <c r="B26" s="64"/>
      <c r="C26" s="49">
        <v>0</v>
      </c>
      <c r="D26" s="50">
        <v>0</v>
      </c>
      <c r="E26" s="50"/>
      <c r="F26" s="50"/>
      <c r="G26" s="50">
        <f t="shared" si="1"/>
        <v>0</v>
      </c>
      <c r="H26" s="51">
        <v>0</v>
      </c>
      <c r="I26" s="52">
        <f t="shared" si="7"/>
        <v>0</v>
      </c>
      <c r="J26" s="81">
        <f t="shared" si="8"/>
        <v>0</v>
      </c>
      <c r="K26" s="81">
        <f>J26*$B$15</f>
        <v>0</v>
      </c>
      <c r="L26" s="81">
        <v>0</v>
      </c>
      <c r="M26" s="81">
        <f t="shared" si="10"/>
        <v>0</v>
      </c>
      <c r="N26" s="52">
        <f t="shared" si="9"/>
        <v>0</v>
      </c>
      <c r="O26" s="52">
        <v>0</v>
      </c>
    </row>
    <row r="27" spans="1:18">
      <c r="A27" s="48" t="s">
        <v>173</v>
      </c>
      <c r="B27" s="64"/>
      <c r="C27" s="49">
        <v>0</v>
      </c>
      <c r="D27" s="50">
        <v>0</v>
      </c>
      <c r="E27" s="50"/>
      <c r="F27" s="50"/>
      <c r="G27" s="50">
        <f t="shared" si="1"/>
        <v>0</v>
      </c>
      <c r="H27" s="51"/>
      <c r="I27" s="52">
        <f t="shared" si="7"/>
        <v>0</v>
      </c>
      <c r="J27" s="81">
        <f t="shared" si="8"/>
        <v>0</v>
      </c>
      <c r="K27" s="81">
        <f>J27*$B$15</f>
        <v>0</v>
      </c>
      <c r="L27" s="81">
        <v>0</v>
      </c>
      <c r="M27" s="81">
        <f t="shared" si="10"/>
        <v>0</v>
      </c>
      <c r="N27" s="52">
        <f t="shared" si="9"/>
        <v>0</v>
      </c>
      <c r="O27" s="52">
        <v>0</v>
      </c>
    </row>
    <row r="28" spans="1:18">
      <c r="A28" s="48" t="s">
        <v>170</v>
      </c>
      <c r="B28" s="64"/>
      <c r="C28" s="49">
        <v>0</v>
      </c>
      <c r="D28" s="50">
        <v>0</v>
      </c>
      <c r="E28" s="50">
        <v>0</v>
      </c>
      <c r="F28" s="50">
        <v>0</v>
      </c>
      <c r="G28" s="50">
        <f t="shared" si="1"/>
        <v>0</v>
      </c>
      <c r="H28" s="51"/>
      <c r="I28" s="52">
        <f t="shared" si="7"/>
        <v>0</v>
      </c>
      <c r="J28" s="81">
        <f t="shared" si="8"/>
        <v>0</v>
      </c>
      <c r="K28" s="81">
        <f>J28*$B$15</f>
        <v>0</v>
      </c>
      <c r="L28" s="81">
        <v>0</v>
      </c>
      <c r="M28" s="81">
        <f t="shared" si="10"/>
        <v>0</v>
      </c>
      <c r="N28" s="52">
        <f t="shared" si="9"/>
        <v>0</v>
      </c>
      <c r="O28" s="52">
        <v>0</v>
      </c>
    </row>
    <row r="29" spans="1:18">
      <c r="A29" s="48" t="s">
        <v>139</v>
      </c>
      <c r="B29" s="64"/>
      <c r="C29" s="49">
        <v>0</v>
      </c>
      <c r="D29" s="50">
        <v>0</v>
      </c>
      <c r="E29" s="50">
        <v>0</v>
      </c>
      <c r="F29" s="50"/>
      <c r="G29" s="50">
        <f t="shared" si="1"/>
        <v>0</v>
      </c>
      <c r="H29" s="51"/>
      <c r="I29" s="50">
        <f>F29+G29+H29</f>
        <v>0</v>
      </c>
      <c r="J29" s="81">
        <f t="shared" si="8"/>
        <v>0</v>
      </c>
      <c r="K29" s="81">
        <f t="shared" si="4"/>
        <v>0</v>
      </c>
      <c r="L29" s="81">
        <v>0</v>
      </c>
      <c r="M29" s="81">
        <f t="shared" si="10"/>
        <v>0</v>
      </c>
      <c r="N29" s="52">
        <f t="shared" si="9"/>
        <v>0</v>
      </c>
      <c r="O29" s="52">
        <v>0</v>
      </c>
    </row>
    <row r="30" spans="1:18">
      <c r="A30" s="48" t="s">
        <v>169</v>
      </c>
      <c r="B30" s="44"/>
      <c r="C30" s="49">
        <v>0</v>
      </c>
      <c r="D30" s="45">
        <v>0</v>
      </c>
      <c r="E30" s="45">
        <v>0</v>
      </c>
      <c r="F30" s="46">
        <v>0</v>
      </c>
      <c r="G30" s="50">
        <f t="shared" si="1"/>
        <v>0</v>
      </c>
      <c r="H30" s="51">
        <v>0</v>
      </c>
      <c r="I30" s="50">
        <f>F30+G30+H30</f>
        <v>0</v>
      </c>
      <c r="J30" s="81">
        <f t="shared" si="8"/>
        <v>0</v>
      </c>
      <c r="K30" s="81">
        <f t="shared" si="4"/>
        <v>0</v>
      </c>
      <c r="L30" s="81">
        <v>0</v>
      </c>
      <c r="M30" s="81">
        <f t="shared" si="10"/>
        <v>0</v>
      </c>
      <c r="N30" s="52">
        <f t="shared" si="9"/>
        <v>0</v>
      </c>
      <c r="O30" s="52">
        <v>0</v>
      </c>
      <c r="Q30" s="58"/>
    </row>
    <row r="31" spans="1:18" s="58" customFormat="1">
      <c r="A31" s="61" t="s">
        <v>76</v>
      </c>
      <c r="B31" s="56"/>
      <c r="C31" s="62">
        <f>SUM(C16:C30)</f>
        <v>0</v>
      </c>
      <c r="D31" s="62">
        <f t="shared" ref="D31:N31" si="11">SUM(D16:D30)</f>
        <v>0</v>
      </c>
      <c r="E31" s="62">
        <f t="shared" si="11"/>
        <v>0</v>
      </c>
      <c r="F31" s="62">
        <f t="shared" si="11"/>
        <v>0</v>
      </c>
      <c r="G31" s="62">
        <f>SUM(G16:G30)</f>
        <v>0</v>
      </c>
      <c r="H31" s="330">
        <f t="shared" si="11"/>
        <v>0</v>
      </c>
      <c r="I31" s="62">
        <f t="shared" si="11"/>
        <v>0</v>
      </c>
      <c r="J31" s="62">
        <f t="shared" si="11"/>
        <v>0</v>
      </c>
      <c r="K31" s="62">
        <f t="shared" si="11"/>
        <v>0</v>
      </c>
      <c r="L31" s="62">
        <f t="shared" si="11"/>
        <v>0</v>
      </c>
      <c r="M31" s="62">
        <f t="shared" si="11"/>
        <v>0</v>
      </c>
      <c r="N31" s="62">
        <f t="shared" si="11"/>
        <v>0</v>
      </c>
      <c r="O31" s="62">
        <v>933622.444253125</v>
      </c>
      <c r="Q31" s="33"/>
      <c r="R31" s="104"/>
    </row>
    <row r="32" spans="1:18">
      <c r="A32" s="53"/>
      <c r="B32" s="63"/>
      <c r="C32" s="45"/>
      <c r="D32" s="53"/>
      <c r="E32" s="53"/>
      <c r="F32" s="53"/>
      <c r="G32" s="50"/>
      <c r="H32" s="54"/>
      <c r="I32" s="52"/>
      <c r="J32" s="81"/>
      <c r="K32" s="81"/>
      <c r="L32" s="81"/>
      <c r="M32" s="81"/>
      <c r="N32" s="52"/>
      <c r="O32" s="52"/>
    </row>
    <row r="33" spans="1:18">
      <c r="A33" s="43" t="s">
        <v>49</v>
      </c>
      <c r="B33" s="44">
        <v>0.2</v>
      </c>
      <c r="C33" s="49"/>
      <c r="D33" s="45"/>
      <c r="E33" s="45"/>
      <c r="F33" s="45"/>
      <c r="G33" s="50"/>
      <c r="H33" s="51"/>
      <c r="I33" s="52"/>
      <c r="J33" s="81"/>
      <c r="K33" s="81"/>
      <c r="L33" s="81"/>
      <c r="M33" s="81"/>
      <c r="N33" s="52"/>
      <c r="O33" s="52"/>
    </row>
    <row r="34" spans="1:18">
      <c r="A34" s="33" t="s">
        <v>131</v>
      </c>
      <c r="B34" s="44"/>
      <c r="C34" s="49">
        <v>0</v>
      </c>
      <c r="D34" s="45">
        <v>0</v>
      </c>
      <c r="E34" s="45">
        <v>0</v>
      </c>
      <c r="F34" s="50">
        <v>0</v>
      </c>
      <c r="G34" s="50">
        <f>D34+E34+F34</f>
        <v>0</v>
      </c>
      <c r="H34" s="51">
        <v>0</v>
      </c>
      <c r="I34" s="52">
        <f>C34+G34-H34</f>
        <v>0</v>
      </c>
      <c r="J34" s="81">
        <f>((C34+D34)+(E34*2/3)+(F34*1/3))-H34</f>
        <v>0</v>
      </c>
      <c r="K34" s="81">
        <f>J34*$B$33</f>
        <v>0</v>
      </c>
      <c r="L34" s="81">
        <v>0</v>
      </c>
      <c r="M34" s="81">
        <f>K34+L34</f>
        <v>0</v>
      </c>
      <c r="N34" s="52">
        <f>I34-M34</f>
        <v>0</v>
      </c>
      <c r="O34" s="52">
        <v>1887104.8028159998</v>
      </c>
      <c r="P34" s="51"/>
    </row>
    <row r="35" spans="1:18">
      <c r="A35" s="33" t="s">
        <v>208</v>
      </c>
      <c r="B35" s="44"/>
      <c r="C35" s="49">
        <v>0</v>
      </c>
      <c r="D35" s="45">
        <v>0</v>
      </c>
      <c r="E35" s="45">
        <v>0</v>
      </c>
      <c r="F35" s="45">
        <v>0</v>
      </c>
      <c r="G35" s="50">
        <f>D35+E35+F35</f>
        <v>0</v>
      </c>
      <c r="H35" s="51">
        <v>0</v>
      </c>
      <c r="I35" s="52">
        <f>C35+G35-H35</f>
        <v>0</v>
      </c>
      <c r="J35" s="81">
        <f>((C35+D35)+(E35*2/3)+(F35*1/3))-H35</f>
        <v>0</v>
      </c>
      <c r="K35" s="81">
        <f>J35*$B$33</f>
        <v>0</v>
      </c>
      <c r="L35" s="81">
        <v>0</v>
      </c>
      <c r="M35" s="81">
        <f>K35+L35</f>
        <v>0</v>
      </c>
      <c r="N35" s="52">
        <f>I35-M35</f>
        <v>0</v>
      </c>
      <c r="O35" s="52">
        <v>1695454.7096506667</v>
      </c>
    </row>
    <row r="36" spans="1:18">
      <c r="A36" s="33" t="s">
        <v>132</v>
      </c>
      <c r="B36" s="44"/>
      <c r="C36" s="49">
        <v>0</v>
      </c>
      <c r="D36" s="45">
        <v>0</v>
      </c>
      <c r="E36" s="45">
        <v>0</v>
      </c>
      <c r="F36" s="46">
        <v>0</v>
      </c>
      <c r="G36" s="50">
        <f>D36+E36+F36</f>
        <v>0</v>
      </c>
      <c r="H36" s="51">
        <v>0</v>
      </c>
      <c r="I36" s="52">
        <f>C36+G36-H36</f>
        <v>0</v>
      </c>
      <c r="J36" s="81">
        <f>((C36+D36)+(E36*2/3)+(F36*1/3))-H36</f>
        <v>0</v>
      </c>
      <c r="K36" s="81">
        <f>J36*$B$33</f>
        <v>0</v>
      </c>
      <c r="L36" s="81">
        <v>0</v>
      </c>
      <c r="M36" s="81">
        <f>K36+L36</f>
        <v>0</v>
      </c>
      <c r="N36" s="52">
        <f>I36-M36</f>
        <v>0</v>
      </c>
      <c r="O36" s="52">
        <v>7190310.9120000005</v>
      </c>
    </row>
    <row r="37" spans="1:18">
      <c r="B37" s="44"/>
      <c r="C37" s="49"/>
      <c r="D37" s="45"/>
      <c r="E37" s="46"/>
      <c r="F37" s="46"/>
      <c r="G37" s="50"/>
      <c r="H37" s="51"/>
      <c r="I37" s="52"/>
      <c r="J37" s="81"/>
      <c r="K37" s="81"/>
      <c r="L37" s="81"/>
      <c r="M37" s="81"/>
      <c r="N37" s="52"/>
      <c r="O37" s="52"/>
    </row>
    <row r="38" spans="1:18" s="58" customFormat="1">
      <c r="A38" s="61" t="s">
        <v>76</v>
      </c>
      <c r="B38" s="56"/>
      <c r="C38" s="62">
        <f t="shared" ref="C38:N38" si="12">SUM(C34:C37)</f>
        <v>0</v>
      </c>
      <c r="D38" s="62">
        <f t="shared" si="12"/>
        <v>0</v>
      </c>
      <c r="E38" s="62">
        <f t="shared" si="12"/>
        <v>0</v>
      </c>
      <c r="F38" s="62">
        <f t="shared" si="12"/>
        <v>0</v>
      </c>
      <c r="G38" s="62">
        <f t="shared" si="12"/>
        <v>0</v>
      </c>
      <c r="H38" s="330">
        <f t="shared" si="12"/>
        <v>0</v>
      </c>
      <c r="I38" s="62">
        <f t="shared" si="12"/>
        <v>0</v>
      </c>
      <c r="J38" s="62">
        <f t="shared" si="12"/>
        <v>0</v>
      </c>
      <c r="K38" s="62">
        <f t="shared" si="12"/>
        <v>0</v>
      </c>
      <c r="L38" s="62">
        <f t="shared" si="12"/>
        <v>0</v>
      </c>
      <c r="M38" s="62">
        <f>SUM(M34:M37)</f>
        <v>0</v>
      </c>
      <c r="N38" s="62">
        <f t="shared" si="12"/>
        <v>0</v>
      </c>
      <c r="O38" s="62">
        <v>10772870.424466666</v>
      </c>
      <c r="P38" s="33"/>
      <c r="Q38" s="33"/>
      <c r="R38" s="36"/>
    </row>
    <row r="39" spans="1:18">
      <c r="A39" s="48"/>
      <c r="B39" s="44"/>
      <c r="C39" s="49"/>
      <c r="D39" s="50"/>
      <c r="E39" s="50"/>
      <c r="F39" s="50"/>
      <c r="G39" s="50"/>
      <c r="H39" s="51"/>
      <c r="I39" s="52"/>
      <c r="J39" s="81"/>
      <c r="K39" s="81"/>
      <c r="L39" s="81"/>
      <c r="M39" s="81"/>
      <c r="N39" s="52"/>
      <c r="O39" s="52"/>
    </row>
    <row r="40" spans="1:18">
      <c r="A40" s="43" t="s">
        <v>51</v>
      </c>
      <c r="B40" s="64">
        <v>0.15</v>
      </c>
      <c r="C40" s="49"/>
      <c r="D40" s="50"/>
      <c r="E40" s="50"/>
      <c r="F40" s="50"/>
      <c r="G40" s="50"/>
      <c r="H40" s="51"/>
      <c r="I40" s="52"/>
      <c r="J40" s="81"/>
      <c r="K40" s="81"/>
      <c r="L40" s="81"/>
      <c r="M40" s="81"/>
      <c r="N40" s="52"/>
      <c r="O40" s="52"/>
    </row>
    <row r="41" spans="1:18">
      <c r="A41" s="48" t="s">
        <v>228</v>
      </c>
      <c r="C41" s="49">
        <v>0</v>
      </c>
      <c r="D41" s="50">
        <v>0</v>
      </c>
      <c r="E41" s="50">
        <v>0</v>
      </c>
      <c r="F41" s="50">
        <v>0</v>
      </c>
      <c r="G41" s="50">
        <f>D41+E41+F41</f>
        <v>0</v>
      </c>
      <c r="H41" s="51">
        <v>0</v>
      </c>
      <c r="I41" s="52">
        <f>C41+G41-H41</f>
        <v>0</v>
      </c>
      <c r="J41" s="81">
        <f>((C41+D41)+(E41*2/3)+(F41*1/3))-H41</f>
        <v>0</v>
      </c>
      <c r="K41" s="81">
        <f>J41*$B$40</f>
        <v>0</v>
      </c>
      <c r="L41" s="81">
        <v>0</v>
      </c>
      <c r="M41" s="81">
        <f>+K41+L41</f>
        <v>0</v>
      </c>
      <c r="N41" s="52">
        <f>I41-M41</f>
        <v>0</v>
      </c>
      <c r="O41" s="52">
        <v>53526.3694931875</v>
      </c>
    </row>
    <row r="42" spans="1:18">
      <c r="A42" s="48" t="s">
        <v>220</v>
      </c>
      <c r="C42" s="49">
        <v>8735.0300000000007</v>
      </c>
      <c r="D42" s="50">
        <v>0</v>
      </c>
      <c r="E42" s="50">
        <v>0</v>
      </c>
      <c r="F42" s="50">
        <v>0</v>
      </c>
      <c r="G42" s="50">
        <f>D42+E42+F42</f>
        <v>0</v>
      </c>
      <c r="H42" s="51">
        <v>0</v>
      </c>
      <c r="I42" s="52">
        <f>C42+G42-H42</f>
        <v>8735.0300000000007</v>
      </c>
      <c r="J42" s="81">
        <f>((C42+D42)+(E42*2/3)+(F42*1/3))-H42</f>
        <v>8735.0300000000007</v>
      </c>
      <c r="K42" s="81">
        <f>J42*$B$40</f>
        <v>1310.2545</v>
      </c>
      <c r="L42" s="81">
        <v>0</v>
      </c>
      <c r="M42" s="81">
        <f>+K42+L42</f>
        <v>1310.2545</v>
      </c>
      <c r="N42" s="52">
        <f>I42-M42</f>
        <v>7424.7755000000006</v>
      </c>
      <c r="O42" s="52">
        <v>89445.200906250015</v>
      </c>
    </row>
    <row r="43" spans="1:18">
      <c r="A43" s="48" t="s">
        <v>46</v>
      </c>
      <c r="B43" s="64"/>
      <c r="C43" s="49">
        <v>0</v>
      </c>
      <c r="D43" s="50">
        <v>0</v>
      </c>
      <c r="E43" s="50">
        <v>0</v>
      </c>
      <c r="F43" s="50">
        <v>0</v>
      </c>
      <c r="G43" s="50">
        <f>D43+E43+F43</f>
        <v>0</v>
      </c>
      <c r="H43" s="51">
        <v>0</v>
      </c>
      <c r="I43" s="52">
        <f>C43+G43-H43</f>
        <v>0</v>
      </c>
      <c r="J43" s="81">
        <f>((C43+D43)+(E43*2/3)+(F43*1/3))-H43</f>
        <v>0</v>
      </c>
      <c r="K43" s="81">
        <f>J43*$B$40</f>
        <v>0</v>
      </c>
      <c r="L43" s="81">
        <v>0</v>
      </c>
      <c r="M43" s="81">
        <f>+K43+L43</f>
        <v>0</v>
      </c>
      <c r="N43" s="52">
        <f>I43-M43</f>
        <v>0</v>
      </c>
      <c r="O43" s="52">
        <v>287302.41400000005</v>
      </c>
    </row>
    <row r="44" spans="1:18">
      <c r="A44" s="48" t="s">
        <v>133</v>
      </c>
      <c r="B44" s="64"/>
      <c r="C44" s="49">
        <v>0</v>
      </c>
      <c r="D44" s="46">
        <v>0</v>
      </c>
      <c r="E44" s="46">
        <v>0</v>
      </c>
      <c r="F44" s="46">
        <v>0</v>
      </c>
      <c r="G44" s="50">
        <f>D44+E44+F44</f>
        <v>0</v>
      </c>
      <c r="H44" s="51">
        <v>0</v>
      </c>
      <c r="I44" s="52">
        <f>C44+G44-H44</f>
        <v>0</v>
      </c>
      <c r="J44" s="81">
        <f>((C44+D44)+(E44*2/3)+(F44*1/3))-H44</f>
        <v>0</v>
      </c>
      <c r="K44" s="81">
        <f>J44*$B$40</f>
        <v>0</v>
      </c>
      <c r="L44" s="81">
        <v>0</v>
      </c>
      <c r="M44" s="81">
        <f>+K44+L44</f>
        <v>0</v>
      </c>
      <c r="N44" s="52">
        <f>I44-M44</f>
        <v>0</v>
      </c>
      <c r="O44" s="52">
        <v>17851.855125000002</v>
      </c>
      <c r="P44" s="34"/>
    </row>
    <row r="45" spans="1:18">
      <c r="A45" s="48"/>
      <c r="B45" s="64"/>
      <c r="C45" s="49"/>
      <c r="D45" s="46"/>
      <c r="E45" s="50"/>
      <c r="F45" s="50"/>
      <c r="G45" s="50"/>
      <c r="H45" s="51"/>
      <c r="I45" s="52"/>
      <c r="J45" s="81"/>
      <c r="K45" s="81"/>
      <c r="L45" s="81"/>
      <c r="M45" s="81"/>
      <c r="N45" s="52"/>
      <c r="O45" s="52"/>
      <c r="Q45" s="58"/>
    </row>
    <row r="46" spans="1:18" s="58" customFormat="1">
      <c r="A46" s="61" t="s">
        <v>76</v>
      </c>
      <c r="B46" s="65"/>
      <c r="C46" s="62">
        <f t="shared" ref="C46:N46" si="13">SUM(C41:C45)</f>
        <v>8735.0300000000007</v>
      </c>
      <c r="D46" s="62">
        <f t="shared" si="13"/>
        <v>0</v>
      </c>
      <c r="E46" s="62">
        <f t="shared" si="13"/>
        <v>0</v>
      </c>
      <c r="F46" s="62">
        <f t="shared" si="13"/>
        <v>0</v>
      </c>
      <c r="G46" s="62">
        <f t="shared" si="13"/>
        <v>0</v>
      </c>
      <c r="H46" s="330">
        <f t="shared" si="13"/>
        <v>0</v>
      </c>
      <c r="I46" s="62">
        <f t="shared" si="13"/>
        <v>8735.0300000000007</v>
      </c>
      <c r="J46" s="62">
        <f t="shared" si="13"/>
        <v>8735.0300000000007</v>
      </c>
      <c r="K46" s="62">
        <f t="shared" si="13"/>
        <v>1310.2545</v>
      </c>
      <c r="L46" s="62">
        <f t="shared" si="13"/>
        <v>0</v>
      </c>
      <c r="M46" s="62">
        <f>SUM(M41:M45)</f>
        <v>1310.2545</v>
      </c>
      <c r="N46" s="62">
        <f t="shared" si="13"/>
        <v>7424.7755000000006</v>
      </c>
      <c r="O46" s="62">
        <v>448125.83952443756</v>
      </c>
      <c r="Q46" s="33"/>
      <c r="R46" s="104"/>
    </row>
    <row r="47" spans="1:18">
      <c r="A47" s="48"/>
      <c r="B47" s="64"/>
      <c r="C47" s="49"/>
      <c r="D47" s="46"/>
      <c r="E47" s="46"/>
      <c r="F47" s="50"/>
      <c r="G47" s="50"/>
      <c r="H47" s="51"/>
      <c r="I47" s="52"/>
      <c r="J47" s="81"/>
      <c r="K47" s="81"/>
      <c r="L47" s="81"/>
      <c r="M47" s="81"/>
      <c r="N47" s="52"/>
      <c r="O47" s="52"/>
    </row>
    <row r="48" spans="1:18">
      <c r="A48" s="43" t="s">
        <v>52</v>
      </c>
      <c r="B48" s="105">
        <v>0.2</v>
      </c>
      <c r="C48" s="49">
        <v>0</v>
      </c>
      <c r="D48" s="46"/>
      <c r="F48" s="50"/>
      <c r="G48" s="50"/>
      <c r="H48" s="51"/>
      <c r="I48" s="52"/>
      <c r="J48" s="81"/>
      <c r="K48" s="81"/>
      <c r="L48" s="81"/>
      <c r="M48" s="81"/>
      <c r="N48" s="52"/>
      <c r="O48" s="52"/>
    </row>
    <row r="49" spans="1:17">
      <c r="A49" s="48" t="s">
        <v>166</v>
      </c>
      <c r="B49" s="64"/>
      <c r="C49" s="49"/>
      <c r="D49" s="50">
        <v>0</v>
      </c>
      <c r="E49" s="46">
        <v>0</v>
      </c>
      <c r="F49" s="50">
        <v>0</v>
      </c>
      <c r="G49" s="50">
        <f>D49+E49+F49</f>
        <v>0</v>
      </c>
      <c r="H49" s="51"/>
      <c r="I49" s="52">
        <f>C49+G49-H49</f>
        <v>0</v>
      </c>
      <c r="J49" s="81">
        <f>((C49+D49)+(E49*2/3)+(F49*1/3))-H49</f>
        <v>0</v>
      </c>
      <c r="K49" s="81">
        <f>J49*B48</f>
        <v>0</v>
      </c>
      <c r="L49" s="81">
        <v>0</v>
      </c>
      <c r="M49" s="81">
        <f>+K49+L49</f>
        <v>0</v>
      </c>
      <c r="N49" s="52">
        <f>I49-M49</f>
        <v>0</v>
      </c>
      <c r="O49" s="52">
        <v>0</v>
      </c>
    </row>
    <row r="50" spans="1:17">
      <c r="A50" s="43" t="s">
        <v>167</v>
      </c>
      <c r="B50" s="64"/>
      <c r="C50" s="49"/>
      <c r="D50" s="50"/>
      <c r="E50" s="46"/>
      <c r="F50" s="50"/>
      <c r="G50" s="50"/>
      <c r="H50" s="51"/>
      <c r="I50" s="52"/>
      <c r="J50" s="81"/>
      <c r="K50" s="81"/>
      <c r="L50" s="81"/>
      <c r="M50" s="81"/>
      <c r="N50" s="52"/>
      <c r="O50" s="52"/>
    </row>
    <row r="51" spans="1:17">
      <c r="A51" s="285" t="s">
        <v>168</v>
      </c>
      <c r="B51" s="47">
        <v>0.1</v>
      </c>
      <c r="C51" s="49"/>
      <c r="D51" s="50">
        <v>0</v>
      </c>
      <c r="E51" s="50">
        <v>0</v>
      </c>
      <c r="F51" s="50"/>
      <c r="G51" s="50">
        <f>D51+E51+F51</f>
        <v>0</v>
      </c>
      <c r="H51" s="51"/>
      <c r="I51" s="52">
        <f>C51+G51-H51</f>
        <v>0</v>
      </c>
      <c r="J51" s="81">
        <f>((C51+D51)+(E51*2/3)+(F51*1/3))-H51</f>
        <v>0</v>
      </c>
      <c r="K51" s="81">
        <f>J51*B51</f>
        <v>0</v>
      </c>
      <c r="L51" s="81">
        <v>0</v>
      </c>
      <c r="M51" s="81">
        <f>+K51+L51</f>
        <v>0</v>
      </c>
      <c r="N51" s="52">
        <f>I51-M51</f>
        <v>0</v>
      </c>
      <c r="O51" s="52">
        <v>0</v>
      </c>
    </row>
    <row r="52" spans="1:17">
      <c r="A52" s="285" t="s">
        <v>168</v>
      </c>
      <c r="B52" s="47">
        <v>0.1</v>
      </c>
      <c r="C52" s="49"/>
      <c r="D52" s="50"/>
      <c r="E52" s="50">
        <v>0</v>
      </c>
      <c r="F52" s="50"/>
      <c r="G52" s="50">
        <f>D52+E52+F52</f>
        <v>0</v>
      </c>
      <c r="H52" s="51"/>
      <c r="I52" s="52">
        <f>C52+G52-H52</f>
        <v>0</v>
      </c>
      <c r="J52" s="81">
        <f>((C52+D52)+(E52*2/3)+(F52*1/3))-H52</f>
        <v>0</v>
      </c>
      <c r="K52" s="81">
        <f>J52*B52</f>
        <v>0</v>
      </c>
      <c r="L52" s="81">
        <v>0</v>
      </c>
      <c r="M52" s="81">
        <f>+K52+L52</f>
        <v>0</v>
      </c>
      <c r="N52" s="52">
        <f>I52-M52</f>
        <v>0</v>
      </c>
      <c r="O52" s="52">
        <v>0</v>
      </c>
    </row>
    <row r="53" spans="1:17">
      <c r="A53" s="285" t="s">
        <v>168</v>
      </c>
      <c r="B53" s="47">
        <v>0.1</v>
      </c>
      <c r="C53" s="49"/>
      <c r="D53" s="50"/>
      <c r="E53" s="46"/>
      <c r="F53" s="50">
        <v>0</v>
      </c>
      <c r="G53" s="50">
        <f>D53+E53+F53</f>
        <v>0</v>
      </c>
      <c r="H53" s="51"/>
      <c r="I53" s="52">
        <f>C53+G53-H53</f>
        <v>0</v>
      </c>
      <c r="J53" s="81">
        <f>((C53+D53)+(E53*2/3)+(F53*1/3))-H53</f>
        <v>0</v>
      </c>
      <c r="K53" s="81">
        <f>J53*B53</f>
        <v>0</v>
      </c>
      <c r="L53" s="81">
        <v>0</v>
      </c>
      <c r="M53" s="81">
        <f>+K53+L53</f>
        <v>0</v>
      </c>
      <c r="N53" s="52">
        <f>I53-M53</f>
        <v>0</v>
      </c>
      <c r="O53" s="52">
        <v>0</v>
      </c>
    </row>
    <row r="54" spans="1:17">
      <c r="A54" s="61" t="s">
        <v>76</v>
      </c>
      <c r="B54" s="65"/>
      <c r="C54" s="62">
        <f t="shared" ref="C54:O54" si="14">SUM(C48:C53)</f>
        <v>0</v>
      </c>
      <c r="D54" s="62">
        <f t="shared" si="14"/>
        <v>0</v>
      </c>
      <c r="E54" s="62">
        <f t="shared" si="14"/>
        <v>0</v>
      </c>
      <c r="F54" s="62">
        <f t="shared" si="14"/>
        <v>0</v>
      </c>
      <c r="G54" s="62">
        <f t="shared" si="14"/>
        <v>0</v>
      </c>
      <c r="H54" s="62">
        <f t="shared" si="14"/>
        <v>0</v>
      </c>
      <c r="I54" s="62">
        <f t="shared" si="14"/>
        <v>0</v>
      </c>
      <c r="J54" s="62">
        <f t="shared" si="14"/>
        <v>0</v>
      </c>
      <c r="K54" s="62">
        <f t="shared" si="14"/>
        <v>0</v>
      </c>
      <c r="L54" s="62">
        <f t="shared" si="14"/>
        <v>0</v>
      </c>
      <c r="M54" s="62">
        <f t="shared" si="14"/>
        <v>0</v>
      </c>
      <c r="N54" s="62">
        <f t="shared" si="14"/>
        <v>0</v>
      </c>
      <c r="O54" s="62">
        <f t="shared" si="14"/>
        <v>0</v>
      </c>
    </row>
    <row r="55" spans="1:17">
      <c r="A55" s="48"/>
      <c r="B55" s="64"/>
      <c r="C55" s="49"/>
      <c r="D55" s="46"/>
      <c r="E55" s="46"/>
      <c r="F55" s="46"/>
      <c r="G55" s="50"/>
      <c r="H55" s="51"/>
      <c r="I55" s="52"/>
      <c r="J55" s="81"/>
      <c r="K55" s="81"/>
      <c r="L55" s="81"/>
      <c r="M55" s="81"/>
      <c r="N55" s="52"/>
      <c r="O55" s="52"/>
      <c r="Q55" s="68"/>
    </row>
    <row r="56" spans="1:17" s="68" customFormat="1" ht="12" thickBot="1">
      <c r="A56" s="66" t="s">
        <v>77</v>
      </c>
      <c r="B56" s="67"/>
      <c r="C56" s="67">
        <f t="shared" ref="C56:N56" si="15">+C54+C46+C38+C31+C13</f>
        <v>8735.0300000000007</v>
      </c>
      <c r="D56" s="67">
        <f t="shared" si="15"/>
        <v>0</v>
      </c>
      <c r="E56" s="67">
        <f t="shared" si="15"/>
        <v>0</v>
      </c>
      <c r="F56" s="67">
        <f t="shared" si="15"/>
        <v>0</v>
      </c>
      <c r="G56" s="67">
        <f t="shared" si="15"/>
        <v>0</v>
      </c>
      <c r="H56" s="67">
        <f t="shared" si="15"/>
        <v>0</v>
      </c>
      <c r="I56" s="67">
        <f t="shared" si="15"/>
        <v>8735.0300000000007</v>
      </c>
      <c r="J56" s="67">
        <f t="shared" si="15"/>
        <v>8735.0300000000007</v>
      </c>
      <c r="K56" s="67">
        <f t="shared" si="15"/>
        <v>1310.2545</v>
      </c>
      <c r="L56" s="67">
        <f t="shared" si="15"/>
        <v>0</v>
      </c>
      <c r="M56" s="67">
        <f t="shared" si="15"/>
        <v>1310.2545</v>
      </c>
      <c r="N56" s="67">
        <f t="shared" si="15"/>
        <v>7424.7755000000006</v>
      </c>
      <c r="O56" s="67">
        <v>32819493.708244201</v>
      </c>
      <c r="Q56" s="34"/>
    </row>
    <row r="57" spans="1:17" ht="12" thickTop="1">
      <c r="C57" s="34"/>
      <c r="I57" s="69"/>
      <c r="J57" s="69"/>
      <c r="K57" s="69"/>
      <c r="L57" s="69"/>
      <c r="M57" s="69"/>
      <c r="N57" s="69"/>
      <c r="O57" s="69"/>
    </row>
    <row r="58" spans="1:17">
      <c r="A58" s="134"/>
      <c r="B58" s="134"/>
      <c r="C58" s="132"/>
      <c r="D58" s="133"/>
      <c r="E58" s="133"/>
      <c r="F58" s="133"/>
      <c r="G58" s="133"/>
      <c r="H58" s="331"/>
      <c r="I58" s="94"/>
      <c r="J58" s="94"/>
      <c r="K58" s="92"/>
      <c r="L58" s="92"/>
      <c r="M58" s="92"/>
      <c r="N58" s="94"/>
      <c r="O58" s="92"/>
    </row>
    <row r="59" spans="1:17">
      <c r="A59" s="48"/>
      <c r="B59" s="93"/>
      <c r="C59" s="98">
        <f>C56</f>
        <v>8735.0300000000007</v>
      </c>
      <c r="D59" s="95"/>
      <c r="E59" s="94"/>
      <c r="F59" s="92"/>
      <c r="G59" s="98">
        <f>G56</f>
        <v>0</v>
      </c>
      <c r="H59" s="98">
        <f>H56</f>
        <v>0</v>
      </c>
      <c r="I59" s="94"/>
      <c r="J59" s="94"/>
      <c r="K59" s="92"/>
      <c r="L59" s="92"/>
      <c r="M59" s="92"/>
      <c r="N59" s="94"/>
      <c r="O59" s="92"/>
    </row>
    <row r="60" spans="1:17">
      <c r="A60" s="48"/>
      <c r="B60" s="93"/>
      <c r="C60" s="96"/>
      <c r="D60" s="95"/>
      <c r="E60" s="94"/>
      <c r="F60" s="92"/>
      <c r="G60" s="94"/>
      <c r="H60" s="331"/>
      <c r="I60" s="94">
        <f>C59+G59-H59</f>
        <v>8735.0300000000007</v>
      </c>
      <c r="J60" s="94">
        <f>+J56</f>
        <v>8735.0300000000007</v>
      </c>
      <c r="K60" s="92"/>
      <c r="L60" s="92"/>
      <c r="M60" s="92"/>
      <c r="N60" s="92"/>
      <c r="O60" s="92"/>
    </row>
    <row r="61" spans="1:17">
      <c r="B61" s="93"/>
      <c r="C61" s="97"/>
      <c r="D61" s="92"/>
      <c r="E61" s="94"/>
      <c r="F61" s="92"/>
      <c r="G61" s="92"/>
      <c r="H61" s="331"/>
      <c r="I61" s="92"/>
      <c r="J61" s="92"/>
      <c r="K61" s="92"/>
      <c r="L61" s="92"/>
      <c r="M61" s="92"/>
      <c r="N61" s="92"/>
      <c r="O61" s="92"/>
    </row>
    <row r="62" spans="1:17">
      <c r="A62" s="520"/>
      <c r="B62" s="520"/>
      <c r="C62" s="520"/>
      <c r="D62" s="93"/>
      <c r="E62" s="98"/>
      <c r="F62" s="92"/>
      <c r="G62" s="92"/>
      <c r="H62" s="331"/>
      <c r="I62" s="94">
        <f>I60-J60</f>
        <v>0</v>
      </c>
      <c r="J62" s="92"/>
      <c r="K62" s="92"/>
      <c r="L62" s="92"/>
      <c r="M62" s="92"/>
      <c r="N62" s="92"/>
      <c r="O62" s="92"/>
    </row>
    <row r="63" spans="1:17">
      <c r="A63" s="92"/>
      <c r="B63" s="93"/>
      <c r="C63" s="92"/>
      <c r="D63" s="92"/>
      <c r="E63" s="92"/>
      <c r="F63" s="92"/>
      <c r="G63" s="92"/>
      <c r="H63" s="331"/>
      <c r="I63" s="92"/>
      <c r="J63" s="92"/>
      <c r="K63" s="92"/>
      <c r="L63" s="92"/>
      <c r="M63" s="92"/>
      <c r="N63" s="92"/>
      <c r="O63" s="92"/>
    </row>
    <row r="64" spans="1:17">
      <c r="A64" s="92"/>
      <c r="B64" s="93"/>
      <c r="C64" s="92"/>
      <c r="D64" s="92"/>
      <c r="E64" s="92"/>
      <c r="F64" s="92"/>
      <c r="G64" s="92"/>
      <c r="H64" s="331"/>
      <c r="I64" s="92"/>
      <c r="J64" s="92"/>
      <c r="K64" s="92"/>
      <c r="L64" s="92"/>
      <c r="M64" s="92"/>
      <c r="N64" s="92"/>
      <c r="O64" s="92"/>
    </row>
    <row r="65" spans="1:15">
      <c r="A65" s="92"/>
      <c r="B65" s="93"/>
      <c r="C65" s="92"/>
      <c r="D65" s="92"/>
      <c r="E65" s="92"/>
      <c r="F65" s="92"/>
      <c r="G65" s="92"/>
      <c r="H65" s="331"/>
      <c r="I65" s="92"/>
      <c r="J65" s="92"/>
      <c r="K65" s="92"/>
      <c r="L65" s="92"/>
      <c r="M65" s="92"/>
      <c r="N65" s="92"/>
      <c r="O65" s="92"/>
    </row>
    <row r="66" spans="1:15">
      <c r="A66" s="92"/>
      <c r="B66" s="93"/>
      <c r="C66" s="92"/>
      <c r="D66" s="92"/>
      <c r="E66" s="92"/>
      <c r="F66" s="92"/>
      <c r="G66" s="92"/>
      <c r="H66" s="331"/>
      <c r="I66" s="92"/>
      <c r="J66" s="92"/>
      <c r="K66" s="92"/>
      <c r="L66" s="92"/>
      <c r="M66" s="92"/>
      <c r="N66" s="92"/>
      <c r="O66" s="92"/>
    </row>
    <row r="67" spans="1:15">
      <c r="A67" s="92"/>
      <c r="B67" s="93"/>
      <c r="C67" s="92"/>
      <c r="D67" s="92"/>
      <c r="E67" s="92"/>
      <c r="F67" s="92"/>
      <c r="G67" s="92"/>
      <c r="H67" s="331"/>
      <c r="I67" s="92"/>
      <c r="J67" s="92"/>
      <c r="K67" s="92"/>
      <c r="L67" s="92"/>
      <c r="M67" s="92"/>
      <c r="N67" s="92"/>
      <c r="O67" s="92"/>
    </row>
    <row r="68" spans="1:15">
      <c r="A68" s="92"/>
      <c r="B68" s="93"/>
      <c r="C68" s="92"/>
      <c r="D68" s="92"/>
      <c r="E68" s="92"/>
      <c r="F68" s="92"/>
      <c r="G68" s="92"/>
      <c r="H68" s="331"/>
      <c r="I68" s="92"/>
      <c r="J68" s="92"/>
      <c r="K68" s="92"/>
      <c r="L68" s="92"/>
      <c r="M68" s="92"/>
      <c r="N68" s="92"/>
      <c r="O68" s="92"/>
    </row>
    <row r="69" spans="1:15">
      <c r="A69" s="92"/>
      <c r="B69" s="93"/>
      <c r="C69" s="92"/>
      <c r="D69" s="92"/>
      <c r="E69" s="92"/>
      <c r="F69" s="92"/>
      <c r="G69" s="92"/>
      <c r="H69" s="331"/>
      <c r="I69" s="92"/>
      <c r="J69" s="92"/>
      <c r="K69" s="92"/>
      <c r="L69" s="92"/>
      <c r="M69" s="92"/>
      <c r="N69" s="92"/>
      <c r="O69" s="92"/>
    </row>
    <row r="70" spans="1:15">
      <c r="A70" s="92"/>
      <c r="B70" s="93"/>
      <c r="C70" s="92"/>
      <c r="D70" s="92"/>
      <c r="E70" s="92"/>
      <c r="F70" s="92"/>
      <c r="G70" s="92"/>
      <c r="H70" s="331"/>
      <c r="I70" s="92"/>
      <c r="J70" s="92"/>
      <c r="K70" s="92"/>
      <c r="L70" s="92"/>
      <c r="M70" s="92"/>
      <c r="N70" s="92"/>
      <c r="O70" s="92"/>
    </row>
    <row r="71" spans="1:15">
      <c r="A71" s="92"/>
      <c r="B71" s="93"/>
      <c r="C71" s="92"/>
      <c r="D71" s="92"/>
      <c r="E71" s="92"/>
      <c r="F71" s="92"/>
      <c r="G71" s="92"/>
      <c r="H71" s="331"/>
      <c r="I71" s="92"/>
      <c r="J71" s="92"/>
      <c r="K71" s="92"/>
      <c r="L71" s="92"/>
      <c r="M71" s="92"/>
      <c r="N71" s="92"/>
      <c r="O71" s="92"/>
    </row>
    <row r="72" spans="1:15">
      <c r="A72" s="92"/>
      <c r="B72" s="93"/>
      <c r="C72" s="92"/>
      <c r="D72" s="92"/>
      <c r="E72" s="92"/>
      <c r="F72" s="92"/>
      <c r="G72" s="92"/>
      <c r="H72" s="331"/>
      <c r="I72" s="92"/>
      <c r="J72" s="92"/>
      <c r="K72" s="92"/>
      <c r="L72" s="92"/>
      <c r="M72" s="92"/>
      <c r="N72" s="92"/>
      <c r="O72" s="92"/>
    </row>
    <row r="73" spans="1:15">
      <c r="A73" s="92"/>
      <c r="B73" s="93"/>
      <c r="C73" s="92"/>
      <c r="D73" s="92"/>
      <c r="E73" s="92"/>
      <c r="F73" s="92"/>
      <c r="G73" s="92"/>
      <c r="H73" s="331"/>
      <c r="I73" s="92"/>
      <c r="J73" s="92"/>
      <c r="K73" s="92"/>
      <c r="L73" s="92"/>
      <c r="M73" s="92"/>
      <c r="N73" s="92"/>
      <c r="O73" s="92"/>
    </row>
    <row r="74" spans="1:15">
      <c r="A74" s="92"/>
      <c r="B74" s="93"/>
      <c r="C74" s="92"/>
      <c r="D74" s="92"/>
      <c r="E74" s="92"/>
      <c r="F74" s="92"/>
      <c r="G74" s="92"/>
      <c r="H74" s="331"/>
      <c r="I74" s="92"/>
      <c r="J74" s="92"/>
      <c r="K74" s="92"/>
      <c r="L74" s="92"/>
      <c r="M74" s="92"/>
      <c r="N74" s="92"/>
      <c r="O74" s="92"/>
    </row>
    <row r="75" spans="1:15">
      <c r="A75" s="92"/>
      <c r="B75" s="93"/>
      <c r="C75" s="92"/>
      <c r="D75" s="92"/>
      <c r="E75" s="92"/>
      <c r="F75" s="92"/>
      <c r="G75" s="92"/>
      <c r="H75" s="331"/>
      <c r="I75" s="92"/>
      <c r="J75" s="92"/>
      <c r="K75" s="92"/>
      <c r="L75" s="92"/>
      <c r="M75" s="92"/>
      <c r="N75" s="92"/>
      <c r="O75" s="92"/>
    </row>
    <row r="76" spans="1:15">
      <c r="A76" s="92"/>
      <c r="B76" s="93"/>
      <c r="C76" s="92"/>
      <c r="D76" s="92"/>
      <c r="E76" s="92"/>
      <c r="F76" s="92"/>
      <c r="G76" s="92"/>
      <c r="H76" s="331"/>
      <c r="I76" s="92"/>
      <c r="J76" s="92"/>
      <c r="K76" s="92"/>
      <c r="L76" s="92"/>
      <c r="M76" s="92"/>
      <c r="N76" s="92"/>
      <c r="O76" s="92"/>
    </row>
    <row r="77" spans="1:15">
      <c r="A77" s="92"/>
      <c r="B77" s="93"/>
      <c r="C77" s="92"/>
      <c r="D77" s="92"/>
      <c r="E77" s="92"/>
      <c r="F77" s="92"/>
      <c r="G77" s="92"/>
      <c r="H77" s="331"/>
      <c r="I77" s="92"/>
      <c r="J77" s="92"/>
      <c r="K77" s="92"/>
      <c r="L77" s="92"/>
      <c r="M77" s="92"/>
      <c r="N77" s="92"/>
      <c r="O77" s="92"/>
    </row>
    <row r="78" spans="1:15">
      <c r="A78" s="92"/>
      <c r="B78" s="93"/>
      <c r="C78" s="92"/>
      <c r="D78" s="92"/>
      <c r="E78" s="92"/>
      <c r="F78" s="92"/>
      <c r="G78" s="92"/>
      <c r="H78" s="331"/>
      <c r="I78" s="92"/>
      <c r="J78" s="92"/>
      <c r="K78" s="92"/>
      <c r="L78" s="92"/>
      <c r="M78" s="92"/>
      <c r="N78" s="92"/>
      <c r="O78" s="92"/>
    </row>
    <row r="79" spans="1:15">
      <c r="A79" s="92"/>
      <c r="B79" s="93"/>
      <c r="C79" s="92"/>
      <c r="D79" s="92"/>
      <c r="E79" s="92"/>
      <c r="F79" s="92"/>
      <c r="G79" s="92"/>
      <c r="H79" s="331"/>
      <c r="I79" s="92"/>
      <c r="J79" s="92"/>
      <c r="K79" s="92"/>
      <c r="L79" s="92"/>
      <c r="M79" s="92"/>
      <c r="N79" s="92"/>
      <c r="O79" s="92"/>
    </row>
    <row r="80" spans="1:15">
      <c r="A80" s="92"/>
      <c r="B80" s="93"/>
      <c r="C80" s="92"/>
      <c r="D80" s="92"/>
      <c r="E80" s="92"/>
      <c r="F80" s="92"/>
      <c r="G80" s="92"/>
      <c r="H80" s="331"/>
      <c r="I80" s="92"/>
      <c r="J80" s="92"/>
      <c r="K80" s="92"/>
      <c r="L80" s="92"/>
      <c r="M80" s="92"/>
      <c r="N80" s="92"/>
      <c r="O80" s="92"/>
    </row>
    <row r="81" spans="1:15">
      <c r="A81" s="92"/>
      <c r="B81" s="93"/>
      <c r="C81" s="92"/>
      <c r="D81" s="92"/>
      <c r="E81" s="92"/>
      <c r="F81" s="92"/>
      <c r="G81" s="92"/>
      <c r="H81" s="331"/>
      <c r="I81" s="92"/>
      <c r="J81" s="92"/>
      <c r="K81" s="92"/>
      <c r="L81" s="92"/>
      <c r="M81" s="92"/>
      <c r="N81" s="92"/>
      <c r="O81" s="92"/>
    </row>
    <row r="82" spans="1:15">
      <c r="A82" s="92"/>
      <c r="B82" s="93"/>
      <c r="C82" s="92"/>
      <c r="D82" s="92"/>
      <c r="E82" s="92"/>
      <c r="F82" s="92"/>
      <c r="G82" s="92"/>
      <c r="H82" s="331"/>
      <c r="I82" s="92"/>
      <c r="J82" s="92"/>
      <c r="K82" s="92"/>
      <c r="L82" s="92"/>
      <c r="M82" s="92"/>
      <c r="N82" s="92"/>
      <c r="O82" s="92"/>
    </row>
    <row r="83" spans="1:15">
      <c r="A83" s="92"/>
      <c r="B83" s="93"/>
      <c r="C83" s="92"/>
      <c r="D83" s="92"/>
      <c r="E83" s="92"/>
      <c r="F83" s="92"/>
      <c r="G83" s="92"/>
      <c r="H83" s="331"/>
      <c r="I83" s="92"/>
      <c r="J83" s="92"/>
      <c r="K83" s="92"/>
      <c r="L83" s="92"/>
      <c r="M83" s="92"/>
      <c r="N83" s="92"/>
      <c r="O83" s="92"/>
    </row>
    <row r="84" spans="1:15">
      <c r="A84" s="92"/>
      <c r="B84" s="93"/>
      <c r="C84" s="92"/>
      <c r="D84" s="92"/>
      <c r="E84" s="92"/>
      <c r="F84" s="92"/>
      <c r="G84" s="92"/>
      <c r="H84" s="331"/>
      <c r="I84" s="92"/>
      <c r="J84" s="92"/>
      <c r="K84" s="92"/>
      <c r="L84" s="92"/>
      <c r="M84" s="92"/>
      <c r="N84" s="92"/>
      <c r="O84" s="92"/>
    </row>
    <row r="85" spans="1:15">
      <c r="A85" s="92"/>
      <c r="B85" s="93"/>
      <c r="C85" s="92"/>
      <c r="D85" s="92"/>
      <c r="E85" s="92"/>
      <c r="F85" s="92"/>
      <c r="G85" s="92"/>
      <c r="H85" s="331"/>
      <c r="I85" s="92"/>
      <c r="J85" s="92"/>
      <c r="K85" s="92"/>
      <c r="L85" s="92"/>
      <c r="M85" s="92"/>
      <c r="N85" s="92"/>
      <c r="O85" s="92"/>
    </row>
    <row r="86" spans="1:15">
      <c r="A86" s="92"/>
      <c r="B86" s="93"/>
      <c r="C86" s="92"/>
      <c r="D86" s="92"/>
      <c r="E86" s="92"/>
      <c r="F86" s="92"/>
      <c r="G86" s="92"/>
      <c r="H86" s="331"/>
      <c r="I86" s="92"/>
      <c r="J86" s="92"/>
      <c r="K86" s="92"/>
      <c r="L86" s="92"/>
      <c r="M86" s="92"/>
      <c r="N86" s="92"/>
      <c r="O86" s="92"/>
    </row>
    <row r="87" spans="1:15">
      <c r="A87" s="92"/>
      <c r="B87" s="93"/>
      <c r="C87" s="92"/>
      <c r="D87" s="92"/>
      <c r="E87" s="92"/>
      <c r="F87" s="92"/>
      <c r="G87" s="92"/>
      <c r="H87" s="331"/>
      <c r="I87" s="92"/>
      <c r="J87" s="92"/>
      <c r="K87" s="92"/>
      <c r="L87" s="92"/>
      <c r="M87" s="92"/>
      <c r="N87" s="92"/>
      <c r="O87" s="92"/>
    </row>
    <row r="88" spans="1:15">
      <c r="A88" s="92"/>
      <c r="B88" s="93"/>
      <c r="C88" s="92"/>
      <c r="D88" s="92"/>
      <c r="E88" s="92"/>
      <c r="F88" s="92"/>
      <c r="G88" s="92"/>
      <c r="H88" s="331"/>
      <c r="I88" s="92"/>
      <c r="J88" s="92"/>
      <c r="K88" s="92"/>
      <c r="L88" s="92"/>
      <c r="M88" s="92"/>
      <c r="N88" s="92"/>
      <c r="O88" s="92"/>
    </row>
    <row r="89" spans="1:15">
      <c r="A89" s="92"/>
      <c r="B89" s="93"/>
      <c r="C89" s="92"/>
      <c r="D89" s="92"/>
      <c r="E89" s="92"/>
      <c r="F89" s="92"/>
      <c r="G89" s="92"/>
      <c r="H89" s="331"/>
      <c r="I89" s="92"/>
      <c r="J89" s="92"/>
      <c r="K89" s="92"/>
      <c r="L89" s="92"/>
      <c r="M89" s="92"/>
      <c r="N89" s="92"/>
      <c r="O89" s="92"/>
    </row>
    <row r="135" spans="4:4">
      <c r="D135" s="70"/>
    </row>
  </sheetData>
  <mergeCells count="5">
    <mergeCell ref="A62:C62"/>
    <mergeCell ref="A1:O1"/>
    <mergeCell ref="A2:O2"/>
    <mergeCell ref="A3:O3"/>
    <mergeCell ref="A4:O4"/>
  </mergeCells>
  <pageMargins left="0.42" right="0.15748031496063" top="0.59" bottom="0.196850393700787" header="0.56999999999999995" footer="0.196850393700787"/>
  <pageSetup scale="60" orientation="landscape" verticalDpi="300" r:id="rId1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O45"/>
  <sheetViews>
    <sheetView showGridLines="0" view="pageBreakPreview" zoomScaleSheetLayoutView="100" workbookViewId="0">
      <selection sqref="A1:N1"/>
    </sheetView>
  </sheetViews>
  <sheetFormatPr defaultColWidth="9.1796875" defaultRowHeight="12.5"/>
  <cols>
    <col min="1" max="1" width="5.54296875" style="298" customWidth="1"/>
    <col min="2" max="2" width="20.1796875" style="149" customWidth="1"/>
    <col min="3" max="3" width="13" style="303" customWidth="1"/>
    <col min="4" max="4" width="14.26953125" style="141" bestFit="1" customWidth="1"/>
    <col min="5" max="5" width="18.26953125" style="141" customWidth="1"/>
    <col min="6" max="6" width="15.7265625" style="141" bestFit="1" customWidth="1"/>
    <col min="7" max="7" width="11.26953125" style="141" bestFit="1" customWidth="1"/>
    <col min="8" max="9" width="11.453125" style="141" bestFit="1" customWidth="1"/>
    <col min="10" max="10" width="5.7265625" style="141" bestFit="1" customWidth="1"/>
    <col min="11" max="11" width="11.453125" style="141" bestFit="1" customWidth="1"/>
    <col min="12" max="13" width="12" style="265" hidden="1" customWidth="1"/>
    <col min="14" max="14" width="16.54296875" style="141" hidden="1" customWidth="1"/>
    <col min="15" max="16384" width="9.1796875" style="149"/>
  </cols>
  <sheetData>
    <row r="1" spans="1:15" ht="13">
      <c r="A1" s="524" t="str">
        <f>BS!A1</f>
        <v>PUJA KHADH UDHYOG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</row>
    <row r="2" spans="1:15" ht="13">
      <c r="A2" s="524" t="str">
        <f>BS!A2</f>
        <v>Jeetpur ,Bara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</row>
    <row r="3" spans="1:15" s="306" customFormat="1">
      <c r="A3" s="307"/>
      <c r="B3" s="308"/>
      <c r="C3" s="335"/>
      <c r="D3" s="309"/>
      <c r="E3" s="309"/>
      <c r="F3" s="309"/>
      <c r="G3" s="309"/>
      <c r="H3" s="309"/>
      <c r="I3" s="309"/>
      <c r="J3" s="309"/>
      <c r="K3" s="309"/>
      <c r="L3" s="308"/>
      <c r="M3" s="308"/>
      <c r="N3" s="309"/>
    </row>
    <row r="4" spans="1:15" s="306" customFormat="1" ht="13">
      <c r="A4" s="307"/>
      <c r="B4" s="310" t="s">
        <v>642</v>
      </c>
      <c r="C4" s="173"/>
      <c r="D4" s="311"/>
      <c r="E4" s="311"/>
      <c r="F4" s="311"/>
      <c r="G4" s="311"/>
      <c r="H4" s="311"/>
      <c r="I4" s="311"/>
      <c r="J4" s="311"/>
      <c r="K4" s="311"/>
      <c r="L4" s="172"/>
      <c r="M4" s="172"/>
      <c r="N4" s="311"/>
    </row>
    <row r="5" spans="1:15" s="312" customFormat="1" ht="12.75" customHeight="1">
      <c r="A5" s="522" t="s">
        <v>172</v>
      </c>
      <c r="B5" s="522" t="s">
        <v>154</v>
      </c>
      <c r="C5" s="522" t="s">
        <v>177</v>
      </c>
      <c r="D5" s="525" t="s">
        <v>155</v>
      </c>
      <c r="E5" s="525" t="s">
        <v>156</v>
      </c>
      <c r="F5" s="525" t="s">
        <v>157</v>
      </c>
      <c r="G5" s="527" t="s">
        <v>158</v>
      </c>
      <c r="H5" s="527"/>
      <c r="I5" s="527"/>
      <c r="J5" s="527"/>
      <c r="K5" s="527"/>
      <c r="L5" s="296" t="s">
        <v>159</v>
      </c>
      <c r="M5" s="323"/>
      <c r="N5" s="525" t="s">
        <v>160</v>
      </c>
    </row>
    <row r="6" spans="1:15" s="312" customFormat="1" ht="13.5" thickBot="1">
      <c r="A6" s="523"/>
      <c r="B6" s="523"/>
      <c r="C6" s="523"/>
      <c r="D6" s="526"/>
      <c r="E6" s="526"/>
      <c r="F6" s="526"/>
      <c r="G6" s="334">
        <v>0.01</v>
      </c>
      <c r="H6" s="334">
        <v>0.15</v>
      </c>
      <c r="I6" s="334">
        <v>0.25</v>
      </c>
      <c r="J6" s="334">
        <v>0.35</v>
      </c>
      <c r="K6" s="334" t="s">
        <v>23</v>
      </c>
      <c r="L6" s="297"/>
      <c r="M6" s="324"/>
      <c r="N6" s="526"/>
    </row>
    <row r="7" spans="1:15" s="306" customFormat="1" ht="13" thickTop="1">
      <c r="A7" s="307">
        <v>1</v>
      </c>
      <c r="B7" s="313"/>
      <c r="C7" s="314" t="s">
        <v>141</v>
      </c>
      <c r="D7" s="300"/>
      <c r="E7" s="300">
        <v>0</v>
      </c>
      <c r="F7" s="300"/>
      <c r="G7" s="300">
        <f>D7*0.01</f>
        <v>0</v>
      </c>
      <c r="H7" s="300">
        <f>IF(F7&gt;500000,(15000),(IF(F7&gt;400000,((F7-400000)*0.15),(0))))</f>
        <v>0</v>
      </c>
      <c r="I7" s="300">
        <f>IF(F7&gt;2500000,((2500000-500000)*0.25),(IF(F7&gt;500000,((F7-500000)*0.25),(0))))</f>
        <v>0</v>
      </c>
      <c r="J7" s="300">
        <f>IF(F7&gt;2500000,((F7-2500000)*35%),(0))</f>
        <v>0</v>
      </c>
      <c r="K7" s="300">
        <f>G7+H7+I7+J7</f>
        <v>0</v>
      </c>
      <c r="L7" s="315">
        <f>F7-K7</f>
        <v>0</v>
      </c>
      <c r="M7" s="315"/>
      <c r="N7" s="300">
        <f>K7</f>
        <v>0</v>
      </c>
      <c r="O7" s="306" t="str">
        <f>PROPER(C7)</f>
        <v>Account</v>
      </c>
    </row>
    <row r="8" spans="1:15" s="306" customFormat="1">
      <c r="A8" s="305">
        <f>+A7+1</f>
        <v>2</v>
      </c>
      <c r="B8" s="294"/>
      <c r="C8" s="299" t="s">
        <v>178</v>
      </c>
      <c r="D8" s="302"/>
      <c r="E8" s="302">
        <v>0</v>
      </c>
      <c r="F8" s="302"/>
      <c r="G8" s="300">
        <f>D8*0.01</f>
        <v>0</v>
      </c>
      <c r="H8" s="302">
        <f>IF(F8&gt;500000,(15000),(IF(F8&gt;400000,((F8-400000)*0.15),(0))))</f>
        <v>0</v>
      </c>
      <c r="I8" s="302">
        <f>IF(F8&gt;2500000,((2500000-500000)*0.25),(IF(F8&gt;500000,((F8-500000)*0.25),(0))))</f>
        <v>0</v>
      </c>
      <c r="J8" s="302">
        <f>IF(F8&gt;2500000,((F8-2500000)*35%),(0))</f>
        <v>0</v>
      </c>
      <c r="K8" s="302">
        <f>G8+H8+I8+J8</f>
        <v>0</v>
      </c>
      <c r="L8" s="316">
        <f>F8-K8</f>
        <v>0</v>
      </c>
      <c r="M8" s="316"/>
      <c r="N8" s="302">
        <f>K8</f>
        <v>0</v>
      </c>
      <c r="O8" s="306" t="str">
        <f>PROPER(C8)</f>
        <v>Marketing Head</v>
      </c>
    </row>
    <row r="9" spans="1:15" s="317" customFormat="1" ht="13" hidden="1">
      <c r="A9" s="305">
        <f>+A8+1</f>
        <v>3</v>
      </c>
      <c r="B9" s="294" t="s">
        <v>161</v>
      </c>
      <c r="C9" s="299" t="s">
        <v>179</v>
      </c>
      <c r="D9" s="302">
        <v>0</v>
      </c>
      <c r="E9" s="302">
        <v>0</v>
      </c>
      <c r="F9" s="302"/>
      <c r="G9" s="300">
        <f>D9*0.01</f>
        <v>0</v>
      </c>
      <c r="H9" s="302">
        <f>IF(F9&gt;500000,(15000),(IF(F9&gt;400000,((F9-400000)*0.15),(0))))</f>
        <v>0</v>
      </c>
      <c r="I9" s="302">
        <f>IF(F9&gt;2500000,((2500000-500000)*0.25),(IF(F9&gt;500000,((F9-500000)*0.25),(0))))</f>
        <v>0</v>
      </c>
      <c r="J9" s="302">
        <f>IF(F9&gt;2500000,((F9-2500000)*35%),(0))</f>
        <v>0</v>
      </c>
      <c r="K9" s="302">
        <f>G9+H9+I9+J9</f>
        <v>0</v>
      </c>
      <c r="L9" s="316">
        <f>F9-K9</f>
        <v>0</v>
      </c>
      <c r="M9" s="316"/>
      <c r="N9" s="302">
        <f>K9</f>
        <v>0</v>
      </c>
      <c r="O9" s="306" t="str">
        <f>PROPER(C9)</f>
        <v xml:space="preserve">Marketing </v>
      </c>
    </row>
    <row r="10" spans="1:15" s="306" customFormat="1" hidden="1">
      <c r="A10" s="305">
        <f>+A9+1</f>
        <v>4</v>
      </c>
      <c r="B10" s="294" t="s">
        <v>162</v>
      </c>
      <c r="C10" s="299" t="s">
        <v>180</v>
      </c>
      <c r="D10" s="302">
        <v>0</v>
      </c>
      <c r="E10" s="302">
        <v>0</v>
      </c>
      <c r="F10" s="302"/>
      <c r="G10" s="300">
        <f>D10*0.01</f>
        <v>0</v>
      </c>
      <c r="H10" s="302">
        <f>IF(F10&gt;500000,(15000),(IF(F10&gt;400000,((F10-400000)*0.15),(0))))</f>
        <v>0</v>
      </c>
      <c r="I10" s="302">
        <f>IF(F10&gt;2500000,((2500000-500000)*0.25),(IF(F10&gt;500000,((F10-500000)*0.25),(0))))</f>
        <v>0</v>
      </c>
      <c r="J10" s="302">
        <f>IF(F10&gt;2500000,((F10-2500000)*35%),(0))</f>
        <v>0</v>
      </c>
      <c r="K10" s="302">
        <f>G10+H10+I10+J10</f>
        <v>0</v>
      </c>
      <c r="L10" s="316">
        <f>F10-K10</f>
        <v>0</v>
      </c>
      <c r="M10" s="316"/>
      <c r="N10" s="302">
        <f>K10</f>
        <v>0</v>
      </c>
      <c r="O10" s="306" t="str">
        <f>PROPER(C10)</f>
        <v>Peon</v>
      </c>
    </row>
    <row r="11" spans="1:15" s="317" customFormat="1" ht="13" hidden="1">
      <c r="A11" s="305">
        <f>+A10+1</f>
        <v>5</v>
      </c>
      <c r="B11" s="295" t="s">
        <v>137</v>
      </c>
      <c r="C11" s="299" t="s">
        <v>141</v>
      </c>
      <c r="D11" s="302">
        <v>0</v>
      </c>
      <c r="E11" s="302">
        <v>0</v>
      </c>
      <c r="F11" s="302"/>
      <c r="G11" s="300">
        <f>D11*0.01</f>
        <v>0</v>
      </c>
      <c r="H11" s="302">
        <f>IF(F11&gt;500000,(15000),(IF(F11&gt;400000,((F11-400000)*0.15),(0))))</f>
        <v>0</v>
      </c>
      <c r="I11" s="302">
        <f>IF(F11&gt;2500000,((2500000-500000)*0.25),(IF(F11&gt;500000,((F11-500000)*0.25),(0))))</f>
        <v>0</v>
      </c>
      <c r="J11" s="302">
        <f>IF(F11&gt;2500000,((F11-2500000)*35%),(0))</f>
        <v>0</v>
      </c>
      <c r="K11" s="302">
        <f>G11+H11+I11+J11</f>
        <v>0</v>
      </c>
      <c r="L11" s="316">
        <f>F11-K11</f>
        <v>0</v>
      </c>
      <c r="M11" s="316"/>
      <c r="N11" s="302">
        <f>K11</f>
        <v>0</v>
      </c>
      <c r="O11" s="306" t="str">
        <f>PROPER(C11)</f>
        <v>Account</v>
      </c>
    </row>
    <row r="12" spans="1:15" s="306" customFormat="1" ht="13">
      <c r="A12" s="307"/>
      <c r="B12" s="318" t="s">
        <v>77</v>
      </c>
      <c r="C12" s="336"/>
      <c r="D12" s="319">
        <f>SUM(D7:D11)</f>
        <v>0</v>
      </c>
      <c r="E12" s="319"/>
      <c r="F12" s="319">
        <f t="shared" ref="F12:K12" si="0">SUM(F7:F11)</f>
        <v>0</v>
      </c>
      <c r="G12" s="319">
        <f t="shared" si="0"/>
        <v>0</v>
      </c>
      <c r="H12" s="319">
        <f t="shared" si="0"/>
        <v>0</v>
      </c>
      <c r="I12" s="319">
        <f t="shared" si="0"/>
        <v>0</v>
      </c>
      <c r="J12" s="319">
        <f t="shared" si="0"/>
        <v>0</v>
      </c>
      <c r="K12" s="319">
        <f t="shared" si="0"/>
        <v>0</v>
      </c>
      <c r="L12" s="318"/>
      <c r="M12" s="318"/>
      <c r="N12" s="319" t="e">
        <f>#REF!+#REF!</f>
        <v>#REF!</v>
      </c>
    </row>
    <row r="13" spans="1:15" s="306" customFormat="1">
      <c r="A13" s="307"/>
      <c r="C13" s="307" t="s">
        <v>163</v>
      </c>
      <c r="D13" s="311">
        <v>0</v>
      </c>
      <c r="E13" s="311"/>
      <c r="F13" s="311"/>
      <c r="G13" s="311"/>
      <c r="H13" s="311"/>
      <c r="I13" s="311"/>
      <c r="J13" s="311"/>
      <c r="K13" s="311"/>
      <c r="L13" s="320"/>
      <c r="M13" s="320"/>
      <c r="N13" s="311" t="e">
        <f>#REF!+#REF!</f>
        <v>#REF!</v>
      </c>
    </row>
    <row r="14" spans="1:15" s="306" customFormat="1" ht="13">
      <c r="A14" s="307"/>
      <c r="C14" s="307" t="s">
        <v>164</v>
      </c>
      <c r="D14" s="321">
        <v>0</v>
      </c>
      <c r="E14" s="311"/>
      <c r="F14" s="311"/>
      <c r="G14" s="311"/>
      <c r="H14" s="311"/>
      <c r="I14" s="311"/>
      <c r="J14" s="311"/>
      <c r="K14" s="311"/>
      <c r="L14" s="320"/>
      <c r="M14" s="320"/>
      <c r="N14" s="321" t="e">
        <f>N12-N13</f>
        <v>#REF!</v>
      </c>
    </row>
    <row r="15" spans="1:15" s="306" customFormat="1">
      <c r="A15" s="307"/>
      <c r="C15" s="307"/>
      <c r="D15" s="311"/>
      <c r="E15" s="311"/>
      <c r="F15" s="311"/>
      <c r="G15" s="311"/>
      <c r="H15" s="311"/>
      <c r="I15" s="311"/>
      <c r="J15" s="311"/>
      <c r="K15" s="311"/>
      <c r="L15" s="320"/>
      <c r="M15" s="320"/>
      <c r="N15" s="322" t="s">
        <v>165</v>
      </c>
    </row>
    <row r="16" spans="1:15" s="306" customFormat="1">
      <c r="A16" s="307"/>
      <c r="C16" s="307"/>
      <c r="D16" s="311"/>
      <c r="E16" s="311"/>
      <c r="F16" s="311"/>
      <c r="G16" s="311"/>
      <c r="H16" s="311"/>
      <c r="I16" s="311"/>
      <c r="J16" s="311"/>
      <c r="K16" s="311"/>
      <c r="L16" s="320"/>
      <c r="M16" s="320"/>
      <c r="N16" s="311"/>
    </row>
    <row r="17" spans="1:14" s="306" customFormat="1">
      <c r="A17" s="307"/>
      <c r="C17" s="307"/>
      <c r="D17" s="311"/>
      <c r="E17" s="311"/>
      <c r="F17" s="311"/>
      <c r="G17" s="311"/>
      <c r="H17" s="311"/>
      <c r="I17" s="311"/>
      <c r="J17" s="311"/>
      <c r="K17" s="311"/>
      <c r="L17" s="320"/>
      <c r="M17" s="320"/>
      <c r="N17" s="311"/>
    </row>
    <row r="18" spans="1:14" s="306" customFormat="1">
      <c r="A18" s="307"/>
      <c r="C18" s="307"/>
      <c r="D18" s="311"/>
      <c r="E18" s="311"/>
      <c r="F18" s="311"/>
      <c r="G18" s="311"/>
      <c r="H18" s="311"/>
      <c r="I18" s="311"/>
      <c r="J18" s="311"/>
      <c r="K18" s="311"/>
      <c r="L18" s="320"/>
      <c r="M18" s="320"/>
      <c r="N18" s="311"/>
    </row>
    <row r="19" spans="1:14" s="306" customFormat="1">
      <c r="A19" s="307"/>
      <c r="C19" s="307"/>
      <c r="D19" s="311"/>
      <c r="E19" s="311"/>
      <c r="F19" s="311"/>
      <c r="G19" s="311"/>
      <c r="H19" s="311"/>
      <c r="I19" s="311"/>
      <c r="J19" s="311"/>
      <c r="K19" s="311"/>
      <c r="L19" s="320"/>
      <c r="M19" s="320"/>
      <c r="N19" s="311"/>
    </row>
    <row r="20" spans="1:14" s="301" customFormat="1">
      <c r="A20" s="303"/>
      <c r="C20" s="303"/>
      <c r="D20" s="148"/>
      <c r="E20" s="148"/>
      <c r="F20" s="148"/>
      <c r="G20" s="148"/>
      <c r="H20" s="148"/>
      <c r="I20" s="148"/>
      <c r="J20" s="148"/>
      <c r="K20" s="148"/>
      <c r="L20" s="304"/>
      <c r="M20" s="304"/>
      <c r="N20" s="148"/>
    </row>
    <row r="21" spans="1:14" s="301" customFormat="1">
      <c r="A21" s="303"/>
      <c r="C21" s="303"/>
      <c r="D21" s="148"/>
      <c r="E21" s="148"/>
      <c r="F21" s="148"/>
      <c r="G21" s="148"/>
      <c r="H21" s="148"/>
      <c r="I21" s="148"/>
      <c r="J21" s="148"/>
      <c r="K21" s="148"/>
      <c r="L21" s="304"/>
      <c r="M21" s="304"/>
      <c r="N21" s="148"/>
    </row>
    <row r="22" spans="1:14" s="301" customFormat="1">
      <c r="A22" s="303"/>
      <c r="C22" s="303"/>
      <c r="D22" s="148"/>
      <c r="E22" s="148"/>
      <c r="F22" s="148"/>
      <c r="G22" s="148"/>
      <c r="H22" s="148"/>
      <c r="I22" s="148"/>
      <c r="J22" s="148"/>
      <c r="K22" s="148"/>
      <c r="L22" s="304"/>
      <c r="M22" s="304"/>
      <c r="N22" s="148"/>
    </row>
    <row r="23" spans="1:14" s="301" customFormat="1">
      <c r="A23" s="303"/>
      <c r="C23" s="303"/>
      <c r="D23" s="148"/>
      <c r="E23" s="148"/>
      <c r="F23" s="148"/>
      <c r="G23" s="148"/>
      <c r="H23" s="148"/>
      <c r="I23" s="148"/>
      <c r="J23" s="148"/>
      <c r="K23" s="148"/>
      <c r="L23" s="304"/>
      <c r="M23" s="304"/>
      <c r="N23" s="148"/>
    </row>
    <row r="24" spans="1:14" s="301" customFormat="1">
      <c r="A24" s="303"/>
      <c r="C24" s="303"/>
      <c r="D24" s="148"/>
      <c r="E24" s="148"/>
      <c r="F24" s="148"/>
      <c r="G24" s="148"/>
      <c r="H24" s="148"/>
      <c r="I24" s="148"/>
      <c r="J24" s="148"/>
      <c r="K24" s="148"/>
      <c r="L24" s="304"/>
      <c r="M24" s="304"/>
      <c r="N24" s="148"/>
    </row>
    <row r="25" spans="1:14" s="301" customFormat="1">
      <c r="A25" s="303"/>
      <c r="C25" s="303"/>
      <c r="D25" s="148"/>
      <c r="E25" s="148"/>
      <c r="F25" s="148"/>
      <c r="G25" s="148"/>
      <c r="H25" s="148"/>
      <c r="I25" s="148"/>
      <c r="J25" s="148"/>
      <c r="K25" s="148"/>
      <c r="L25" s="304"/>
      <c r="M25" s="304"/>
      <c r="N25" s="148"/>
    </row>
    <row r="26" spans="1:14" s="301" customFormat="1">
      <c r="A26" s="303"/>
      <c r="C26" s="303"/>
      <c r="D26" s="148"/>
      <c r="E26" s="148"/>
      <c r="F26" s="148"/>
      <c r="G26" s="148"/>
      <c r="H26" s="148"/>
      <c r="I26" s="148"/>
      <c r="J26" s="148"/>
      <c r="K26" s="148"/>
      <c r="L26" s="304"/>
      <c r="M26" s="304"/>
      <c r="N26" s="148"/>
    </row>
    <row r="27" spans="1:14" s="301" customFormat="1">
      <c r="A27" s="303"/>
      <c r="C27" s="303"/>
      <c r="D27" s="148"/>
      <c r="E27" s="148"/>
      <c r="F27" s="148"/>
      <c r="G27" s="148"/>
      <c r="H27" s="148"/>
      <c r="I27" s="148"/>
      <c r="J27" s="148"/>
      <c r="K27" s="148"/>
      <c r="L27" s="304"/>
      <c r="M27" s="304"/>
      <c r="N27" s="148"/>
    </row>
    <row r="28" spans="1:14" s="301" customFormat="1">
      <c r="A28" s="303"/>
      <c r="C28" s="303"/>
      <c r="D28" s="148"/>
      <c r="E28" s="148"/>
      <c r="F28" s="148"/>
      <c r="G28" s="148"/>
      <c r="H28" s="148"/>
      <c r="I28" s="148"/>
      <c r="J28" s="148"/>
      <c r="K28" s="148"/>
      <c r="L28" s="304"/>
      <c r="M28" s="304"/>
      <c r="N28" s="148"/>
    </row>
    <row r="29" spans="1:14" s="301" customFormat="1">
      <c r="A29" s="303"/>
      <c r="C29" s="303"/>
      <c r="D29" s="148"/>
      <c r="E29" s="148"/>
      <c r="F29" s="148"/>
      <c r="G29" s="148"/>
      <c r="H29" s="148"/>
      <c r="I29" s="148"/>
      <c r="J29" s="148"/>
      <c r="K29" s="148"/>
      <c r="L29" s="304"/>
      <c r="M29" s="304"/>
      <c r="N29" s="148"/>
    </row>
    <row r="30" spans="1:14" s="301" customFormat="1">
      <c r="A30" s="303"/>
      <c r="C30" s="303"/>
      <c r="D30" s="148"/>
      <c r="E30" s="148"/>
      <c r="F30" s="148"/>
      <c r="G30" s="148"/>
      <c r="H30" s="148"/>
      <c r="I30" s="148"/>
      <c r="J30" s="148"/>
      <c r="K30" s="148"/>
      <c r="L30" s="304"/>
      <c r="M30" s="304"/>
      <c r="N30" s="148"/>
    </row>
    <row r="31" spans="1:14" s="301" customFormat="1">
      <c r="A31" s="303"/>
      <c r="C31" s="303"/>
      <c r="D31" s="148"/>
      <c r="E31" s="148"/>
      <c r="F31" s="148"/>
      <c r="G31" s="148"/>
      <c r="H31" s="148"/>
      <c r="I31" s="148"/>
      <c r="J31" s="148"/>
      <c r="K31" s="148"/>
      <c r="L31" s="304"/>
      <c r="M31" s="304"/>
      <c r="N31" s="148"/>
    </row>
    <row r="32" spans="1:14" s="301" customFormat="1">
      <c r="A32" s="303"/>
      <c r="C32" s="303"/>
      <c r="D32" s="148"/>
      <c r="E32" s="148"/>
      <c r="F32" s="148"/>
      <c r="G32" s="148"/>
      <c r="H32" s="148"/>
      <c r="I32" s="148"/>
      <c r="J32" s="148"/>
      <c r="K32" s="148"/>
      <c r="L32" s="304"/>
      <c r="M32" s="304"/>
      <c r="N32" s="148"/>
    </row>
    <row r="33" spans="1:14" s="301" customFormat="1">
      <c r="A33" s="303"/>
      <c r="C33" s="303"/>
      <c r="D33" s="148"/>
      <c r="E33" s="148"/>
      <c r="F33" s="148"/>
      <c r="G33" s="148"/>
      <c r="H33" s="148"/>
      <c r="I33" s="148"/>
      <c r="J33" s="148"/>
      <c r="K33" s="148"/>
      <c r="L33" s="304"/>
      <c r="M33" s="304"/>
      <c r="N33" s="148"/>
    </row>
    <row r="34" spans="1:14" s="301" customFormat="1">
      <c r="A34" s="303"/>
      <c r="C34" s="303"/>
      <c r="D34" s="148"/>
      <c r="E34" s="148"/>
      <c r="F34" s="148"/>
      <c r="G34" s="148"/>
      <c r="H34" s="148"/>
      <c r="I34" s="148"/>
      <c r="J34" s="148"/>
      <c r="K34" s="148"/>
      <c r="L34" s="304"/>
      <c r="M34" s="304"/>
      <c r="N34" s="148"/>
    </row>
    <row r="35" spans="1:14" s="301" customFormat="1">
      <c r="A35" s="303"/>
      <c r="C35" s="303"/>
      <c r="D35" s="148"/>
      <c r="E35" s="148"/>
      <c r="F35" s="148"/>
      <c r="G35" s="148"/>
      <c r="H35" s="148"/>
      <c r="I35" s="148"/>
      <c r="J35" s="148"/>
      <c r="K35" s="148"/>
      <c r="L35" s="304"/>
      <c r="M35" s="304"/>
      <c r="N35" s="148"/>
    </row>
    <row r="36" spans="1:14" s="301" customFormat="1">
      <c r="A36" s="303"/>
      <c r="C36" s="303"/>
      <c r="D36" s="148"/>
      <c r="E36" s="148"/>
      <c r="F36" s="148"/>
      <c r="G36" s="148"/>
      <c r="H36" s="148"/>
      <c r="I36" s="148"/>
      <c r="J36" s="148"/>
      <c r="K36" s="148"/>
      <c r="L36" s="304"/>
      <c r="M36" s="304"/>
      <c r="N36" s="148"/>
    </row>
    <row r="37" spans="1:14" s="301" customFormat="1">
      <c r="A37" s="303"/>
      <c r="C37" s="303"/>
      <c r="D37" s="148"/>
      <c r="E37" s="148"/>
      <c r="F37" s="148"/>
      <c r="G37" s="148"/>
      <c r="H37" s="148"/>
      <c r="I37" s="148"/>
      <c r="J37" s="148"/>
      <c r="K37" s="148"/>
      <c r="L37" s="304"/>
      <c r="M37" s="304"/>
      <c r="N37" s="148"/>
    </row>
    <row r="38" spans="1:14" s="301" customFormat="1">
      <c r="A38" s="303"/>
      <c r="C38" s="303"/>
      <c r="D38" s="148"/>
      <c r="E38" s="148"/>
      <c r="F38" s="148"/>
      <c r="G38" s="148"/>
      <c r="H38" s="148"/>
      <c r="I38" s="148"/>
      <c r="J38" s="148"/>
      <c r="K38" s="148"/>
      <c r="L38" s="304"/>
      <c r="M38" s="304"/>
      <c r="N38" s="148"/>
    </row>
    <row r="39" spans="1:14" s="301" customFormat="1">
      <c r="A39" s="303"/>
      <c r="C39" s="303"/>
      <c r="D39" s="148"/>
      <c r="E39" s="148"/>
      <c r="F39" s="148"/>
      <c r="G39" s="148"/>
      <c r="H39" s="148"/>
      <c r="I39" s="148"/>
      <c r="J39" s="148"/>
      <c r="K39" s="148"/>
      <c r="L39" s="304"/>
      <c r="M39" s="304"/>
      <c r="N39" s="148"/>
    </row>
    <row r="40" spans="1:14" s="301" customFormat="1">
      <c r="A40" s="303"/>
      <c r="C40" s="303"/>
      <c r="D40" s="148"/>
      <c r="E40" s="148"/>
      <c r="F40" s="148"/>
      <c r="G40" s="148"/>
      <c r="H40" s="148"/>
      <c r="I40" s="148"/>
      <c r="J40" s="148"/>
      <c r="K40" s="148"/>
      <c r="L40" s="304"/>
      <c r="M40" s="304"/>
      <c r="N40" s="148"/>
    </row>
    <row r="41" spans="1:14" s="301" customFormat="1">
      <c r="A41" s="303"/>
      <c r="C41" s="303"/>
      <c r="D41" s="148"/>
      <c r="E41" s="148"/>
      <c r="F41" s="148"/>
      <c r="G41" s="148"/>
      <c r="H41" s="148"/>
      <c r="I41" s="148"/>
      <c r="J41" s="148"/>
      <c r="K41" s="148"/>
      <c r="L41" s="304"/>
      <c r="M41" s="304"/>
      <c r="N41" s="148"/>
    </row>
    <row r="42" spans="1:14" s="301" customFormat="1">
      <c r="A42" s="303"/>
      <c r="C42" s="303"/>
      <c r="D42" s="148"/>
      <c r="E42" s="148"/>
      <c r="F42" s="148"/>
      <c r="G42" s="148"/>
      <c r="H42" s="148"/>
      <c r="I42" s="148"/>
      <c r="J42" s="148"/>
      <c r="K42" s="148"/>
      <c r="L42" s="304"/>
      <c r="M42" s="304"/>
      <c r="N42" s="148"/>
    </row>
    <row r="43" spans="1:14" s="301" customFormat="1">
      <c r="A43" s="303"/>
      <c r="C43" s="303"/>
      <c r="D43" s="148"/>
      <c r="E43" s="148"/>
      <c r="F43" s="148"/>
      <c r="G43" s="148"/>
      <c r="H43" s="148"/>
      <c r="I43" s="148"/>
      <c r="J43" s="148"/>
      <c r="K43" s="148"/>
      <c r="L43" s="304"/>
      <c r="M43" s="304"/>
      <c r="N43" s="148"/>
    </row>
    <row r="44" spans="1:14" s="301" customFormat="1">
      <c r="A44" s="303"/>
      <c r="C44" s="303"/>
      <c r="D44" s="148"/>
      <c r="E44" s="148"/>
      <c r="F44" s="148"/>
      <c r="G44" s="148"/>
      <c r="H44" s="148"/>
      <c r="I44" s="148"/>
      <c r="J44" s="148"/>
      <c r="K44" s="148"/>
      <c r="L44" s="304"/>
      <c r="M44" s="304"/>
      <c r="N44" s="148"/>
    </row>
    <row r="45" spans="1:14" s="301" customFormat="1">
      <c r="A45" s="303"/>
      <c r="C45" s="303"/>
      <c r="D45" s="148"/>
      <c r="E45" s="148"/>
      <c r="F45" s="148"/>
      <c r="G45" s="148"/>
      <c r="H45" s="148"/>
      <c r="I45" s="148"/>
      <c r="J45" s="148"/>
      <c r="K45" s="148"/>
      <c r="L45" s="304"/>
      <c r="M45" s="304"/>
      <c r="N45" s="148"/>
    </row>
  </sheetData>
  <mergeCells count="10">
    <mergeCell ref="A5:A6"/>
    <mergeCell ref="A1:N1"/>
    <mergeCell ref="N5:N6"/>
    <mergeCell ref="B5:B6"/>
    <mergeCell ref="C5:C6"/>
    <mergeCell ref="D5:D6"/>
    <mergeCell ref="E5:E6"/>
    <mergeCell ref="F5:F6"/>
    <mergeCell ref="G5:K5"/>
    <mergeCell ref="A2:K2"/>
  </mergeCells>
  <pageMargins left="0.35" right="0.3" top="0.32" bottom="0.74803149606299202" header="0.33" footer="0.31496062992126"/>
  <pageSetup scale="97" fitToHeight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8"/>
  <sheetViews>
    <sheetView workbookViewId="0">
      <selection activeCell="B4" sqref="B4"/>
    </sheetView>
  </sheetViews>
  <sheetFormatPr defaultRowHeight="12.5"/>
  <cols>
    <col min="1" max="1" width="6.26953125" customWidth="1"/>
    <col min="2" max="2" width="36.453125" customWidth="1"/>
    <col min="3" max="3" width="6.26953125" bestFit="1" customWidth="1"/>
    <col min="4" max="4" width="9" bestFit="1" customWidth="1"/>
    <col min="5" max="5" width="12.453125" customWidth="1"/>
    <col min="6" max="6" width="18.81640625" customWidth="1"/>
    <col min="8" max="8" width="23.54296875" customWidth="1"/>
  </cols>
  <sheetData>
    <row r="1" spans="1:6" ht="13">
      <c r="B1" s="528" t="str">
        <f>BS!A1</f>
        <v>PUJA KHADH UDHYOG</v>
      </c>
      <c r="C1" s="529"/>
      <c r="D1" s="529"/>
      <c r="E1" s="529"/>
      <c r="F1" s="529"/>
    </row>
    <row r="2" spans="1:6" ht="13">
      <c r="B2" s="529" t="s">
        <v>644</v>
      </c>
      <c r="C2" s="529"/>
      <c r="D2" s="529"/>
      <c r="E2" s="529"/>
      <c r="F2" s="529"/>
    </row>
    <row r="3" spans="1:6" hidden="1"/>
    <row r="4" spans="1:6">
      <c r="A4" s="380" t="s">
        <v>172</v>
      </c>
      <c r="B4" s="380" t="s">
        <v>232</v>
      </c>
      <c r="C4" s="380" t="s">
        <v>233</v>
      </c>
      <c r="D4" s="380" t="s">
        <v>234</v>
      </c>
      <c r="E4" s="380" t="s">
        <v>235</v>
      </c>
      <c r="F4" s="380" t="s">
        <v>236</v>
      </c>
    </row>
    <row r="5" spans="1:6" hidden="1">
      <c r="A5" s="379"/>
      <c r="B5" s="379"/>
      <c r="C5" s="379"/>
      <c r="D5" s="379"/>
      <c r="E5" s="379"/>
      <c r="F5" s="379"/>
    </row>
    <row r="6" spans="1:6">
      <c r="A6" s="379">
        <v>1</v>
      </c>
      <c r="B6" s="379"/>
      <c r="C6" s="379"/>
      <c r="D6" s="379"/>
      <c r="E6" s="379"/>
      <c r="F6" s="385">
        <f>D6*E6</f>
        <v>0</v>
      </c>
    </row>
    <row r="7" spans="1:6">
      <c r="A7" s="379">
        <v>2</v>
      </c>
      <c r="B7" s="379"/>
      <c r="C7" s="379"/>
      <c r="D7" s="379"/>
      <c r="E7" s="379"/>
      <c r="F7" s="385">
        <f t="shared" ref="F7:F70" si="0">D7*E7</f>
        <v>0</v>
      </c>
    </row>
    <row r="8" spans="1:6">
      <c r="A8" s="379">
        <v>3</v>
      </c>
      <c r="B8" s="379"/>
      <c r="C8" s="379"/>
      <c r="D8" s="379"/>
      <c r="E8" s="379"/>
      <c r="F8" s="385">
        <f t="shared" si="0"/>
        <v>0</v>
      </c>
    </row>
    <row r="9" spans="1:6">
      <c r="A9" s="379">
        <v>4</v>
      </c>
      <c r="B9" s="379"/>
      <c r="C9" s="379"/>
      <c r="D9" s="379"/>
      <c r="E9" s="379"/>
      <c r="F9" s="385">
        <f t="shared" si="0"/>
        <v>0</v>
      </c>
    </row>
    <row r="10" spans="1:6">
      <c r="A10" s="379">
        <v>5</v>
      </c>
      <c r="B10" s="379"/>
      <c r="C10" s="379"/>
      <c r="D10" s="379"/>
      <c r="E10" s="379"/>
      <c r="F10" s="385">
        <f t="shared" si="0"/>
        <v>0</v>
      </c>
    </row>
    <row r="11" spans="1:6">
      <c r="A11" s="379">
        <v>6</v>
      </c>
      <c r="B11" s="379"/>
      <c r="C11" s="379"/>
      <c r="D11" s="379"/>
      <c r="E11" s="379"/>
      <c r="F11" s="385">
        <f t="shared" si="0"/>
        <v>0</v>
      </c>
    </row>
    <row r="12" spans="1:6">
      <c r="A12" s="379">
        <v>7</v>
      </c>
      <c r="B12" s="379"/>
      <c r="C12" s="379"/>
      <c r="D12" s="379"/>
      <c r="E12" s="379"/>
      <c r="F12" s="385">
        <f t="shared" si="0"/>
        <v>0</v>
      </c>
    </row>
    <row r="13" spans="1:6">
      <c r="A13" s="379">
        <v>8</v>
      </c>
      <c r="B13" s="379"/>
      <c r="C13" s="379"/>
      <c r="D13" s="379"/>
      <c r="E13" s="379"/>
      <c r="F13" s="385">
        <f t="shared" si="0"/>
        <v>0</v>
      </c>
    </row>
    <row r="14" spans="1:6">
      <c r="A14" s="379">
        <v>9</v>
      </c>
      <c r="B14" s="379"/>
      <c r="C14" s="379"/>
      <c r="D14" s="379"/>
      <c r="E14" s="379"/>
      <c r="F14" s="385">
        <f t="shared" si="0"/>
        <v>0</v>
      </c>
    </row>
    <row r="15" spans="1:6">
      <c r="A15" s="379">
        <v>10</v>
      </c>
      <c r="B15" s="379"/>
      <c r="C15" s="379"/>
      <c r="D15" s="379"/>
      <c r="E15" s="379"/>
      <c r="F15" s="385">
        <f t="shared" si="0"/>
        <v>0</v>
      </c>
    </row>
    <row r="16" spans="1:6">
      <c r="A16" s="379">
        <v>11</v>
      </c>
      <c r="B16" s="379"/>
      <c r="C16" s="379"/>
      <c r="D16" s="379"/>
      <c r="E16" s="379"/>
      <c r="F16" s="385">
        <f t="shared" si="0"/>
        <v>0</v>
      </c>
    </row>
    <row r="17" spans="1:6">
      <c r="A17" s="379">
        <v>12</v>
      </c>
      <c r="B17" s="379"/>
      <c r="C17" s="379"/>
      <c r="D17" s="379"/>
      <c r="E17" s="379"/>
      <c r="F17" s="385">
        <f t="shared" si="0"/>
        <v>0</v>
      </c>
    </row>
    <row r="18" spans="1:6">
      <c r="A18" s="379">
        <v>13</v>
      </c>
      <c r="B18" s="379"/>
      <c r="C18" s="379"/>
      <c r="D18" s="379"/>
      <c r="E18" s="379"/>
      <c r="F18" s="385">
        <f t="shared" si="0"/>
        <v>0</v>
      </c>
    </row>
    <row r="19" spans="1:6">
      <c r="A19" s="379">
        <v>14</v>
      </c>
      <c r="B19" s="379"/>
      <c r="C19" s="379"/>
      <c r="D19" s="379"/>
      <c r="E19" s="379"/>
      <c r="F19" s="385">
        <f t="shared" si="0"/>
        <v>0</v>
      </c>
    </row>
    <row r="20" spans="1:6">
      <c r="A20" s="379">
        <v>15</v>
      </c>
      <c r="B20" s="379"/>
      <c r="C20" s="379"/>
      <c r="D20" s="379"/>
      <c r="E20" s="379"/>
      <c r="F20" s="385">
        <f t="shared" si="0"/>
        <v>0</v>
      </c>
    </row>
    <row r="21" spans="1:6">
      <c r="A21" s="379">
        <v>16</v>
      </c>
      <c r="B21" s="379"/>
      <c r="C21" s="379"/>
      <c r="D21" s="379"/>
      <c r="E21" s="379"/>
      <c r="F21" s="385">
        <f t="shared" si="0"/>
        <v>0</v>
      </c>
    </row>
    <row r="22" spans="1:6">
      <c r="A22" s="379">
        <v>17</v>
      </c>
      <c r="B22" s="379"/>
      <c r="C22" s="379"/>
      <c r="D22" s="379"/>
      <c r="E22" s="379"/>
      <c r="F22" s="385">
        <f t="shared" si="0"/>
        <v>0</v>
      </c>
    </row>
    <row r="23" spans="1:6">
      <c r="A23" s="379">
        <v>18</v>
      </c>
      <c r="B23" s="379"/>
      <c r="C23" s="379"/>
      <c r="D23" s="379"/>
      <c r="E23" s="379"/>
      <c r="F23" s="385">
        <f t="shared" si="0"/>
        <v>0</v>
      </c>
    </row>
    <row r="24" spans="1:6">
      <c r="A24" s="379">
        <v>19</v>
      </c>
      <c r="B24" s="379"/>
      <c r="C24" s="379"/>
      <c r="D24" s="379"/>
      <c r="E24" s="379"/>
      <c r="F24" s="385">
        <f t="shared" si="0"/>
        <v>0</v>
      </c>
    </row>
    <row r="25" spans="1:6">
      <c r="A25" s="379">
        <v>20</v>
      </c>
      <c r="B25" s="379"/>
      <c r="C25" s="379"/>
      <c r="D25" s="379"/>
      <c r="E25" s="379"/>
      <c r="F25" s="385">
        <f t="shared" si="0"/>
        <v>0</v>
      </c>
    </row>
    <row r="26" spans="1:6">
      <c r="A26" s="379">
        <v>21</v>
      </c>
      <c r="B26" s="379"/>
      <c r="C26" s="379"/>
      <c r="D26" s="379"/>
      <c r="E26" s="379"/>
      <c r="F26" s="385">
        <f t="shared" si="0"/>
        <v>0</v>
      </c>
    </row>
    <row r="27" spans="1:6">
      <c r="A27" s="379">
        <v>22</v>
      </c>
      <c r="B27" s="379"/>
      <c r="C27" s="379"/>
      <c r="D27" s="379"/>
      <c r="E27" s="379"/>
      <c r="F27" s="385">
        <f t="shared" si="0"/>
        <v>0</v>
      </c>
    </row>
    <row r="28" spans="1:6">
      <c r="A28" s="379">
        <v>23</v>
      </c>
      <c r="B28" s="379"/>
      <c r="C28" s="379"/>
      <c r="D28" s="379"/>
      <c r="E28" s="379"/>
      <c r="F28" s="385">
        <f t="shared" si="0"/>
        <v>0</v>
      </c>
    </row>
    <row r="29" spans="1:6">
      <c r="A29" s="379">
        <v>24</v>
      </c>
      <c r="B29" s="379"/>
      <c r="C29" s="379"/>
      <c r="D29" s="379"/>
      <c r="E29" s="379"/>
      <c r="F29" s="385">
        <f t="shared" si="0"/>
        <v>0</v>
      </c>
    </row>
    <row r="30" spans="1:6">
      <c r="A30" s="379">
        <v>25</v>
      </c>
      <c r="B30" s="379"/>
      <c r="C30" s="379"/>
      <c r="D30" s="379"/>
      <c r="E30" s="379"/>
      <c r="F30" s="385">
        <f t="shared" si="0"/>
        <v>0</v>
      </c>
    </row>
    <row r="31" spans="1:6">
      <c r="A31" s="379">
        <v>26</v>
      </c>
      <c r="B31" s="379"/>
      <c r="C31" s="379"/>
      <c r="D31" s="379"/>
      <c r="E31" s="379"/>
      <c r="F31" s="385">
        <f t="shared" si="0"/>
        <v>0</v>
      </c>
    </row>
    <row r="32" spans="1:6">
      <c r="A32" s="379">
        <v>27</v>
      </c>
      <c r="B32" s="379"/>
      <c r="C32" s="379"/>
      <c r="D32" s="379"/>
      <c r="E32" s="379"/>
      <c r="F32" s="385">
        <f t="shared" si="0"/>
        <v>0</v>
      </c>
    </row>
    <row r="33" spans="1:6">
      <c r="A33" s="379">
        <v>28</v>
      </c>
      <c r="B33" s="379"/>
      <c r="C33" s="379"/>
      <c r="D33" s="379"/>
      <c r="E33" s="379"/>
      <c r="F33" s="385">
        <f t="shared" si="0"/>
        <v>0</v>
      </c>
    </row>
    <row r="34" spans="1:6">
      <c r="A34" s="379">
        <v>29</v>
      </c>
      <c r="B34" s="379"/>
      <c r="C34" s="379"/>
      <c r="D34" s="379"/>
      <c r="E34" s="379"/>
      <c r="F34" s="385">
        <f t="shared" si="0"/>
        <v>0</v>
      </c>
    </row>
    <row r="35" spans="1:6">
      <c r="A35" s="379">
        <v>30</v>
      </c>
      <c r="B35" s="379"/>
      <c r="C35" s="379"/>
      <c r="D35" s="379"/>
      <c r="E35" s="379"/>
      <c r="F35" s="385">
        <f t="shared" si="0"/>
        <v>0</v>
      </c>
    </row>
    <row r="36" spans="1:6">
      <c r="A36" s="379">
        <v>31</v>
      </c>
      <c r="B36" s="379"/>
      <c r="C36" s="379"/>
      <c r="D36" s="379"/>
      <c r="E36" s="379"/>
      <c r="F36" s="385">
        <f t="shared" si="0"/>
        <v>0</v>
      </c>
    </row>
    <row r="37" spans="1:6">
      <c r="A37" s="379">
        <v>32</v>
      </c>
      <c r="B37" s="379"/>
      <c r="C37" s="379"/>
      <c r="D37" s="379"/>
      <c r="E37" s="379"/>
      <c r="F37" s="385">
        <f t="shared" si="0"/>
        <v>0</v>
      </c>
    </row>
    <row r="38" spans="1:6">
      <c r="A38" s="379">
        <v>33</v>
      </c>
      <c r="B38" s="379"/>
      <c r="C38" s="379"/>
      <c r="D38" s="379"/>
      <c r="E38" s="379"/>
      <c r="F38" s="385">
        <f t="shared" si="0"/>
        <v>0</v>
      </c>
    </row>
    <row r="39" spans="1:6">
      <c r="A39" s="379">
        <v>34</v>
      </c>
      <c r="B39" s="379"/>
      <c r="C39" s="379"/>
      <c r="D39" s="379"/>
      <c r="E39" s="379"/>
      <c r="F39" s="385">
        <f t="shared" si="0"/>
        <v>0</v>
      </c>
    </row>
    <row r="40" spans="1:6">
      <c r="A40" s="379">
        <v>35</v>
      </c>
      <c r="B40" s="379"/>
      <c r="C40" s="379"/>
      <c r="D40" s="379"/>
      <c r="E40" s="379"/>
      <c r="F40" s="385">
        <f t="shared" si="0"/>
        <v>0</v>
      </c>
    </row>
    <row r="41" spans="1:6">
      <c r="A41" s="379">
        <v>36</v>
      </c>
      <c r="B41" s="379"/>
      <c r="C41" s="379"/>
      <c r="D41" s="379"/>
      <c r="E41" s="379"/>
      <c r="F41" s="385">
        <f t="shared" si="0"/>
        <v>0</v>
      </c>
    </row>
    <row r="42" spans="1:6">
      <c r="A42" s="379">
        <v>37</v>
      </c>
      <c r="B42" s="379"/>
      <c r="C42" s="379"/>
      <c r="D42" s="379"/>
      <c r="E42" s="379"/>
      <c r="F42" s="385">
        <f t="shared" si="0"/>
        <v>0</v>
      </c>
    </row>
    <row r="43" spans="1:6">
      <c r="A43" s="379">
        <v>38</v>
      </c>
      <c r="B43" s="379"/>
      <c r="C43" s="379"/>
      <c r="D43" s="379"/>
      <c r="E43" s="379"/>
      <c r="F43" s="385">
        <f t="shared" si="0"/>
        <v>0</v>
      </c>
    </row>
    <row r="44" spans="1:6">
      <c r="A44" s="379">
        <v>39</v>
      </c>
      <c r="B44" s="379"/>
      <c r="C44" s="379"/>
      <c r="D44" s="379"/>
      <c r="E44" s="379"/>
      <c r="F44" s="385">
        <f t="shared" si="0"/>
        <v>0</v>
      </c>
    </row>
    <row r="45" spans="1:6">
      <c r="A45" s="379">
        <v>40</v>
      </c>
      <c r="B45" s="379"/>
      <c r="C45" s="379"/>
      <c r="D45" s="379"/>
      <c r="E45" s="379"/>
      <c r="F45" s="385">
        <f t="shared" si="0"/>
        <v>0</v>
      </c>
    </row>
    <row r="46" spans="1:6">
      <c r="A46" s="379">
        <v>41</v>
      </c>
      <c r="B46" s="379"/>
      <c r="C46" s="379"/>
      <c r="D46" s="379"/>
      <c r="E46" s="379"/>
      <c r="F46" s="385">
        <f t="shared" si="0"/>
        <v>0</v>
      </c>
    </row>
    <row r="47" spans="1:6">
      <c r="A47" s="379">
        <v>42</v>
      </c>
      <c r="B47" s="379"/>
      <c r="C47" s="379"/>
      <c r="D47" s="379"/>
      <c r="E47" s="379"/>
      <c r="F47" s="385">
        <f t="shared" si="0"/>
        <v>0</v>
      </c>
    </row>
    <row r="48" spans="1:6">
      <c r="A48" s="379">
        <v>43</v>
      </c>
      <c r="B48" s="379"/>
      <c r="C48" s="379"/>
      <c r="D48" s="379"/>
      <c r="E48" s="379"/>
      <c r="F48" s="385">
        <f t="shared" si="0"/>
        <v>0</v>
      </c>
    </row>
    <row r="49" spans="1:6">
      <c r="A49" s="379">
        <v>44</v>
      </c>
      <c r="B49" s="379"/>
      <c r="C49" s="379"/>
      <c r="D49" s="379"/>
      <c r="E49" s="379"/>
      <c r="F49" s="385">
        <f t="shared" si="0"/>
        <v>0</v>
      </c>
    </row>
    <row r="50" spans="1:6">
      <c r="A50" s="379">
        <v>45</v>
      </c>
      <c r="B50" s="379"/>
      <c r="C50" s="379"/>
      <c r="D50" s="379"/>
      <c r="E50" s="379"/>
      <c r="F50" s="385">
        <f t="shared" si="0"/>
        <v>0</v>
      </c>
    </row>
    <row r="51" spans="1:6">
      <c r="A51" s="379">
        <v>46</v>
      </c>
      <c r="B51" s="379"/>
      <c r="C51" s="379"/>
      <c r="D51" s="379"/>
      <c r="E51" s="379"/>
      <c r="F51" s="385">
        <f t="shared" si="0"/>
        <v>0</v>
      </c>
    </row>
    <row r="52" spans="1:6">
      <c r="A52" s="379">
        <v>47</v>
      </c>
      <c r="B52" s="379"/>
      <c r="C52" s="379"/>
      <c r="D52" s="379"/>
      <c r="E52" s="379"/>
      <c r="F52" s="385">
        <f t="shared" si="0"/>
        <v>0</v>
      </c>
    </row>
    <row r="53" spans="1:6">
      <c r="A53" s="379">
        <v>48</v>
      </c>
      <c r="B53" s="379"/>
      <c r="C53" s="379"/>
      <c r="D53" s="379"/>
      <c r="E53" s="379"/>
      <c r="F53" s="385">
        <f t="shared" si="0"/>
        <v>0</v>
      </c>
    </row>
    <row r="54" spans="1:6">
      <c r="A54" s="379">
        <v>49</v>
      </c>
      <c r="B54" s="379"/>
      <c r="C54" s="379"/>
      <c r="D54" s="379"/>
      <c r="E54" s="379"/>
      <c r="F54" s="385">
        <f t="shared" si="0"/>
        <v>0</v>
      </c>
    </row>
    <row r="55" spans="1:6">
      <c r="A55" s="379">
        <v>50</v>
      </c>
      <c r="B55" s="379"/>
      <c r="C55" s="379"/>
      <c r="D55" s="379"/>
      <c r="E55" s="379"/>
      <c r="F55" s="385">
        <f t="shared" si="0"/>
        <v>0</v>
      </c>
    </row>
    <row r="56" spans="1:6">
      <c r="A56" s="379">
        <v>51</v>
      </c>
      <c r="B56" s="379"/>
      <c r="C56" s="379"/>
      <c r="D56" s="379"/>
      <c r="E56" s="379"/>
      <c r="F56" s="385">
        <f t="shared" si="0"/>
        <v>0</v>
      </c>
    </row>
    <row r="57" spans="1:6">
      <c r="A57" s="379">
        <v>52</v>
      </c>
      <c r="B57" s="379"/>
      <c r="C57" s="379"/>
      <c r="D57" s="379"/>
      <c r="E57" s="379"/>
      <c r="F57" s="385">
        <f t="shared" si="0"/>
        <v>0</v>
      </c>
    </row>
    <row r="58" spans="1:6">
      <c r="A58" s="379">
        <v>53</v>
      </c>
      <c r="B58" s="379"/>
      <c r="C58" s="379"/>
      <c r="D58" s="379"/>
      <c r="E58" s="379"/>
      <c r="F58" s="385">
        <f t="shared" si="0"/>
        <v>0</v>
      </c>
    </row>
    <row r="59" spans="1:6">
      <c r="A59" s="379">
        <v>54</v>
      </c>
      <c r="B59" s="379"/>
      <c r="C59" s="379"/>
      <c r="D59" s="379"/>
      <c r="E59" s="379"/>
      <c r="F59" s="385">
        <f t="shared" si="0"/>
        <v>0</v>
      </c>
    </row>
    <row r="60" spans="1:6">
      <c r="A60" s="379">
        <v>55</v>
      </c>
      <c r="B60" s="379"/>
      <c r="C60" s="379"/>
      <c r="D60" s="379"/>
      <c r="E60" s="379"/>
      <c r="F60" s="385">
        <f t="shared" si="0"/>
        <v>0</v>
      </c>
    </row>
    <row r="61" spans="1:6">
      <c r="A61" s="379">
        <v>56</v>
      </c>
      <c r="B61" s="379"/>
      <c r="C61" s="379"/>
      <c r="D61" s="379"/>
      <c r="E61" s="379"/>
      <c r="F61" s="385">
        <f t="shared" si="0"/>
        <v>0</v>
      </c>
    </row>
    <row r="62" spans="1:6">
      <c r="A62" s="379">
        <v>57</v>
      </c>
      <c r="B62" s="379"/>
      <c r="C62" s="379"/>
      <c r="D62" s="379"/>
      <c r="E62" s="379"/>
      <c r="F62" s="385">
        <f t="shared" si="0"/>
        <v>0</v>
      </c>
    </row>
    <row r="63" spans="1:6">
      <c r="A63" s="379">
        <v>58</v>
      </c>
      <c r="B63" s="379"/>
      <c r="C63" s="379"/>
      <c r="D63" s="379"/>
      <c r="E63" s="379"/>
      <c r="F63" s="385">
        <f t="shared" si="0"/>
        <v>0</v>
      </c>
    </row>
    <row r="64" spans="1:6">
      <c r="A64" s="379">
        <v>59</v>
      </c>
      <c r="B64" s="379"/>
      <c r="C64" s="379"/>
      <c r="D64" s="379"/>
      <c r="E64" s="379"/>
      <c r="F64" s="385">
        <f t="shared" si="0"/>
        <v>0</v>
      </c>
    </row>
    <row r="65" spans="1:7">
      <c r="A65" s="379">
        <v>60</v>
      </c>
      <c r="B65" s="379"/>
      <c r="C65" s="379"/>
      <c r="D65" s="379"/>
      <c r="E65" s="379"/>
      <c r="F65" s="385">
        <f t="shared" si="0"/>
        <v>0</v>
      </c>
    </row>
    <row r="66" spans="1:7">
      <c r="A66" s="379">
        <v>61</v>
      </c>
      <c r="B66" s="379"/>
      <c r="C66" s="379"/>
      <c r="D66" s="379"/>
      <c r="E66" s="379"/>
      <c r="F66" s="385">
        <f t="shared" si="0"/>
        <v>0</v>
      </c>
    </row>
    <row r="67" spans="1:7">
      <c r="A67" s="379">
        <v>62</v>
      </c>
      <c r="B67" s="379"/>
      <c r="C67" s="379"/>
      <c r="D67" s="379"/>
      <c r="E67" s="379"/>
      <c r="F67" s="385">
        <f t="shared" si="0"/>
        <v>0</v>
      </c>
    </row>
    <row r="68" spans="1:7">
      <c r="A68" s="379">
        <v>63</v>
      </c>
      <c r="B68" s="379"/>
      <c r="C68" s="379"/>
      <c r="D68" s="379"/>
      <c r="E68" s="379"/>
      <c r="F68" s="385">
        <f t="shared" si="0"/>
        <v>0</v>
      </c>
    </row>
    <row r="69" spans="1:7">
      <c r="A69" s="379">
        <v>64</v>
      </c>
      <c r="B69" s="379"/>
      <c r="C69" s="379"/>
      <c r="D69" s="379"/>
      <c r="E69" s="379"/>
      <c r="F69" s="385">
        <f t="shared" si="0"/>
        <v>0</v>
      </c>
    </row>
    <row r="70" spans="1:7">
      <c r="A70" s="379">
        <v>65</v>
      </c>
      <c r="B70" s="379"/>
      <c r="C70" s="379"/>
      <c r="D70" s="379"/>
      <c r="E70" s="379"/>
      <c r="F70" s="385">
        <f t="shared" si="0"/>
        <v>0</v>
      </c>
    </row>
    <row r="71" spans="1:7">
      <c r="A71" s="379">
        <v>66</v>
      </c>
      <c r="B71" s="379"/>
      <c r="C71" s="379"/>
      <c r="D71" s="379"/>
      <c r="E71" s="379"/>
      <c r="F71" s="385">
        <f t="shared" ref="F71:F97" si="1">D71*E71</f>
        <v>0</v>
      </c>
    </row>
    <row r="72" spans="1:7">
      <c r="A72" s="379">
        <v>67</v>
      </c>
      <c r="B72" s="379"/>
      <c r="C72" s="379"/>
      <c r="D72" s="379"/>
      <c r="E72" s="379"/>
      <c r="F72" s="385">
        <f t="shared" si="1"/>
        <v>0</v>
      </c>
    </row>
    <row r="73" spans="1:7">
      <c r="A73" s="379">
        <v>68</v>
      </c>
      <c r="B73" s="379"/>
      <c r="C73" s="379"/>
      <c r="D73" s="379"/>
      <c r="E73" s="379"/>
      <c r="F73" s="385">
        <f t="shared" si="1"/>
        <v>0</v>
      </c>
    </row>
    <row r="74" spans="1:7">
      <c r="A74" s="379">
        <v>69</v>
      </c>
      <c r="B74" s="379"/>
      <c r="C74" s="379"/>
      <c r="D74" s="379"/>
      <c r="E74" s="379"/>
      <c r="F74" s="385">
        <f t="shared" si="1"/>
        <v>0</v>
      </c>
      <c r="G74" s="381">
        <f>F74-[89]EXPERT!$E$74</f>
        <v>-543373.22</v>
      </c>
    </row>
    <row r="75" spans="1:7">
      <c r="A75" s="379">
        <v>70</v>
      </c>
      <c r="B75" s="379"/>
      <c r="C75" s="379"/>
      <c r="D75" s="379"/>
      <c r="E75" s="379"/>
      <c r="F75" s="385">
        <f t="shared" si="1"/>
        <v>0</v>
      </c>
    </row>
    <row r="76" spans="1:7">
      <c r="A76" s="379">
        <v>71</v>
      </c>
      <c r="B76" s="379"/>
      <c r="C76" s="379"/>
      <c r="D76" s="379"/>
      <c r="E76" s="379"/>
      <c r="F76" s="385">
        <f t="shared" si="1"/>
        <v>0</v>
      </c>
    </row>
    <row r="77" spans="1:7">
      <c r="A77" s="379">
        <v>72</v>
      </c>
      <c r="B77" s="379"/>
      <c r="C77" s="379"/>
      <c r="D77" s="379"/>
      <c r="E77" s="379"/>
      <c r="F77" s="385">
        <f t="shared" si="1"/>
        <v>0</v>
      </c>
    </row>
    <row r="78" spans="1:7">
      <c r="A78" s="379">
        <v>73</v>
      </c>
      <c r="B78" s="379"/>
      <c r="C78" s="379"/>
      <c r="D78" s="379"/>
      <c r="E78" s="379"/>
      <c r="F78" s="385">
        <f t="shared" si="1"/>
        <v>0</v>
      </c>
    </row>
    <row r="79" spans="1:7">
      <c r="A79" s="379">
        <v>74</v>
      </c>
      <c r="B79" s="379"/>
      <c r="C79" s="379"/>
      <c r="D79" s="379"/>
      <c r="E79" s="379"/>
      <c r="F79" s="385">
        <f t="shared" si="1"/>
        <v>0</v>
      </c>
    </row>
    <row r="80" spans="1:7">
      <c r="A80" s="379">
        <v>75</v>
      </c>
      <c r="B80" s="379"/>
      <c r="C80" s="379"/>
      <c r="D80" s="379"/>
      <c r="E80" s="379"/>
      <c r="F80" s="385">
        <f t="shared" si="1"/>
        <v>0</v>
      </c>
    </row>
    <row r="81" spans="1:8">
      <c r="A81" s="379">
        <v>76</v>
      </c>
      <c r="B81" s="379"/>
      <c r="C81" s="379"/>
      <c r="D81" s="379"/>
      <c r="E81" s="379"/>
      <c r="F81" s="385">
        <f t="shared" si="1"/>
        <v>0</v>
      </c>
    </row>
    <row r="82" spans="1:8">
      <c r="A82" s="379">
        <v>77</v>
      </c>
      <c r="B82" s="379"/>
      <c r="C82" s="379"/>
      <c r="D82" s="379"/>
      <c r="E82" s="379"/>
      <c r="F82" s="385">
        <f t="shared" si="1"/>
        <v>0</v>
      </c>
    </row>
    <row r="83" spans="1:8">
      <c r="A83" s="379">
        <v>78</v>
      </c>
      <c r="B83" s="379"/>
      <c r="C83" s="379"/>
      <c r="D83" s="379"/>
      <c r="E83" s="379"/>
      <c r="F83" s="385">
        <f t="shared" si="1"/>
        <v>0</v>
      </c>
    </row>
    <row r="84" spans="1:8">
      <c r="A84" s="379">
        <v>79</v>
      </c>
      <c r="B84" s="379"/>
      <c r="C84" s="379"/>
      <c r="D84" s="379"/>
      <c r="E84" s="379"/>
      <c r="F84" s="385">
        <f t="shared" si="1"/>
        <v>0</v>
      </c>
    </row>
    <row r="85" spans="1:8">
      <c r="A85" s="379">
        <v>80</v>
      </c>
      <c r="B85" s="379"/>
      <c r="C85" s="379"/>
      <c r="D85" s="379"/>
      <c r="E85" s="379"/>
      <c r="F85" s="385">
        <f t="shared" si="1"/>
        <v>0</v>
      </c>
    </row>
    <row r="86" spans="1:8">
      <c r="A86" s="379">
        <v>81</v>
      </c>
      <c r="B86" s="379"/>
      <c r="C86" s="379"/>
      <c r="D86" s="379"/>
      <c r="E86" s="379"/>
      <c r="F86" s="385">
        <f t="shared" si="1"/>
        <v>0</v>
      </c>
    </row>
    <row r="87" spans="1:8">
      <c r="A87" s="379">
        <v>82</v>
      </c>
      <c r="B87" s="379"/>
      <c r="C87" s="379"/>
      <c r="D87" s="379"/>
      <c r="E87" s="379"/>
      <c r="F87" s="385">
        <f t="shared" si="1"/>
        <v>0</v>
      </c>
    </row>
    <row r="88" spans="1:8">
      <c r="A88" s="379">
        <v>83</v>
      </c>
      <c r="B88" s="379"/>
      <c r="C88" s="379"/>
      <c r="D88" s="379"/>
      <c r="E88" s="379"/>
      <c r="F88" s="385">
        <f t="shared" si="1"/>
        <v>0</v>
      </c>
    </row>
    <row r="89" spans="1:8">
      <c r="A89" s="379">
        <v>84</v>
      </c>
      <c r="B89" s="379"/>
      <c r="C89" s="379"/>
      <c r="D89" s="379"/>
      <c r="E89" s="379"/>
      <c r="F89" s="385">
        <f t="shared" si="1"/>
        <v>0</v>
      </c>
    </row>
    <row r="90" spans="1:8">
      <c r="A90" s="379">
        <v>85</v>
      </c>
      <c r="B90" s="379"/>
      <c r="C90" s="379"/>
      <c r="D90" s="379"/>
      <c r="E90" s="379"/>
      <c r="F90" s="385">
        <f t="shared" si="1"/>
        <v>0</v>
      </c>
    </row>
    <row r="91" spans="1:8">
      <c r="A91" s="379">
        <v>86</v>
      </c>
      <c r="B91" s="379"/>
      <c r="C91" s="379"/>
      <c r="D91" s="379"/>
      <c r="E91" s="379"/>
      <c r="F91" s="385">
        <f t="shared" si="1"/>
        <v>0</v>
      </c>
    </row>
    <row r="92" spans="1:8">
      <c r="A92" s="379">
        <v>87</v>
      </c>
      <c r="B92" s="379"/>
      <c r="C92" s="379"/>
      <c r="D92" s="379"/>
      <c r="E92" s="379"/>
      <c r="F92" s="385">
        <f t="shared" si="1"/>
        <v>0</v>
      </c>
    </row>
    <row r="93" spans="1:8">
      <c r="A93" s="379">
        <v>88</v>
      </c>
      <c r="B93" s="379"/>
      <c r="C93" s="379"/>
      <c r="D93" s="379"/>
      <c r="E93" s="379"/>
      <c r="F93" s="385">
        <f t="shared" si="1"/>
        <v>0</v>
      </c>
    </row>
    <row r="94" spans="1:8">
      <c r="A94" s="379">
        <v>89</v>
      </c>
      <c r="B94" s="379"/>
      <c r="C94" s="379"/>
      <c r="D94" s="379"/>
      <c r="E94" s="379"/>
      <c r="F94" s="385">
        <f t="shared" si="1"/>
        <v>0</v>
      </c>
      <c r="H94" s="381">
        <f>F98-[89]EXPERT!$E$100</f>
        <v>-7123977.8300000001</v>
      </c>
    </row>
    <row r="95" spans="1:8">
      <c r="A95" s="379">
        <v>90</v>
      </c>
      <c r="B95" s="379"/>
      <c r="C95" s="379"/>
      <c r="D95" s="379"/>
      <c r="E95" s="379"/>
      <c r="F95" s="385">
        <f t="shared" si="1"/>
        <v>0</v>
      </c>
    </row>
    <row r="96" spans="1:8">
      <c r="A96" s="379">
        <v>91</v>
      </c>
      <c r="B96" s="379"/>
      <c r="C96" s="379"/>
      <c r="D96" s="379"/>
      <c r="E96" s="379"/>
      <c r="F96" s="385">
        <f t="shared" si="1"/>
        <v>0</v>
      </c>
    </row>
    <row r="97" spans="1:9">
      <c r="A97" s="379">
        <v>92</v>
      </c>
      <c r="B97" s="379"/>
      <c r="C97" s="379"/>
      <c r="D97" s="379"/>
      <c r="E97" s="379"/>
      <c r="F97" s="385">
        <f t="shared" si="1"/>
        <v>0</v>
      </c>
      <c r="I97" s="381">
        <f>F98-[89]EXPERT!$E$100</f>
        <v>-7123977.8300000001</v>
      </c>
    </row>
    <row r="98" spans="1:9" ht="18.75" customHeight="1">
      <c r="A98" s="379"/>
      <c r="B98" s="383" t="s">
        <v>237</v>
      </c>
      <c r="C98" s="379"/>
      <c r="D98" s="383">
        <f>SUM(D6:D97)</f>
        <v>0</v>
      </c>
      <c r="E98" s="379"/>
      <c r="F98" s="394">
        <f>SUM(F6:F97)</f>
        <v>0</v>
      </c>
      <c r="H98">
        <f>F98*[89]EXPERT!$E$100</f>
        <v>0</v>
      </c>
    </row>
  </sheetData>
  <mergeCells count="2">
    <mergeCell ref="B1:F1"/>
    <mergeCell ref="B2:F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8"/>
  <sheetViews>
    <sheetView topLeftCell="A2" workbookViewId="0">
      <selection sqref="A1:N1"/>
    </sheetView>
  </sheetViews>
  <sheetFormatPr defaultRowHeight="12.5"/>
  <cols>
    <col min="2" max="2" width="46.7265625" bestFit="1" customWidth="1"/>
    <col min="3" max="3" width="17.1796875" customWidth="1"/>
    <col min="4" max="4" width="14.81640625" bestFit="1" customWidth="1"/>
    <col min="5" max="5" width="14.54296875" bestFit="1" customWidth="1"/>
  </cols>
  <sheetData>
    <row r="1" spans="1:4" ht="13">
      <c r="A1" s="528" t="str">
        <f>BS!A1</f>
        <v>PUJA KHADH UDHYOG</v>
      </c>
      <c r="B1" s="529"/>
      <c r="C1" s="529"/>
      <c r="D1" s="529"/>
    </row>
    <row r="2" spans="1:4" ht="13">
      <c r="A2" s="529" t="s">
        <v>643</v>
      </c>
      <c r="B2" s="529"/>
      <c r="C2" s="529"/>
      <c r="D2" s="529"/>
    </row>
    <row r="3" spans="1:4">
      <c r="A3" s="384" t="s">
        <v>172</v>
      </c>
      <c r="B3" s="382" t="s">
        <v>192</v>
      </c>
      <c r="C3" s="384" t="s">
        <v>249</v>
      </c>
      <c r="D3" s="382" t="s">
        <v>238</v>
      </c>
    </row>
    <row r="4" spans="1:4" ht="16.5" customHeight="1">
      <c r="A4" s="379">
        <v>1</v>
      </c>
      <c r="B4" s="379"/>
      <c r="C4" s="379"/>
      <c r="D4" s="399"/>
    </row>
    <row r="5" spans="1:4" ht="15.75" customHeight="1">
      <c r="A5" s="379">
        <v>2</v>
      </c>
      <c r="B5" s="379"/>
      <c r="C5" s="379"/>
      <c r="D5" s="399"/>
    </row>
    <row r="6" spans="1:4" ht="17.25" customHeight="1">
      <c r="A6" s="379">
        <v>3</v>
      </c>
      <c r="B6" s="379"/>
      <c r="C6" s="379"/>
      <c r="D6" s="399"/>
    </row>
    <row r="7" spans="1:4" ht="20.25" customHeight="1">
      <c r="A7" s="379">
        <v>4</v>
      </c>
      <c r="B7" s="379"/>
      <c r="C7" s="379"/>
      <c r="D7" s="399"/>
    </row>
    <row r="8" spans="1:4" ht="17.25" customHeight="1">
      <c r="A8" s="379">
        <v>5</v>
      </c>
      <c r="B8" s="379"/>
      <c r="C8" s="379"/>
      <c r="D8" s="399"/>
    </row>
    <row r="9" spans="1:4" ht="16.5" customHeight="1">
      <c r="A9" s="379">
        <v>6</v>
      </c>
      <c r="B9" s="379"/>
      <c r="C9" s="379"/>
      <c r="D9" s="399"/>
    </row>
    <row r="10" spans="1:4" ht="18" customHeight="1">
      <c r="A10" s="379">
        <v>7</v>
      </c>
      <c r="B10" s="379"/>
      <c r="C10" s="379"/>
      <c r="D10" s="399"/>
    </row>
    <row r="11" spans="1:4" ht="16.5" customHeight="1">
      <c r="A11" s="379">
        <v>8</v>
      </c>
      <c r="B11" s="379"/>
      <c r="C11" s="379"/>
      <c r="D11" s="399"/>
    </row>
    <row r="12" spans="1:4" ht="17.25" customHeight="1">
      <c r="A12" s="379">
        <v>9</v>
      </c>
      <c r="B12" s="379"/>
      <c r="C12" s="379"/>
      <c r="D12" s="399"/>
    </row>
    <row r="13" spans="1:4" ht="18" customHeight="1">
      <c r="A13" s="379">
        <v>10</v>
      </c>
      <c r="B13" s="379"/>
      <c r="C13" s="379"/>
      <c r="D13" s="399"/>
    </row>
    <row r="14" spans="1:4" ht="17.25" customHeight="1">
      <c r="A14" s="379">
        <v>11</v>
      </c>
      <c r="B14" s="379"/>
      <c r="C14" s="379"/>
      <c r="D14" s="399"/>
    </row>
    <row r="15" spans="1:4" ht="15.75" customHeight="1">
      <c r="A15" s="379">
        <v>12</v>
      </c>
      <c r="B15" s="379"/>
      <c r="C15" s="379"/>
      <c r="D15" s="399"/>
    </row>
    <row r="16" spans="1:4" ht="18.75" customHeight="1">
      <c r="A16" s="379">
        <v>13</v>
      </c>
      <c r="B16" s="379"/>
      <c r="C16" s="379"/>
      <c r="D16" s="399"/>
    </row>
    <row r="17" spans="1:5" ht="17.25" customHeight="1">
      <c r="A17" s="379">
        <v>14</v>
      </c>
      <c r="B17" s="379"/>
      <c r="C17" s="379"/>
      <c r="D17" s="399"/>
    </row>
    <row r="18" spans="1:5" ht="17.25" customHeight="1">
      <c r="A18" s="379">
        <v>15</v>
      </c>
      <c r="B18" s="379"/>
      <c r="C18" s="379"/>
      <c r="D18" s="399"/>
    </row>
    <row r="19" spans="1:5" ht="19.5" customHeight="1">
      <c r="A19" s="379"/>
      <c r="B19" s="383" t="s">
        <v>237</v>
      </c>
      <c r="C19" s="379"/>
      <c r="D19" s="394">
        <f>SUM(D4:D18)</f>
        <v>0</v>
      </c>
    </row>
    <row r="25" spans="1:5">
      <c r="D25" s="370"/>
    </row>
    <row r="26" spans="1:5">
      <c r="E26" s="370">
        <f>D25*0.7</f>
        <v>0</v>
      </c>
    </row>
    <row r="28" spans="1:5">
      <c r="D28" s="370">
        <f>D19+SCH!B52</f>
        <v>0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15</vt:i4>
      </vt:variant>
    </vt:vector>
  </HeadingPairs>
  <TitlesOfParts>
    <vt:vector size="36" baseType="lpstr">
      <vt:lpstr>CP</vt:lpstr>
      <vt:lpstr>BS</vt:lpstr>
      <vt:lpstr>PL</vt:lpstr>
      <vt:lpstr>CF</vt:lpstr>
      <vt:lpstr>SCH</vt:lpstr>
      <vt:lpstr>FA</vt:lpstr>
      <vt:lpstr>Salary Of Staff</vt:lpstr>
      <vt:lpstr>closing stocks</vt:lpstr>
      <vt:lpstr>Debtors</vt:lpstr>
      <vt:lpstr>creditors</vt:lpstr>
      <vt:lpstr>Above 1lakhs</vt:lpstr>
      <vt:lpstr>Stock </vt:lpstr>
      <vt:lpstr>Production Details</vt:lpstr>
      <vt:lpstr>Sales &amp; Purchase Details</vt:lpstr>
      <vt:lpstr>Total Purchase</vt:lpstr>
      <vt:lpstr>Total Sales</vt:lpstr>
      <vt:lpstr>Total Sales (2)</vt:lpstr>
      <vt:lpstr>Above 1 lakhs</vt:lpstr>
      <vt:lpstr>Debtors &amp; Creditors</vt:lpstr>
      <vt:lpstr>Purchase Details</vt:lpstr>
      <vt:lpstr>Sales Details </vt:lpstr>
      <vt:lpstr>'Above 1 lakhs'!Print_Area</vt:lpstr>
      <vt:lpstr>BS!Print_Area</vt:lpstr>
      <vt:lpstr>CF!Print_Area</vt:lpstr>
      <vt:lpstr>'closing stocks'!Print_Area</vt:lpstr>
      <vt:lpstr>CP!Print_Area</vt:lpstr>
      <vt:lpstr>creditors!Print_Area</vt:lpstr>
      <vt:lpstr>Debtors!Print_Area</vt:lpstr>
      <vt:lpstr>FA!Print_Area</vt:lpstr>
      <vt:lpstr>PL!Print_Area</vt:lpstr>
      <vt:lpstr>'Purchase Details'!Print_Area</vt:lpstr>
      <vt:lpstr>'Sales Details '!Print_Area</vt:lpstr>
      <vt:lpstr>'Total Purchase'!Print_Area</vt:lpstr>
      <vt:lpstr>'Total Sales'!Print_Area</vt:lpstr>
      <vt:lpstr>'Total Sales (2)'!Print_Area</vt:lpstr>
      <vt:lpstr>SCH!Print_Titles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Krishna Gupta(IN3200)</cp:lastModifiedBy>
  <cp:lastPrinted>2020-12-12T15:28:12Z</cp:lastPrinted>
  <dcterms:created xsi:type="dcterms:W3CDTF">2001-10-02T00:45:28Z</dcterms:created>
  <dcterms:modified xsi:type="dcterms:W3CDTF">2020-12-20T15:03:36Z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M1043200@mindtree.com</vt:lpwstr>
  </property>
  <property fmtid="{D5CDD505-2E9C-101B-9397-08002B2CF9AE}" pid="5" name="MSIP_Label_11c59481-0d92-4f93-abca-4982e9c5cb2a_SetDate">
    <vt:lpwstr>2020-12-12T15:19:19.3882413Z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ActionId">
    <vt:lpwstr>db271d92-b45b-4638-a7a3-4f7eb3c2a659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