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1043200\Desktop\sujit\PUJA KHADYA UDHYOG\"/>
    </mc:Choice>
  </mc:AlternateContent>
  <xr:revisionPtr revIDLastSave="0" documentId="13_ncr:1_{0DEC5C5F-ECA3-4407-B425-F2FD8B4CD36E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Sheet1" sheetId="12" state="hidden" r:id="rId1"/>
    <sheet name="Dhan Purchase" sheetId="9" r:id="rId2"/>
    <sheet name="Dhan Local" sheetId="3" r:id="rId3"/>
    <sheet name="Purchase Qty wise" sheetId="10" r:id="rId4"/>
    <sheet name="Closing Stock" sheetId="11" r:id="rId5"/>
    <sheet name="Vat Purchase" sheetId="6" r:id="rId6"/>
  </sheets>
  <externalReferences>
    <externalReference r:id="rId7"/>
  </externalReferences>
  <definedNames>
    <definedName name="_xlnm._FilterDatabase" localSheetId="2" hidden="1">'Dhan Local'!$A$1:$H$353</definedName>
    <definedName name="_xlnm._FilterDatabase" localSheetId="3" hidden="1">'Purchase Qty wise'!$A$1:$I$83</definedName>
    <definedName name="_xlnm._FilterDatabase" localSheetId="5" hidden="1">'Vat Purchase'!$A$1:$I$38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6" l="1"/>
  <c r="H20" i="6"/>
  <c r="H18" i="6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3" i="3"/>
  <c r="I12" i="3"/>
  <c r="I5" i="3"/>
  <c r="B14" i="11" l="1"/>
  <c r="I6" i="11" l="1"/>
  <c r="H6" i="11" l="1"/>
  <c r="I5" i="11"/>
  <c r="I4" i="11" s="1"/>
  <c r="H5" i="11"/>
  <c r="H4" i="11" s="1"/>
  <c r="I72" i="9" l="1"/>
  <c r="I14" i="10"/>
  <c r="H64" i="10"/>
  <c r="F64" i="10"/>
  <c r="I61" i="10"/>
  <c r="F20" i="10"/>
  <c r="E13" i="11" s="1"/>
  <c r="I5" i="10"/>
  <c r="F12" i="11"/>
  <c r="E12" i="11"/>
  <c r="I10" i="11" l="1"/>
  <c r="H10" i="11"/>
  <c r="I8" i="11"/>
  <c r="H8" i="11"/>
  <c r="I11" i="11"/>
  <c r="H11" i="11"/>
  <c r="I12" i="11"/>
  <c r="H12" i="11"/>
  <c r="E354" i="3"/>
  <c r="I78" i="9"/>
  <c r="I26" i="9"/>
  <c r="I21" i="9"/>
  <c r="I16" i="9"/>
  <c r="E5" i="3"/>
  <c r="H14" i="11" l="1"/>
  <c r="I14" i="11"/>
  <c r="G84" i="10"/>
  <c r="H81" i="10"/>
  <c r="G81" i="10"/>
  <c r="F81" i="10"/>
  <c r="G79" i="10"/>
  <c r="G77" i="10"/>
  <c r="G75" i="10"/>
  <c r="H68" i="10"/>
  <c r="G68" i="10"/>
  <c r="H66" i="10"/>
  <c r="G66" i="10"/>
  <c r="F66" i="10"/>
  <c r="G64" i="10"/>
  <c r="H60" i="10"/>
  <c r="G60" i="10"/>
  <c r="F60" i="10"/>
  <c r="H51" i="10"/>
  <c r="G51" i="10"/>
  <c r="F51" i="10"/>
  <c r="H49" i="10"/>
  <c r="G49" i="10"/>
  <c r="F49" i="10"/>
  <c r="E11" i="11" s="1"/>
  <c r="G46" i="10"/>
  <c r="G38" i="10"/>
  <c r="G30" i="10"/>
  <c r="H25" i="10"/>
  <c r="G25" i="10"/>
  <c r="F25" i="10"/>
  <c r="G23" i="10"/>
  <c r="H20" i="10"/>
  <c r="G20" i="10"/>
  <c r="H10" i="10"/>
  <c r="G10" i="10"/>
  <c r="F10" i="10"/>
  <c r="H8" i="10"/>
  <c r="G8" i="10"/>
  <c r="F8" i="10"/>
  <c r="G3" i="10"/>
  <c r="I7" i="10"/>
  <c r="H30" i="10"/>
  <c r="F30" i="10"/>
  <c r="E8" i="11" s="1"/>
  <c r="I19" i="10"/>
  <c r="I18" i="10"/>
  <c r="H37" i="10"/>
  <c r="F37" i="10"/>
  <c r="H22" i="10"/>
  <c r="F22" i="10"/>
  <c r="H83" i="10"/>
  <c r="F83" i="10"/>
  <c r="H36" i="10"/>
  <c r="F36" i="10"/>
  <c r="H35" i="10"/>
  <c r="F35" i="10"/>
  <c r="H82" i="10"/>
  <c r="F82" i="10"/>
  <c r="H45" i="10"/>
  <c r="F45" i="10"/>
  <c r="I74" i="10"/>
  <c r="I73" i="10"/>
  <c r="I24" i="10"/>
  <c r="I25" i="10" s="1"/>
  <c r="I17" i="10"/>
  <c r="H44" i="10"/>
  <c r="F44" i="10"/>
  <c r="H72" i="10"/>
  <c r="F72" i="10"/>
  <c r="F75" i="10" s="1"/>
  <c r="I16" i="10"/>
  <c r="I59" i="10"/>
  <c r="I48" i="10"/>
  <c r="I71" i="10"/>
  <c r="I70" i="10"/>
  <c r="I58" i="10"/>
  <c r="I47" i="10"/>
  <c r="I15" i="10"/>
  <c r="I57" i="10"/>
  <c r="I80" i="10"/>
  <c r="I81" i="10" s="1"/>
  <c r="H43" i="10"/>
  <c r="F43" i="10"/>
  <c r="I50" i="10"/>
  <c r="I51" i="10" s="1"/>
  <c r="F67" i="10"/>
  <c r="I67" i="10" s="1"/>
  <c r="I68" i="10" s="1"/>
  <c r="I69" i="10"/>
  <c r="I65" i="10"/>
  <c r="I66" i="10" s="1"/>
  <c r="I63" i="10"/>
  <c r="I29" i="10"/>
  <c r="I28" i="10"/>
  <c r="H42" i="10"/>
  <c r="F42" i="10"/>
  <c r="I13" i="10"/>
  <c r="I12" i="10"/>
  <c r="I11" i="10"/>
  <c r="I56" i="10"/>
  <c r="I62" i="10"/>
  <c r="I64" i="10" s="1"/>
  <c r="I6" i="10"/>
  <c r="I55" i="10"/>
  <c r="H34" i="10"/>
  <c r="F34" i="10"/>
  <c r="H21" i="10"/>
  <c r="F21" i="10"/>
  <c r="I54" i="10"/>
  <c r="I53" i="10"/>
  <c r="I4" i="10"/>
  <c r="H2" i="10"/>
  <c r="F2" i="10"/>
  <c r="F3" i="10" s="1"/>
  <c r="H78" i="10"/>
  <c r="F78" i="10"/>
  <c r="F79" i="10" s="1"/>
  <c r="H33" i="10"/>
  <c r="F33" i="10"/>
  <c r="H32" i="10"/>
  <c r="F32" i="10"/>
  <c r="H31" i="10"/>
  <c r="F31" i="10"/>
  <c r="I27" i="10"/>
  <c r="I52" i="10"/>
  <c r="H76" i="10"/>
  <c r="F76" i="10"/>
  <c r="F77" i="10" s="1"/>
  <c r="H41" i="10"/>
  <c r="F41" i="10"/>
  <c r="I26" i="10"/>
  <c r="I9" i="10"/>
  <c r="I10" i="10" s="1"/>
  <c r="H40" i="10"/>
  <c r="F40" i="10"/>
  <c r="H39" i="10"/>
  <c r="F39" i="10"/>
  <c r="M91" i="3"/>
  <c r="L91" i="3"/>
  <c r="E275" i="3"/>
  <c r="E273" i="3"/>
  <c r="E271" i="3"/>
  <c r="E91" i="3"/>
  <c r="E32" i="3"/>
  <c r="E14" i="3"/>
  <c r="E12" i="3"/>
  <c r="E3" i="3"/>
  <c r="I20" i="10" l="1"/>
  <c r="F13" i="11" s="1"/>
  <c r="I8" i="10"/>
  <c r="F23" i="10"/>
  <c r="I31" i="10"/>
  <c r="I49" i="10"/>
  <c r="F11" i="11" s="1"/>
  <c r="I41" i="10"/>
  <c r="I32" i="10"/>
  <c r="I22" i="10"/>
  <c r="I36" i="10"/>
  <c r="I39" i="10"/>
  <c r="I45" i="10"/>
  <c r="I35" i="10"/>
  <c r="I78" i="10"/>
  <c r="I79" i="10" s="1"/>
  <c r="I44" i="10"/>
  <c r="I83" i="10"/>
  <c r="I43" i="10"/>
  <c r="F84" i="10"/>
  <c r="E5" i="11" s="1"/>
  <c r="I34" i="10"/>
  <c r="F46" i="10"/>
  <c r="I2" i="10"/>
  <c r="I3" i="10" s="1"/>
  <c r="H46" i="10"/>
  <c r="I21" i="10"/>
  <c r="I72" i="10"/>
  <c r="I75" i="10" s="1"/>
  <c r="H3" i="10"/>
  <c r="I60" i="10"/>
  <c r="K91" i="3"/>
  <c r="I76" i="10"/>
  <c r="I77" i="10" s="1"/>
  <c r="H79" i="10"/>
  <c r="I40" i="10"/>
  <c r="I33" i="10"/>
  <c r="I82" i="10"/>
  <c r="I84" i="10" s="1"/>
  <c r="H23" i="10"/>
  <c r="F38" i="10"/>
  <c r="H75" i="10"/>
  <c r="I30" i="10"/>
  <c r="F8" i="11" s="1"/>
  <c r="F68" i="10"/>
  <c r="E7" i="11" s="1"/>
  <c r="H38" i="10"/>
  <c r="I37" i="10"/>
  <c r="H77" i="10"/>
  <c r="I42" i="10"/>
  <c r="G85" i="10"/>
  <c r="H84" i="10"/>
  <c r="F7" i="11" l="1"/>
  <c r="E6" i="11"/>
  <c r="E14" i="11" s="1"/>
  <c r="F5" i="11"/>
  <c r="I23" i="10"/>
  <c r="I46" i="10"/>
  <c r="F85" i="10"/>
  <c r="H85" i="10"/>
  <c r="I38" i="10"/>
  <c r="G15" i="3"/>
  <c r="H68" i="9"/>
  <c r="F68" i="9"/>
  <c r="H64" i="9"/>
  <c r="H63" i="9"/>
  <c r="H62" i="9"/>
  <c r="H61" i="9"/>
  <c r="H60" i="9"/>
  <c r="H59" i="9"/>
  <c r="H58" i="9"/>
  <c r="F64" i="9"/>
  <c r="F63" i="9"/>
  <c r="F62" i="9"/>
  <c r="F61" i="9"/>
  <c r="F60" i="9"/>
  <c r="F59" i="9"/>
  <c r="F58" i="9"/>
  <c r="H50" i="9"/>
  <c r="H49" i="9"/>
  <c r="F50" i="9"/>
  <c r="I50" i="9" s="1"/>
  <c r="F49" i="9"/>
  <c r="H38" i="9"/>
  <c r="F38" i="9"/>
  <c r="H30" i="9"/>
  <c r="I30" i="9" s="1"/>
  <c r="F30" i="9"/>
  <c r="H20" i="9"/>
  <c r="F20" i="9"/>
  <c r="H19" i="9"/>
  <c r="F19" i="9"/>
  <c r="H14" i="9"/>
  <c r="F14" i="9"/>
  <c r="H13" i="9"/>
  <c r="F13" i="9"/>
  <c r="H12" i="9"/>
  <c r="F12" i="9"/>
  <c r="H11" i="9"/>
  <c r="F11" i="9"/>
  <c r="H10" i="9"/>
  <c r="F10" i="9"/>
  <c r="H7" i="9"/>
  <c r="I7" i="9" s="1"/>
  <c r="F7" i="9"/>
  <c r="H6" i="9"/>
  <c r="F6" i="9"/>
  <c r="H3" i="9"/>
  <c r="F3" i="9"/>
  <c r="H2" i="9"/>
  <c r="F2" i="9"/>
  <c r="I70" i="9"/>
  <c r="I66" i="9"/>
  <c r="I65" i="9"/>
  <c r="I58" i="9"/>
  <c r="I57" i="9"/>
  <c r="I56" i="9"/>
  <c r="I55" i="9"/>
  <c r="I51" i="9"/>
  <c r="I48" i="9"/>
  <c r="I47" i="9"/>
  <c r="I46" i="9"/>
  <c r="I45" i="9"/>
  <c r="I44" i="9"/>
  <c r="I43" i="9"/>
  <c r="I42" i="9"/>
  <c r="I41" i="9"/>
  <c r="I40" i="9"/>
  <c r="I39" i="9"/>
  <c r="I37" i="9"/>
  <c r="F36" i="9"/>
  <c r="I36" i="9" s="1"/>
  <c r="I35" i="9"/>
  <c r="I34" i="9"/>
  <c r="I33" i="9"/>
  <c r="I32" i="9"/>
  <c r="I31" i="9"/>
  <c r="I29" i="9"/>
  <c r="I28" i="9"/>
  <c r="I27" i="9"/>
  <c r="I25" i="9"/>
  <c r="I24" i="9"/>
  <c r="I23" i="9"/>
  <c r="I22" i="9"/>
  <c r="I18" i="9"/>
  <c r="I17" i="9"/>
  <c r="I15" i="9"/>
  <c r="I9" i="9"/>
  <c r="I8" i="9"/>
  <c r="I5" i="9"/>
  <c r="I4" i="9"/>
  <c r="F6" i="11" l="1"/>
  <c r="F14" i="11" s="1"/>
  <c r="I85" i="10"/>
  <c r="I64" i="9"/>
  <c r="I10" i="9"/>
  <c r="I14" i="9"/>
  <c r="I11" i="9"/>
  <c r="I61" i="9"/>
  <c r="I2" i="9"/>
  <c r="I38" i="9"/>
  <c r="I62" i="9"/>
  <c r="I12" i="9"/>
  <c r="I20" i="9"/>
  <c r="I19" i="9"/>
  <c r="I13" i="9"/>
  <c r="I3" i="9"/>
  <c r="I63" i="9"/>
  <c r="I49" i="9"/>
  <c r="I59" i="9"/>
  <c r="I60" i="9"/>
  <c r="I6" i="9"/>
  <c r="I77" i="9" l="1"/>
  <c r="I79" i="9" s="1"/>
  <c r="H33" i="3"/>
  <c r="H353" i="3" l="1"/>
  <c r="H268" i="3"/>
  <c r="H31" i="3"/>
  <c r="H267" i="3"/>
  <c r="H30" i="3"/>
  <c r="H266" i="3"/>
  <c r="H13" i="3"/>
  <c r="H14" i="3" s="1"/>
  <c r="H265" i="3"/>
  <c r="H264" i="3"/>
  <c r="H263" i="3"/>
  <c r="H262" i="3"/>
  <c r="H29" i="3"/>
  <c r="H261" i="3"/>
  <c r="H352" i="3"/>
  <c r="H249" i="3"/>
  <c r="H28" i="3"/>
  <c r="H250" i="3"/>
  <c r="H251" i="3"/>
  <c r="H252" i="3"/>
  <c r="H253" i="3"/>
  <c r="H348" i="3"/>
  <c r="H349" i="3"/>
  <c r="H254" i="3"/>
  <c r="H255" i="3"/>
  <c r="H256" i="3"/>
  <c r="H257" i="3"/>
  <c r="H258" i="3"/>
  <c r="H350" i="3"/>
  <c r="H351" i="3"/>
  <c r="H259" i="3"/>
  <c r="H260" i="3"/>
  <c r="H248" i="3"/>
  <c r="H88" i="3"/>
  <c r="H247" i="3"/>
  <c r="H246" i="3"/>
  <c r="H245" i="3"/>
  <c r="H244" i="3"/>
  <c r="H347" i="3"/>
  <c r="H346" i="3"/>
  <c r="H87" i="3"/>
  <c r="H243" i="3"/>
  <c r="E121" i="3"/>
  <c r="E269" i="3" s="1"/>
  <c r="H298" i="3"/>
  <c r="H299" i="3"/>
  <c r="H46" i="3"/>
  <c r="H300" i="3"/>
  <c r="H301" i="3"/>
  <c r="H302" i="3"/>
  <c r="H47" i="3"/>
  <c r="H48" i="3"/>
  <c r="H93" i="3"/>
  <c r="H49" i="3"/>
  <c r="H50" i="3"/>
  <c r="H303" i="3"/>
  <c r="H51" i="3"/>
  <c r="H52" i="3"/>
  <c r="H53" i="3"/>
  <c r="H54" i="3"/>
  <c r="H94" i="3"/>
  <c r="H95" i="3"/>
  <c r="H96" i="3"/>
  <c r="H97" i="3"/>
  <c r="H16" i="3"/>
  <c r="H17" i="3"/>
  <c r="H98" i="3"/>
  <c r="H2" i="3"/>
  <c r="H99" i="3"/>
  <c r="H55" i="3"/>
  <c r="H100" i="3"/>
  <c r="H101" i="3"/>
  <c r="H102" i="3"/>
  <c r="H56" i="3"/>
  <c r="H304" i="3"/>
  <c r="H305" i="3"/>
  <c r="H270" i="3"/>
  <c r="H271" i="3" s="1"/>
  <c r="H103" i="3"/>
  <c r="H306" i="3"/>
  <c r="H104" i="3"/>
  <c r="H307" i="3"/>
  <c r="H57" i="3"/>
  <c r="H105" i="3"/>
  <c r="H58" i="3"/>
  <c r="H59" i="3"/>
  <c r="H308" i="3"/>
  <c r="H18" i="3"/>
  <c r="H19" i="3"/>
  <c r="H60" i="3"/>
  <c r="H61" i="3"/>
  <c r="H20" i="3"/>
  <c r="H62" i="3"/>
  <c r="H309" i="3"/>
  <c r="H310" i="3"/>
  <c r="H311" i="3"/>
  <c r="H312" i="3"/>
  <c r="H21" i="3"/>
  <c r="H63" i="3"/>
  <c r="H106" i="3"/>
  <c r="H107" i="3"/>
  <c r="H108" i="3"/>
  <c r="H109" i="3"/>
  <c r="H110" i="3"/>
  <c r="H111" i="3"/>
  <c r="H112" i="3"/>
  <c r="H113" i="3"/>
  <c r="H114" i="3"/>
  <c r="H115" i="3"/>
  <c r="H116" i="3"/>
  <c r="H64" i="3"/>
  <c r="H22" i="3"/>
  <c r="H117" i="3"/>
  <c r="H118" i="3"/>
  <c r="H119" i="3"/>
  <c r="H65" i="3"/>
  <c r="H66" i="3"/>
  <c r="H67" i="3"/>
  <c r="H313" i="3"/>
  <c r="H68" i="3"/>
  <c r="H8" i="3"/>
  <c r="H120" i="3"/>
  <c r="H314" i="3"/>
  <c r="H69" i="3"/>
  <c r="H9" i="3"/>
  <c r="H70" i="3"/>
  <c r="H71" i="3"/>
  <c r="H121" i="3"/>
  <c r="H122" i="3"/>
  <c r="H123" i="3"/>
  <c r="H124" i="3"/>
  <c r="H315" i="3"/>
  <c r="H316" i="3"/>
  <c r="H72" i="3"/>
  <c r="H23" i="3"/>
  <c r="H125" i="3"/>
  <c r="H126" i="3"/>
  <c r="H127" i="3"/>
  <c r="H128" i="3"/>
  <c r="H73" i="3"/>
  <c r="H317" i="3"/>
  <c r="H129" i="3"/>
  <c r="H130" i="3"/>
  <c r="H131" i="3"/>
  <c r="H132" i="3"/>
  <c r="H133" i="3"/>
  <c r="H134" i="3"/>
  <c r="H24" i="3"/>
  <c r="H318" i="3"/>
  <c r="H319" i="3"/>
  <c r="H135" i="3"/>
  <c r="H136" i="3"/>
  <c r="H74" i="3"/>
  <c r="H25" i="3"/>
  <c r="H137" i="3"/>
  <c r="H75" i="3"/>
  <c r="H10" i="3"/>
  <c r="H26" i="3"/>
  <c r="H320" i="3"/>
  <c r="H138" i="3"/>
  <c r="H76" i="3"/>
  <c r="H139" i="3"/>
  <c r="H321" i="3"/>
  <c r="H140" i="3"/>
  <c r="H141" i="3"/>
  <c r="H77" i="3"/>
  <c r="H78" i="3"/>
  <c r="H322" i="3"/>
  <c r="H79" i="3"/>
  <c r="H142" i="3"/>
  <c r="H323" i="3"/>
  <c r="H80" i="3"/>
  <c r="H324" i="3"/>
  <c r="H143" i="3"/>
  <c r="H325" i="3"/>
  <c r="H81" i="3"/>
  <c r="H82" i="3"/>
  <c r="H144" i="3"/>
  <c r="H326" i="3"/>
  <c r="H145" i="3"/>
  <c r="H327" i="3"/>
  <c r="H328" i="3"/>
  <c r="H329" i="3"/>
  <c r="H27" i="3"/>
  <c r="H83" i="3"/>
  <c r="H330" i="3"/>
  <c r="H146" i="3"/>
  <c r="H147" i="3"/>
  <c r="H148" i="3"/>
  <c r="H149" i="3"/>
  <c r="H150" i="3"/>
  <c r="H84" i="3"/>
  <c r="H331" i="3"/>
  <c r="H85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332" i="3"/>
  <c r="H86" i="3"/>
  <c r="H184" i="3"/>
  <c r="H333" i="3"/>
  <c r="H185" i="3"/>
  <c r="H186" i="3"/>
  <c r="H187" i="3"/>
  <c r="H188" i="3"/>
  <c r="H189" i="3"/>
  <c r="H334" i="3"/>
  <c r="H190" i="3"/>
  <c r="H191" i="3"/>
  <c r="H192" i="3"/>
  <c r="H193" i="3"/>
  <c r="H194" i="3"/>
  <c r="H195" i="3"/>
  <c r="H196" i="3"/>
  <c r="H197" i="3"/>
  <c r="H272" i="3"/>
  <c r="H273" i="3" s="1"/>
  <c r="H198" i="3"/>
  <c r="H199" i="3"/>
  <c r="H200" i="3"/>
  <c r="H201" i="3"/>
  <c r="H202" i="3"/>
  <c r="H335" i="3"/>
  <c r="H203" i="3"/>
  <c r="H204" i="3"/>
  <c r="H205" i="3"/>
  <c r="H206" i="3"/>
  <c r="H207" i="3"/>
  <c r="H208" i="3"/>
  <c r="H336" i="3"/>
  <c r="H209" i="3"/>
  <c r="H210" i="3"/>
  <c r="H337" i="3"/>
  <c r="H211" i="3"/>
  <c r="H212" i="3"/>
  <c r="H213" i="3"/>
  <c r="H214" i="3"/>
  <c r="H215" i="3"/>
  <c r="H338" i="3"/>
  <c r="H339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340" i="3"/>
  <c r="H228" i="3"/>
  <c r="H341" i="3"/>
  <c r="H229" i="3"/>
  <c r="H230" i="3"/>
  <c r="H342" i="3"/>
  <c r="H11" i="3"/>
  <c r="H231" i="3"/>
  <c r="H232" i="3"/>
  <c r="H343" i="3"/>
  <c r="H233" i="3"/>
  <c r="H234" i="3"/>
  <c r="H235" i="3"/>
  <c r="H236" i="3"/>
  <c r="H237" i="3"/>
  <c r="H344" i="3"/>
  <c r="H238" i="3"/>
  <c r="H239" i="3"/>
  <c r="H240" i="3"/>
  <c r="H241" i="3"/>
  <c r="H345" i="3"/>
  <c r="H242" i="3"/>
  <c r="H45" i="3"/>
  <c r="H3" i="3" l="1"/>
  <c r="E41" i="3"/>
  <c r="H277" i="3"/>
  <c r="H6" i="3"/>
  <c r="H34" i="3"/>
  <c r="H278" i="3"/>
  <c r="H35" i="3"/>
  <c r="H279" i="3"/>
  <c r="H280" i="3"/>
  <c r="H281" i="3"/>
  <c r="H4" i="3"/>
  <c r="H5" i="3" s="1"/>
  <c r="H282" i="3"/>
  <c r="H283" i="3"/>
  <c r="H36" i="3"/>
  <c r="H90" i="3"/>
  <c r="H91" i="3" s="1"/>
  <c r="H15" i="3"/>
  <c r="H32" i="3" s="1"/>
  <c r="H284" i="3"/>
  <c r="H285" i="3"/>
  <c r="H37" i="3"/>
  <c r="H286" i="3"/>
  <c r="H287" i="3"/>
  <c r="H92" i="3"/>
  <c r="H269" i="3" s="1"/>
  <c r="H288" i="3"/>
  <c r="H289" i="3"/>
  <c r="H290" i="3"/>
  <c r="H38" i="3"/>
  <c r="H274" i="3"/>
  <c r="H275" i="3" s="1"/>
  <c r="H39" i="3"/>
  <c r="H40" i="3"/>
  <c r="H291" i="3"/>
  <c r="H292" i="3"/>
  <c r="H293" i="3"/>
  <c r="H294" i="3"/>
  <c r="H295" i="3"/>
  <c r="H296" i="3"/>
  <c r="H297" i="3"/>
  <c r="H7" i="3"/>
  <c r="H41" i="3"/>
  <c r="H42" i="3"/>
  <c r="H43" i="3"/>
  <c r="H44" i="3"/>
  <c r="H276" i="3"/>
  <c r="H4" i="6"/>
  <c r="F4" i="6"/>
  <c r="F3" i="6"/>
  <c r="H3" i="6" s="1"/>
  <c r="F10" i="6"/>
  <c r="H10" i="6"/>
  <c r="H5" i="6"/>
  <c r="F5" i="6"/>
  <c r="F6" i="6"/>
  <c r="F7" i="6"/>
  <c r="H7" i="6" s="1"/>
  <c r="F8" i="6"/>
  <c r="H8" i="6" s="1"/>
  <c r="F9" i="6"/>
  <c r="H9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2" i="6"/>
  <c r="H2" i="6"/>
  <c r="H354" i="3" l="1"/>
  <c r="N275" i="3" s="1"/>
  <c r="E89" i="3"/>
  <c r="E356" i="3" s="1"/>
  <c r="H89" i="3"/>
  <c r="H12" i="3"/>
  <c r="H356" i="3" s="1"/>
  <c r="N91" i="3" l="1"/>
</calcChain>
</file>

<file path=xl/sharedStrings.xml><?xml version="1.0" encoding="utf-8"?>
<sst xmlns="http://schemas.openxmlformats.org/spreadsheetml/2006/main" count="2142" uniqueCount="147">
  <si>
    <t>Month</t>
  </si>
  <si>
    <t>Bill no.</t>
  </si>
  <si>
    <t>Party Name</t>
  </si>
  <si>
    <t>Pan no.</t>
  </si>
  <si>
    <t>Taxable</t>
  </si>
  <si>
    <t>Tax</t>
  </si>
  <si>
    <t>Non Tax</t>
  </si>
  <si>
    <t>Total</t>
  </si>
  <si>
    <t>Amount</t>
  </si>
  <si>
    <t>Item</t>
  </si>
  <si>
    <t>Qty</t>
  </si>
  <si>
    <t>Rate</t>
  </si>
  <si>
    <t>Bhadra</t>
  </si>
  <si>
    <t>Ashoj</t>
  </si>
  <si>
    <t>Poush</t>
  </si>
  <si>
    <t>Magh</t>
  </si>
  <si>
    <t>Falgun</t>
  </si>
  <si>
    <t>Chaitra</t>
  </si>
  <si>
    <t>Jestha</t>
  </si>
  <si>
    <t>Bag</t>
  </si>
  <si>
    <t>Sona Dhan</t>
  </si>
  <si>
    <t>Dhan</t>
  </si>
  <si>
    <t>Cancelled</t>
  </si>
  <si>
    <t>Cash</t>
  </si>
  <si>
    <t>Basmati Dhan</t>
  </si>
  <si>
    <t>Grand Total</t>
  </si>
  <si>
    <t>Shrawn</t>
  </si>
  <si>
    <t xml:space="preserve">Om Khadya Udhyog </t>
  </si>
  <si>
    <t>Rejection Rice 28Kg</t>
  </si>
  <si>
    <t>RK Khadyana Suppilers</t>
  </si>
  <si>
    <t>Jira Rice 25Kg</t>
  </si>
  <si>
    <t>Unit</t>
  </si>
  <si>
    <t>Kg</t>
  </si>
  <si>
    <t>Swaraswati Khad Traders</t>
  </si>
  <si>
    <t>Pina 200*50</t>
  </si>
  <si>
    <t>Chimali Printing</t>
  </si>
  <si>
    <t>Mangshir</t>
  </si>
  <si>
    <t>Rejection Rice 25Kg</t>
  </si>
  <si>
    <t>Steam Bluestar Jeera Rice 25Kg</t>
  </si>
  <si>
    <t>Arwa Arpan Basmati Rice 20Kg</t>
  </si>
  <si>
    <t>Steam Arpan Sonam Rice 20Kg</t>
  </si>
  <si>
    <t>Satish Galla Bhandar</t>
  </si>
  <si>
    <t>Sushma Kirana Tatha Khaad Bhandar</t>
  </si>
  <si>
    <t xml:space="preserve">Sambha Rice </t>
  </si>
  <si>
    <t>New Om Khadya Udhyog</t>
  </si>
  <si>
    <t>Mota Rice</t>
  </si>
  <si>
    <t>Sonu Enterprises</t>
  </si>
  <si>
    <t>Jai Shree Hanuman Khadyanna Kharid Bikri Kendra</t>
  </si>
  <si>
    <t>Lal Singh Traders Pvt Ltd</t>
  </si>
  <si>
    <t>Roller</t>
  </si>
  <si>
    <t>Utakarsh Traders</t>
  </si>
  <si>
    <t>Maize</t>
  </si>
  <si>
    <t>Himansu Suppilers</t>
  </si>
  <si>
    <t>Sona Dhan 35*4 (2445)</t>
  </si>
  <si>
    <t>Sona Mansuli</t>
  </si>
  <si>
    <t>Sona Dhan 45*4</t>
  </si>
  <si>
    <t xml:space="preserve">Sabitri </t>
  </si>
  <si>
    <t>Steam Jira Rice ( Double Trishul)</t>
  </si>
  <si>
    <t>S &amp; S Trading Pvt Ltd</t>
  </si>
  <si>
    <t>Rijan Trade Suppilers</t>
  </si>
  <si>
    <t>Rice Bran</t>
  </si>
  <si>
    <t>LB Traders</t>
  </si>
  <si>
    <t>Swastik Traders</t>
  </si>
  <si>
    <t>Baishak</t>
  </si>
  <si>
    <t>Aanapurna Galla Bhandar</t>
  </si>
  <si>
    <t>Balaji Enterprises Pvt Ltd</t>
  </si>
  <si>
    <t>Chaudhary Rice Mill</t>
  </si>
  <si>
    <t>Gahu</t>
  </si>
  <si>
    <t>Puja &amp; Punam Suppilers</t>
  </si>
  <si>
    <t>Paddy Mota</t>
  </si>
  <si>
    <t>Steam New Arpan Sonam Rice 20Kg</t>
  </si>
  <si>
    <t>Madhina Enterprises</t>
  </si>
  <si>
    <t>Ram Parsad Kaulapuri</t>
  </si>
  <si>
    <t>Ashar</t>
  </si>
  <si>
    <t>Gorkha FeedIndustries Pvt Ltd</t>
  </si>
  <si>
    <t>Soya DOC</t>
  </si>
  <si>
    <t>Shiva Guru Khadyana Suppilers</t>
  </si>
  <si>
    <t>Bll No</t>
  </si>
  <si>
    <t>Kathrani Dhan</t>
  </si>
  <si>
    <t>Purano Dhan</t>
  </si>
  <si>
    <t>Brand</t>
  </si>
  <si>
    <t>Masuri</t>
  </si>
  <si>
    <t>mushuro</t>
  </si>
  <si>
    <t xml:space="preserve"> -    Total</t>
  </si>
  <si>
    <t xml:space="preserve"> Basmati Dhan  Total</t>
  </si>
  <si>
    <t xml:space="preserve"> Brand  Total</t>
  </si>
  <si>
    <t xml:space="preserve"> Cancelled  Total</t>
  </si>
  <si>
    <t xml:space="preserve"> Dhan  Total</t>
  </si>
  <si>
    <t xml:space="preserve"> Gahu  Total</t>
  </si>
  <si>
    <t xml:space="preserve"> Kathrani Dhan  Total</t>
  </si>
  <si>
    <t xml:space="preserve"> Maize  Total</t>
  </si>
  <si>
    <t xml:space="preserve"> Masuri  Total</t>
  </si>
  <si>
    <t xml:space="preserve"> mushuro  Total</t>
  </si>
  <si>
    <t xml:space="preserve"> Purano Dhan  Total</t>
  </si>
  <si>
    <t xml:space="preserve"> Sona Dhan  Total</t>
  </si>
  <si>
    <t>dhan</t>
  </si>
  <si>
    <t>Arwa Arpan Basmati Rice 20Kg Total</t>
  </si>
  <si>
    <t>Dhan Total</t>
  </si>
  <si>
    <t>Jira Rice 25Kg Total</t>
  </si>
  <si>
    <t>Maize Total</t>
  </si>
  <si>
    <t>Pina 200*50 Total</t>
  </si>
  <si>
    <t>Rejection Rice 25Kg Total</t>
  </si>
  <si>
    <t>Rejection Rice 28Kg Total</t>
  </si>
  <si>
    <t>Rice Bran Total</t>
  </si>
  <si>
    <t>Sona Dhan Total</t>
  </si>
  <si>
    <t>Sona Dhan 35*4 (2445) Total</t>
  </si>
  <si>
    <t>Sona Dhan 45*4 Total</t>
  </si>
  <si>
    <t>Sona Mansuli Total</t>
  </si>
  <si>
    <t>Steam Arpan Sonam Rice 20Kg Total</t>
  </si>
  <si>
    <t>Steam Bluestar Jeera Rice 25Kg Total</t>
  </si>
  <si>
    <t>Steam Jira Rice ( Double Trishul) Total</t>
  </si>
  <si>
    <t>Steam New Arpan Sonam Rice 20Kg Total</t>
  </si>
  <si>
    <t>Steam Bluestar Jeera Rice 25Kg (Rejection)</t>
  </si>
  <si>
    <t>Sambha Rice (Jeera Rice)</t>
  </si>
  <si>
    <t xml:space="preserve"> Sona Dhan</t>
  </si>
  <si>
    <t>Mota Rice (Rejection Rice)</t>
  </si>
  <si>
    <t>wrong bill</t>
  </si>
  <si>
    <t>Maze</t>
  </si>
  <si>
    <t>kg</t>
  </si>
  <si>
    <t>Not to be shown</t>
  </si>
  <si>
    <t>Bill added</t>
  </si>
  <si>
    <t>Paddy Mota (Dhan)</t>
  </si>
  <si>
    <t>-</t>
  </si>
  <si>
    <t>Purchase from Suppliers</t>
  </si>
  <si>
    <t>Purchase from Farmers</t>
  </si>
  <si>
    <t>Pina</t>
  </si>
  <si>
    <t>Bhush</t>
  </si>
  <si>
    <t>Kanika</t>
  </si>
  <si>
    <t xml:space="preserve">Brand </t>
  </si>
  <si>
    <t>Makai</t>
  </si>
  <si>
    <t>Items</t>
  </si>
  <si>
    <t>Sales:</t>
  </si>
  <si>
    <t>Purchase:</t>
  </si>
  <si>
    <t>Rejection Rice</t>
  </si>
  <si>
    <t>Jeera Rice</t>
  </si>
  <si>
    <t>Gahu+Mashuri</t>
  </si>
  <si>
    <t>Mota Rice Total (Rejection RICE)</t>
  </si>
  <si>
    <t>Paddy Mota Total (Dhan)</t>
  </si>
  <si>
    <t>Sabitri  Total (Dhan)</t>
  </si>
  <si>
    <t>Sambha Rice  Total (Jeera Rice)</t>
  </si>
  <si>
    <t>Sona Chamal</t>
  </si>
  <si>
    <t>Opening Stocks:</t>
  </si>
  <si>
    <t>Closing Stocks:</t>
  </si>
  <si>
    <t>Qty (Kg)</t>
  </si>
  <si>
    <t xml:space="preserve"> </t>
  </si>
  <si>
    <t>Sum of Amount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</si>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</sst>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0" fillId="0" borderId="0" xfId="0" applyFill="1"/>
    <xf numFmtId="16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1" applyFont="1" applyFill="1" applyAlignment="1">
      <alignment horizontal="center"/>
    </xf>
    <xf numFmtId="164" fontId="0" fillId="0" borderId="0" xfId="1" applyFont="1" applyFill="1"/>
    <xf numFmtId="0" fontId="2" fillId="0" borderId="0" xfId="1" applyNumberFormat="1" applyFont="1"/>
    <xf numFmtId="164" fontId="2" fillId="0" borderId="0" xfId="1" applyFont="1"/>
    <xf numFmtId="164" fontId="2" fillId="0" borderId="0" xfId="1" applyFont="1" applyFill="1"/>
    <xf numFmtId="164" fontId="0" fillId="2" borderId="0" xfId="1" applyFont="1" applyFill="1"/>
    <xf numFmtId="0" fontId="3" fillId="0" borderId="0" xfId="0" applyFont="1"/>
    <xf numFmtId="164" fontId="3" fillId="0" borderId="0" xfId="1" applyFont="1"/>
    <xf numFmtId="14" fontId="0" fillId="2" borderId="0" xfId="0" applyNumberFormat="1" applyFill="1"/>
    <xf numFmtId="0" fontId="0" fillId="2" borderId="0" xfId="0" applyFill="1"/>
    <xf numFmtId="164" fontId="4" fillId="0" borderId="0" xfId="1" applyFont="1" applyFill="1"/>
    <xf numFmtId="0" fontId="4" fillId="2" borderId="0" xfId="0" applyFont="1" applyFill="1"/>
    <xf numFmtId="164" fontId="4" fillId="2" borderId="0" xfId="1" applyFont="1" applyFill="1"/>
    <xf numFmtId="164" fontId="0" fillId="3" borderId="0" xfId="1" applyFont="1" applyFill="1"/>
    <xf numFmtId="164" fontId="0" fillId="4" borderId="0" xfId="1" applyFont="1" applyFill="1"/>
    <xf numFmtId="164" fontId="4" fillId="4" borderId="0" xfId="1" applyFont="1" applyFill="1"/>
    <xf numFmtId="0" fontId="0" fillId="3" borderId="0" xfId="0" applyFill="1"/>
    <xf numFmtId="164" fontId="2" fillId="0" borderId="1" xfId="1" applyFont="1" applyFill="1" applyBorder="1"/>
    <xf numFmtId="164" fontId="1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164" fontId="1" fillId="0" borderId="0" xfId="1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1" pivotButton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ooja%20Khadya%20Udyog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Sales Qty Wise"/>
      <sheetName val="sales (2)"/>
      <sheetName val="List of Debtors 2076-77"/>
      <sheetName val="Sheet1"/>
      <sheetName val="List of Creditors 2076-77"/>
    </sheetNames>
    <sheetDataSet>
      <sheetData sheetId="0" refreshError="1"/>
      <sheetData sheetId="1">
        <row r="6">
          <cell r="H6">
            <v>2000</v>
          </cell>
        </row>
        <row r="8">
          <cell r="F8">
            <v>250</v>
          </cell>
          <cell r="H8">
            <v>9000</v>
          </cell>
        </row>
        <row r="10">
          <cell r="F10">
            <v>625</v>
          </cell>
          <cell r="H10">
            <v>38750</v>
          </cell>
        </row>
        <row r="12">
          <cell r="F12">
            <v>625</v>
          </cell>
          <cell r="H12">
            <v>36250</v>
          </cell>
        </row>
        <row r="19">
          <cell r="F19">
            <v>1000</v>
          </cell>
          <cell r="H19">
            <v>58000</v>
          </cell>
        </row>
        <row r="21">
          <cell r="F21">
            <v>1150</v>
          </cell>
          <cell r="H21">
            <v>67850</v>
          </cell>
        </row>
        <row r="44">
          <cell r="F44">
            <v>9325</v>
          </cell>
          <cell r="H44">
            <v>535150</v>
          </cell>
        </row>
        <row r="59">
          <cell r="F59">
            <v>10025</v>
          </cell>
          <cell r="H59">
            <v>605862.5</v>
          </cell>
        </row>
        <row r="91">
          <cell r="F91">
            <v>17630</v>
          </cell>
          <cell r="H91">
            <v>622125</v>
          </cell>
        </row>
        <row r="281">
          <cell r="F281">
            <v>56527</v>
          </cell>
          <cell r="H281">
            <v>2021577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Gupta(IN3200)" refreshedDate="44178.567389814816" createdVersion="6" refreshedVersion="6" minRefreshableVersion="3" recordCount="69" xr:uid="{9C375064-6AD0-46A1-853F-0F5DCAFCA5F9}">
  <cacheSource type="worksheet">
    <worksheetSource ref="E1:I70" sheet="Dhan Purchase"/>
  </cacheSource>
  <cacheFields count="5">
    <cacheField name="Item" numFmtId="0">
      <sharedItems count="26">
        <s v="Rejection Rice 28Kg"/>
        <s v="Jira Rice 25Kg"/>
        <s v="Pina 200*50"/>
        <s v="Steam Arpan Sonam Rice 20Kg"/>
        <s v="Sambha Rice (Jeera Rice)"/>
        <s v="Rejection Rice 25Kg"/>
        <s v="Steam Bluestar Jeera Rice 25Kg (Rejection)"/>
        <s v="Arwa Arpan Basmati Rice 20Kg"/>
        <s v=" Sona Dhan"/>
        <s v="Sambha Rice "/>
        <s v="Mota Rice (Rejection Rice)"/>
        <s v="Maze"/>
        <s v="Dhan"/>
        <s v="Sona Dhan"/>
        <s v="Maize"/>
        <s v="Sona Dhan 35*4 (2445)"/>
        <s v="Sona Mansuli"/>
        <s v="Sona Dhan 45*4"/>
        <s v="Sabitri "/>
        <s v="Steam Jira Rice ( Double Trishul)"/>
        <s v="Rice Bran"/>
        <s v="Mota Rice"/>
        <s v="Gahu"/>
        <s v="Paddy Mota (Dhan)"/>
        <s v="Steam New Arpan Sonam Rice 20Kg"/>
        <s v="Soya DOC"/>
      </sharedItems>
    </cacheField>
    <cacheField name="Qty" numFmtId="164">
      <sharedItems containsSemiMixedTypes="0" containsString="0" containsNumber="1" containsInteger="1" minValue="20" maxValue="37120" count="56">
        <n v="3360"/>
        <n v="8260"/>
        <n v="1250"/>
        <n v="10000"/>
        <n v="4116"/>
        <n v="100"/>
        <n v="350"/>
        <n v="6175"/>
        <n v="2000"/>
        <n v="2500"/>
        <n v="60"/>
        <n v="5400"/>
        <n v="5600"/>
        <n v="1000"/>
        <n v="750"/>
        <n v="6608"/>
        <n v="5000"/>
        <n v="37120"/>
        <n v="5800"/>
        <n v="17000"/>
        <n v="1275"/>
        <n v="21390"/>
        <n v="26140"/>
        <n v="25270"/>
        <n v="3760"/>
        <n v="5740"/>
        <n v="5650"/>
        <n v="5240"/>
        <n v="1400"/>
        <n v="4275"/>
        <n v="4520"/>
        <n v="1680"/>
        <n v="625"/>
        <n v="22000"/>
        <n v="21500"/>
        <n v="4140"/>
        <n v="4095"/>
        <n v="25000"/>
        <n v="3500"/>
        <n v="33800"/>
        <n v="7000"/>
        <n v="21000"/>
        <n v="2960"/>
        <n v="480"/>
        <n v="1800"/>
        <n v="30500"/>
        <n v="4500"/>
        <n v="6795"/>
        <n v="2100"/>
        <n v="20"/>
        <n v="200"/>
        <n v="6580"/>
        <n v="5175"/>
        <n v="34500"/>
        <n v="29700"/>
        <n v="12580"/>
      </sharedItems>
    </cacheField>
    <cacheField name="Unit" numFmtId="164">
      <sharedItems/>
    </cacheField>
    <cacheField name="Rate" numFmtId="164">
      <sharedItems containsSemiMixedTypes="0" containsString="0" containsNumber="1" minValue="18" maxValue="560"/>
    </cacheField>
    <cacheField name="Amount" numFmtId="164">
      <sharedItems containsSemiMixedTypes="0" containsString="0" containsNumber="1" minValue="0" maxValue="1384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s v="Kg"/>
    <n v="33.25"/>
    <n v="111720"/>
  </r>
  <r>
    <x v="0"/>
    <x v="1"/>
    <s v="Kg"/>
    <n v="35"/>
    <n v="289100"/>
  </r>
  <r>
    <x v="1"/>
    <x v="2"/>
    <s v="Kg"/>
    <n v="56"/>
    <n v="70000"/>
  </r>
  <r>
    <x v="2"/>
    <x v="3"/>
    <s v="Kg"/>
    <n v="30"/>
    <n v="300000"/>
  </r>
  <r>
    <x v="0"/>
    <x v="4"/>
    <s v="Kg"/>
    <n v="36"/>
    <n v="148176"/>
  </r>
  <r>
    <x v="3"/>
    <x v="5"/>
    <s v="Kg"/>
    <n v="76"/>
    <n v="7600"/>
  </r>
  <r>
    <x v="4"/>
    <x v="6"/>
    <s v="Kg"/>
    <n v="560"/>
    <n v="196000"/>
  </r>
  <r>
    <x v="2"/>
    <x v="3"/>
    <s v="Kg"/>
    <n v="31"/>
    <n v="310000"/>
  </r>
  <r>
    <x v="5"/>
    <x v="7"/>
    <s v="Kg"/>
    <n v="35.25"/>
    <n v="217668.75"/>
  </r>
  <r>
    <x v="5"/>
    <x v="8"/>
    <s v="Kg"/>
    <n v="34.5"/>
    <n v="69000"/>
  </r>
  <r>
    <x v="5"/>
    <x v="9"/>
    <s v="Kg"/>
    <n v="34.5"/>
    <n v="86250"/>
  </r>
  <r>
    <x v="6"/>
    <x v="2"/>
    <s v="Kg"/>
    <n v="58"/>
    <n v="72500"/>
  </r>
  <r>
    <x v="7"/>
    <x v="10"/>
    <s v="Kg"/>
    <n v="145"/>
    <n v="8700"/>
  </r>
  <r>
    <x v="8"/>
    <x v="11"/>
    <s v="Kg"/>
    <n v="22"/>
    <n v="118800"/>
  </r>
  <r>
    <x v="8"/>
    <x v="12"/>
    <s v="Kg"/>
    <n v="22"/>
    <n v="123200"/>
  </r>
  <r>
    <x v="9"/>
    <x v="13"/>
    <s v="Kg"/>
    <n v="53"/>
    <n v="53000"/>
  </r>
  <r>
    <x v="9"/>
    <x v="14"/>
    <s v="Kg"/>
    <n v="55"/>
    <n v="41250"/>
  </r>
  <r>
    <x v="10"/>
    <x v="15"/>
    <s v="Kg"/>
    <n v="32.5"/>
    <n v="214760"/>
  </r>
  <r>
    <x v="5"/>
    <x v="16"/>
    <s v="Kg"/>
    <n v="35.5"/>
    <n v="177500"/>
  </r>
  <r>
    <x v="11"/>
    <x v="17"/>
    <s v="Kg"/>
    <n v="37.299999999999997"/>
    <n v="1384576"/>
  </r>
  <r>
    <x v="9"/>
    <x v="2"/>
    <s v="Kg"/>
    <n v="53"/>
    <n v="66250"/>
  </r>
  <r>
    <x v="12"/>
    <x v="18"/>
    <s v="Kg"/>
    <n v="23"/>
    <n v="133400"/>
  </r>
  <r>
    <x v="13"/>
    <x v="19"/>
    <s v="Kg"/>
    <n v="25.75"/>
    <n v="437750"/>
  </r>
  <r>
    <x v="9"/>
    <x v="20"/>
    <s v="Kg"/>
    <n v="53"/>
    <n v="67575"/>
  </r>
  <r>
    <x v="11"/>
    <x v="21"/>
    <s v="Kg"/>
    <n v="33.25"/>
    <n v="711217.5"/>
  </r>
  <r>
    <x v="14"/>
    <x v="22"/>
    <s v="Kg"/>
    <n v="35.5"/>
    <n v="927970"/>
  </r>
  <r>
    <x v="14"/>
    <x v="23"/>
    <s v="Kg"/>
    <n v="36.6"/>
    <n v="924882"/>
  </r>
  <r>
    <x v="14"/>
    <x v="24"/>
    <s v="Kg"/>
    <n v="36"/>
    <n v="135360"/>
  </r>
  <r>
    <x v="0"/>
    <x v="25"/>
    <s v="Kg"/>
    <n v="35.5"/>
    <n v="203770"/>
  </r>
  <r>
    <x v="2"/>
    <x v="18"/>
    <s v="Kg"/>
    <n v="36"/>
    <n v="208800"/>
  </r>
  <r>
    <x v="2"/>
    <x v="26"/>
    <s v="Kg"/>
    <n v="36"/>
    <n v="203400"/>
  </r>
  <r>
    <x v="13"/>
    <x v="27"/>
    <s v="Kg"/>
    <n v="26"/>
    <n v="136240"/>
  </r>
  <r>
    <x v="15"/>
    <x v="28"/>
    <s v="Kg"/>
    <n v="26"/>
    <n v="36400"/>
  </r>
  <r>
    <x v="16"/>
    <x v="29"/>
    <s v="Kg"/>
    <n v="27"/>
    <n v="115425"/>
  </r>
  <r>
    <x v="17"/>
    <x v="30"/>
    <s v="Kg"/>
    <n v="26"/>
    <n v="117520"/>
  </r>
  <r>
    <x v="18"/>
    <x v="31"/>
    <s v="Kg"/>
    <n v="25"/>
    <n v="42000"/>
  </r>
  <r>
    <x v="0"/>
    <x v="12"/>
    <s v="Kg"/>
    <n v="35"/>
    <n v="196000"/>
  </r>
  <r>
    <x v="19"/>
    <x v="32"/>
    <s v="Kg"/>
    <n v="62.5"/>
    <n v="39062.5"/>
  </r>
  <r>
    <x v="9"/>
    <x v="32"/>
    <s v="Kg"/>
    <n v="53"/>
    <n v="33125"/>
  </r>
  <r>
    <x v="14"/>
    <x v="33"/>
    <s v="Kg"/>
    <n v="33.4"/>
    <n v="734800"/>
  </r>
  <r>
    <x v="20"/>
    <x v="34"/>
    <s v="Kg"/>
    <n v="19.5"/>
    <n v="419250"/>
  </r>
  <r>
    <x v="9"/>
    <x v="9"/>
    <s v="Kg"/>
    <n v="53"/>
    <n v="132500"/>
  </r>
  <r>
    <x v="16"/>
    <x v="35"/>
    <s v="Kg"/>
    <n v="29.5"/>
    <n v="122130"/>
  </r>
  <r>
    <x v="16"/>
    <x v="36"/>
    <s v="Kg"/>
    <n v="30"/>
    <n v="122850"/>
  </r>
  <r>
    <x v="20"/>
    <x v="37"/>
    <s v="Kg"/>
    <n v="18"/>
    <n v="450000"/>
  </r>
  <r>
    <x v="9"/>
    <x v="38"/>
    <s v="Kg"/>
    <n v="54.5"/>
    <n v="190750"/>
  </r>
  <r>
    <x v="14"/>
    <x v="39"/>
    <s v="Kg"/>
    <n v="34.4"/>
    <n v="1162720"/>
  </r>
  <r>
    <x v="16"/>
    <x v="40"/>
    <s v="Kg"/>
    <n v="29.5"/>
    <n v="206500"/>
  </r>
  <r>
    <x v="0"/>
    <x v="40"/>
    <s v="Kg"/>
    <n v="36"/>
    <n v="252000"/>
  </r>
  <r>
    <x v="14"/>
    <x v="41"/>
    <s v="Kg"/>
    <n v="30.25"/>
    <n v="635250"/>
  </r>
  <r>
    <x v="16"/>
    <x v="42"/>
    <s v="Kg"/>
    <n v="29.25"/>
    <n v="0"/>
  </r>
  <r>
    <x v="21"/>
    <x v="43"/>
    <s v="Kg"/>
    <n v="28"/>
    <n v="0"/>
  </r>
  <r>
    <x v="22"/>
    <x v="44"/>
    <s v="Kg"/>
    <n v="30"/>
    <n v="0"/>
  </r>
  <r>
    <x v="23"/>
    <x v="45"/>
    <s v="Kg"/>
    <n v="26.5"/>
    <n v="808250"/>
  </r>
  <r>
    <x v="16"/>
    <x v="46"/>
    <s v="Kg"/>
    <n v="30"/>
    <n v="135000"/>
  </r>
  <r>
    <x v="16"/>
    <x v="47"/>
    <s v="Kg"/>
    <n v="31"/>
    <n v="210645"/>
  </r>
  <r>
    <x v="0"/>
    <x v="48"/>
    <s v="Kg"/>
    <n v="37"/>
    <n v="77700"/>
  </r>
  <r>
    <x v="24"/>
    <x v="49"/>
    <s v="Kg"/>
    <n v="75"/>
    <n v="1500"/>
  </r>
  <r>
    <x v="5"/>
    <x v="9"/>
    <s v="Kg"/>
    <n v="36.5"/>
    <n v="91250"/>
  </r>
  <r>
    <x v="5"/>
    <x v="8"/>
    <s v="Kg"/>
    <n v="36.5"/>
    <n v="73000"/>
  </r>
  <r>
    <x v="24"/>
    <x v="50"/>
    <s v="Kg"/>
    <n v="74"/>
    <n v="14800"/>
  </r>
  <r>
    <x v="21"/>
    <x v="51"/>
    <s v="Kg"/>
    <n v="32.5"/>
    <n v="213850"/>
  </r>
  <r>
    <x v="5"/>
    <x v="52"/>
    <s v="Kg"/>
    <n v="36.5"/>
    <n v="188887.5"/>
  </r>
  <r>
    <x v="14"/>
    <x v="53"/>
    <s v="Kg"/>
    <n v="33.5"/>
    <n v="1155750"/>
  </r>
  <r>
    <x v="14"/>
    <x v="54"/>
    <s v="Kg"/>
    <n v="34"/>
    <n v="1009800"/>
  </r>
  <r>
    <x v="2"/>
    <x v="3"/>
    <s v="Kg"/>
    <n v="36"/>
    <n v="0"/>
  </r>
  <r>
    <x v="2"/>
    <x v="3"/>
    <s v="Kg"/>
    <n v="35.75"/>
    <n v="0"/>
  </r>
  <r>
    <x v="25"/>
    <x v="55"/>
    <s v="Kg"/>
    <n v="62"/>
    <n v="0"/>
  </r>
  <r>
    <x v="12"/>
    <x v="41"/>
    <s v="Kg"/>
    <n v="26.55"/>
    <n v="557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861D8-BE67-4920-8B14-416F0230CC5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5">
    <pivotField axis="axisRow" showAll="0">
      <items count="27">
        <item x="8"/>
        <item x="7"/>
        <item x="12"/>
        <item x="22"/>
        <item x="1"/>
        <item x="14"/>
        <item x="11"/>
        <item x="21"/>
        <item x="10"/>
        <item x="23"/>
        <item x="2"/>
        <item x="5"/>
        <item x="0"/>
        <item x="20"/>
        <item x="18"/>
        <item x="9"/>
        <item x="4"/>
        <item x="13"/>
        <item x="15"/>
        <item x="17"/>
        <item x="16"/>
        <item x="25"/>
        <item x="3"/>
        <item x="6"/>
        <item x="19"/>
        <item x="24"/>
        <item t="default"/>
      </items>
    </pivotField>
    <pivotField numFmtId="164" showAll="0">
      <items count="57">
        <item x="49"/>
        <item x="10"/>
        <item x="5"/>
        <item x="50"/>
        <item x="6"/>
        <item x="43"/>
        <item x="32"/>
        <item x="14"/>
        <item x="13"/>
        <item x="2"/>
        <item x="20"/>
        <item x="28"/>
        <item x="31"/>
        <item x="44"/>
        <item x="8"/>
        <item x="48"/>
        <item x="9"/>
        <item x="42"/>
        <item x="0"/>
        <item x="38"/>
        <item x="24"/>
        <item x="36"/>
        <item x="4"/>
        <item x="35"/>
        <item x="29"/>
        <item x="46"/>
        <item x="30"/>
        <item x="16"/>
        <item x="52"/>
        <item x="27"/>
        <item x="11"/>
        <item x="12"/>
        <item x="26"/>
        <item x="25"/>
        <item x="18"/>
        <item x="7"/>
        <item x="51"/>
        <item x="15"/>
        <item x="47"/>
        <item x="40"/>
        <item x="1"/>
        <item x="3"/>
        <item x="55"/>
        <item x="19"/>
        <item x="41"/>
        <item x="21"/>
        <item x="34"/>
        <item x="33"/>
        <item x="37"/>
        <item x="23"/>
        <item x="22"/>
        <item x="54"/>
        <item x="45"/>
        <item x="39"/>
        <item x="53"/>
        <item x="17"/>
        <item t="default"/>
      </items>
    </pivotField>
    <pivotField showAll="0"/>
    <pivotField numFmtId="164" showAll="0"/>
    <pivotField dataField="1" numFmtId="164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7AA57-A741-42A3-8C7B-DDEFA1D7D5D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59:E386" firstHeaderRow="1" firstDataRow="1" firstDataCol="1"/>
  <pivotFields count="5">
    <pivotField axis="axisRow" showAll="0">
      <items count="27">
        <item x="8"/>
        <item x="7"/>
        <item x="12"/>
        <item x="22"/>
        <item x="1"/>
        <item x="14"/>
        <item x="11"/>
        <item x="21"/>
        <item x="10"/>
        <item x="23"/>
        <item x="2"/>
        <item x="5"/>
        <item x="0"/>
        <item x="20"/>
        <item x="18"/>
        <item x="9"/>
        <item x="4"/>
        <item x="13"/>
        <item x="15"/>
        <item x="17"/>
        <item x="16"/>
        <item x="25"/>
        <item x="3"/>
        <item x="6"/>
        <item x="19"/>
        <item x="24"/>
        <item t="default"/>
      </items>
    </pivotField>
    <pivotField numFmtId="164" showAll="0">
      <items count="57">
        <item x="49"/>
        <item x="10"/>
        <item x="5"/>
        <item x="50"/>
        <item x="6"/>
        <item x="43"/>
        <item x="32"/>
        <item x="14"/>
        <item x="13"/>
        <item x="2"/>
        <item x="20"/>
        <item x="28"/>
        <item x="31"/>
        <item x="44"/>
        <item x="8"/>
        <item x="48"/>
        <item x="9"/>
        <item x="42"/>
        <item x="0"/>
        <item x="38"/>
        <item x="24"/>
        <item x="36"/>
        <item x="4"/>
        <item x="35"/>
        <item x="29"/>
        <item x="46"/>
        <item x="30"/>
        <item x="16"/>
        <item x="52"/>
        <item x="27"/>
        <item x="11"/>
        <item x="12"/>
        <item x="26"/>
        <item x="25"/>
        <item x="18"/>
        <item x="7"/>
        <item x="51"/>
        <item x="15"/>
        <item x="47"/>
        <item x="40"/>
        <item x="1"/>
        <item x="3"/>
        <item x="55"/>
        <item x="19"/>
        <item x="41"/>
        <item x="21"/>
        <item x="34"/>
        <item x="33"/>
        <item x="37"/>
        <item x="23"/>
        <item x="22"/>
        <item x="54"/>
        <item x="45"/>
        <item x="39"/>
        <item x="53"/>
        <item x="17"/>
        <item t="default"/>
      </items>
    </pivotField>
    <pivotField showAll="0"/>
    <pivotField numFmtId="164" showAll="0"/>
    <pivotField dataField="1" numFmtId="164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7BDA-B273-4AF1-80AA-84DECA46131C}">
  <dimension ref="A3:B30"/>
  <sheetViews>
    <sheetView topLeftCell="A3" workbookViewId="0">
      <selection activeCell="A3" sqref="A3:B30"/>
    </sheetView>
  </sheetViews>
  <sheetFormatPr defaultRowHeight="14.5" x14ac:dyDescent="0.35"/>
  <cols>
    <col min="1" max="1" width="36.1796875" bestFit="1" customWidth="1"/>
    <col min="2" max="2" width="14" bestFit="1" customWidth="1"/>
    <col min="3" max="3" width="6.6328125" bestFit="1" customWidth="1"/>
    <col min="4" max="7" width="7.6328125" bestFit="1" customWidth="1"/>
    <col min="8" max="8" width="7.81640625" bestFit="1" customWidth="1"/>
    <col min="9" max="9" width="7.6328125" bestFit="1" customWidth="1"/>
    <col min="10" max="36" width="9.1796875" bestFit="1" customWidth="1"/>
    <col min="37" max="37" width="9.81640625" bestFit="1" customWidth="1"/>
    <col min="38" max="42" width="9.1796875" bestFit="1" customWidth="1"/>
    <col min="43" max="57" width="10.1796875" bestFit="1" customWidth="1"/>
    <col min="58" max="58" width="12" bestFit="1" customWidth="1"/>
  </cols>
  <sheetData>
    <row r="3" spans="1:2" x14ac:dyDescent="0.35">
      <c r="A3" s="40" t="s">
        <v>146</v>
      </c>
      <c r="B3" t="s">
        <v>145</v>
      </c>
    </row>
    <row r="4" spans="1:2" x14ac:dyDescent="0.35">
      <c r="A4" s="32" t="s">
        <v>114</v>
      </c>
      <c r="B4" s="39">
        <v>242000</v>
      </c>
    </row>
    <row r="5" spans="1:2" x14ac:dyDescent="0.35">
      <c r="A5" s="32" t="s">
        <v>39</v>
      </c>
      <c r="B5" s="39">
        <v>8700</v>
      </c>
    </row>
    <row r="6" spans="1:2" x14ac:dyDescent="0.35">
      <c r="A6" s="32" t="s">
        <v>21</v>
      </c>
      <c r="B6" s="39">
        <v>690950</v>
      </c>
    </row>
    <row r="7" spans="1:2" x14ac:dyDescent="0.35">
      <c r="A7" s="32" t="s">
        <v>67</v>
      </c>
      <c r="B7" s="39">
        <v>0</v>
      </c>
    </row>
    <row r="8" spans="1:2" x14ac:dyDescent="0.35">
      <c r="A8" s="32" t="s">
        <v>30</v>
      </c>
      <c r="B8" s="39">
        <v>70000</v>
      </c>
    </row>
    <row r="9" spans="1:2" x14ac:dyDescent="0.35">
      <c r="A9" s="32" t="s">
        <v>51</v>
      </c>
      <c r="B9" s="39">
        <v>6686532</v>
      </c>
    </row>
    <row r="10" spans="1:2" x14ac:dyDescent="0.35">
      <c r="A10" s="32" t="s">
        <v>117</v>
      </c>
      <c r="B10" s="39">
        <v>2095793.5</v>
      </c>
    </row>
    <row r="11" spans="1:2" x14ac:dyDescent="0.35">
      <c r="A11" s="32" t="s">
        <v>45</v>
      </c>
      <c r="B11" s="39">
        <v>213850</v>
      </c>
    </row>
    <row r="12" spans="1:2" x14ac:dyDescent="0.35">
      <c r="A12" s="32" t="s">
        <v>115</v>
      </c>
      <c r="B12" s="39">
        <v>214760</v>
      </c>
    </row>
    <row r="13" spans="1:2" x14ac:dyDescent="0.35">
      <c r="A13" s="32" t="s">
        <v>121</v>
      </c>
      <c r="B13" s="39">
        <v>808250</v>
      </c>
    </row>
    <row r="14" spans="1:2" x14ac:dyDescent="0.35">
      <c r="A14" s="32" t="s">
        <v>34</v>
      </c>
      <c r="B14" s="39">
        <v>1022200</v>
      </c>
    </row>
    <row r="15" spans="1:2" x14ac:dyDescent="0.35">
      <c r="A15" s="32" t="s">
        <v>37</v>
      </c>
      <c r="B15" s="39">
        <v>903556.25</v>
      </c>
    </row>
    <row r="16" spans="1:2" x14ac:dyDescent="0.35">
      <c r="A16" s="32" t="s">
        <v>28</v>
      </c>
      <c r="B16" s="39">
        <v>1278466</v>
      </c>
    </row>
    <row r="17" spans="1:2" x14ac:dyDescent="0.35">
      <c r="A17" s="32" t="s">
        <v>60</v>
      </c>
      <c r="B17" s="39">
        <v>869250</v>
      </c>
    </row>
    <row r="18" spans="1:2" x14ac:dyDescent="0.35">
      <c r="A18" s="32" t="s">
        <v>56</v>
      </c>
      <c r="B18" s="39">
        <v>42000</v>
      </c>
    </row>
    <row r="19" spans="1:2" x14ac:dyDescent="0.35">
      <c r="A19" s="32" t="s">
        <v>43</v>
      </c>
      <c r="B19" s="39">
        <v>584450</v>
      </c>
    </row>
    <row r="20" spans="1:2" x14ac:dyDescent="0.35">
      <c r="A20" s="32" t="s">
        <v>113</v>
      </c>
      <c r="B20" s="39">
        <v>196000</v>
      </c>
    </row>
    <row r="21" spans="1:2" x14ac:dyDescent="0.35">
      <c r="A21" s="32" t="s">
        <v>20</v>
      </c>
      <c r="B21" s="39">
        <v>573990</v>
      </c>
    </row>
    <row r="22" spans="1:2" x14ac:dyDescent="0.35">
      <c r="A22" s="32" t="s">
        <v>53</v>
      </c>
      <c r="B22" s="39">
        <v>36400</v>
      </c>
    </row>
    <row r="23" spans="1:2" x14ac:dyDescent="0.35">
      <c r="A23" s="32" t="s">
        <v>55</v>
      </c>
      <c r="B23" s="39">
        <v>117520</v>
      </c>
    </row>
    <row r="24" spans="1:2" x14ac:dyDescent="0.35">
      <c r="A24" s="32" t="s">
        <v>54</v>
      </c>
      <c r="B24" s="39">
        <v>912550</v>
      </c>
    </row>
    <row r="25" spans="1:2" x14ac:dyDescent="0.35">
      <c r="A25" s="32" t="s">
        <v>75</v>
      </c>
      <c r="B25" s="39">
        <v>0</v>
      </c>
    </row>
    <row r="26" spans="1:2" x14ac:dyDescent="0.35">
      <c r="A26" s="32" t="s">
        <v>40</v>
      </c>
      <c r="B26" s="39">
        <v>7600</v>
      </c>
    </row>
    <row r="27" spans="1:2" x14ac:dyDescent="0.35">
      <c r="A27" s="32" t="s">
        <v>112</v>
      </c>
      <c r="B27" s="39">
        <v>72500</v>
      </c>
    </row>
    <row r="28" spans="1:2" x14ac:dyDescent="0.35">
      <c r="A28" s="32" t="s">
        <v>57</v>
      </c>
      <c r="B28" s="39">
        <v>39062.5</v>
      </c>
    </row>
    <row r="29" spans="1:2" x14ac:dyDescent="0.35">
      <c r="A29" s="32" t="s">
        <v>70</v>
      </c>
      <c r="B29" s="39">
        <v>16300</v>
      </c>
    </row>
    <row r="30" spans="1:2" x14ac:dyDescent="0.35">
      <c r="A30" s="32" t="s">
        <v>25</v>
      </c>
      <c r="B30" s="39">
        <v>17702680.25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>
      <pane ySplit="1" topLeftCell="A65" activePane="bottomLeft" state="frozen"/>
      <selection pane="bottomLeft" activeCell="D79" sqref="D79"/>
    </sheetView>
  </sheetViews>
  <sheetFormatPr defaultColWidth="9.1796875" defaultRowHeight="14.5" x14ac:dyDescent="0.35"/>
  <cols>
    <col min="1" max="1" width="10.08984375" style="4" bestFit="1" customWidth="1"/>
    <col min="2" max="2" width="7.1796875" style="4" bestFit="1" customWidth="1"/>
    <col min="3" max="3" width="46" style="4" bestFit="1" customWidth="1"/>
    <col min="4" max="4" width="16.1796875" style="4" customWidth="1"/>
    <col min="5" max="5" width="36.1796875" style="4" bestFit="1" customWidth="1"/>
    <col min="6" max="8" width="12.7265625" style="9" customWidth="1"/>
    <col min="9" max="9" width="14.26953125" style="9" bestFit="1" customWidth="1"/>
    <col min="10" max="16384" width="9.1796875" style="4"/>
  </cols>
  <sheetData>
    <row r="1" spans="1:1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8" t="s">
        <v>10</v>
      </c>
      <c r="G1" s="8" t="s">
        <v>31</v>
      </c>
      <c r="H1" s="8" t="s">
        <v>11</v>
      </c>
      <c r="I1" s="8" t="s">
        <v>8</v>
      </c>
    </row>
    <row r="2" spans="1:11" x14ac:dyDescent="0.35">
      <c r="A2" s="4" t="s">
        <v>26</v>
      </c>
      <c r="B2" s="4">
        <v>159</v>
      </c>
      <c r="C2" s="4" t="s">
        <v>27</v>
      </c>
      <c r="D2" s="4">
        <v>300514038</v>
      </c>
      <c r="E2" s="4" t="s">
        <v>28</v>
      </c>
      <c r="F2" s="9">
        <f>33.6*100</f>
        <v>3360</v>
      </c>
      <c r="G2" s="9" t="s">
        <v>32</v>
      </c>
      <c r="H2" s="9">
        <f>3325/100</f>
        <v>33.25</v>
      </c>
      <c r="I2" s="9">
        <f>H2*F2</f>
        <v>111720</v>
      </c>
    </row>
    <row r="3" spans="1:11" x14ac:dyDescent="0.35">
      <c r="A3" s="4" t="s">
        <v>12</v>
      </c>
      <c r="B3" s="4">
        <v>263</v>
      </c>
      <c r="C3" s="4" t="s">
        <v>27</v>
      </c>
      <c r="D3" s="4">
        <v>300514038</v>
      </c>
      <c r="E3" s="4" t="s">
        <v>28</v>
      </c>
      <c r="F3" s="9">
        <f>82.6*100</f>
        <v>8260</v>
      </c>
      <c r="G3" s="9" t="s">
        <v>32</v>
      </c>
      <c r="H3" s="9">
        <f>3500/100</f>
        <v>35</v>
      </c>
      <c r="I3" s="9">
        <f t="shared" ref="I3:I70" si="0">H3*F3</f>
        <v>289100</v>
      </c>
    </row>
    <row r="4" spans="1:11" x14ac:dyDescent="0.35">
      <c r="A4" s="4" t="s">
        <v>12</v>
      </c>
      <c r="B4" s="4">
        <v>53</v>
      </c>
      <c r="C4" s="4" t="s">
        <v>29</v>
      </c>
      <c r="D4" s="4">
        <v>600860444</v>
      </c>
      <c r="E4" s="4" t="s">
        <v>30</v>
      </c>
      <c r="F4" s="9">
        <v>1250</v>
      </c>
      <c r="G4" s="9" t="s">
        <v>32</v>
      </c>
      <c r="H4" s="9">
        <v>56</v>
      </c>
      <c r="I4" s="9">
        <f t="shared" si="0"/>
        <v>70000</v>
      </c>
    </row>
    <row r="5" spans="1:11" x14ac:dyDescent="0.35">
      <c r="A5" s="4" t="s">
        <v>12</v>
      </c>
      <c r="B5" s="4">
        <v>204</v>
      </c>
      <c r="C5" s="4" t="s">
        <v>33</v>
      </c>
      <c r="D5" s="4">
        <v>300741986</v>
      </c>
      <c r="E5" s="4" t="s">
        <v>34</v>
      </c>
      <c r="F5" s="9">
        <v>10000</v>
      </c>
      <c r="G5" s="9" t="s">
        <v>32</v>
      </c>
      <c r="H5" s="9">
        <v>30</v>
      </c>
      <c r="I5" s="9">
        <f t="shared" si="0"/>
        <v>300000</v>
      </c>
    </row>
    <row r="6" spans="1:11" x14ac:dyDescent="0.35">
      <c r="A6" s="4" t="s">
        <v>12</v>
      </c>
      <c r="B6" s="4">
        <v>403</v>
      </c>
      <c r="C6" s="4" t="s">
        <v>27</v>
      </c>
      <c r="D6" s="4">
        <v>300514038</v>
      </c>
      <c r="E6" s="4" t="s">
        <v>28</v>
      </c>
      <c r="F6" s="9">
        <f>41.16*100</f>
        <v>4116</v>
      </c>
      <c r="G6" s="9" t="s">
        <v>32</v>
      </c>
      <c r="H6" s="9">
        <f>3600/100</f>
        <v>36</v>
      </c>
      <c r="I6" s="9">
        <f t="shared" si="0"/>
        <v>148176</v>
      </c>
    </row>
    <row r="7" spans="1:11" x14ac:dyDescent="0.35">
      <c r="A7" s="4" t="s">
        <v>12</v>
      </c>
      <c r="B7" s="4">
        <v>403</v>
      </c>
      <c r="C7" s="4" t="s">
        <v>27</v>
      </c>
      <c r="D7" s="4">
        <v>300514038</v>
      </c>
      <c r="E7" s="4" t="s">
        <v>40</v>
      </c>
      <c r="F7" s="9">
        <f>1*100</f>
        <v>100</v>
      </c>
      <c r="G7" s="9" t="s">
        <v>32</v>
      </c>
      <c r="H7" s="9">
        <f>7600/100</f>
        <v>76</v>
      </c>
      <c r="I7" s="9">
        <f t="shared" si="0"/>
        <v>7600</v>
      </c>
    </row>
    <row r="8" spans="1:11" x14ac:dyDescent="0.35">
      <c r="A8" s="4" t="s">
        <v>13</v>
      </c>
      <c r="B8" s="4">
        <v>48</v>
      </c>
      <c r="C8" s="4" t="s">
        <v>41</v>
      </c>
      <c r="D8" s="4">
        <v>302436657</v>
      </c>
      <c r="E8" s="4" t="s">
        <v>113</v>
      </c>
      <c r="F8" s="9">
        <v>350</v>
      </c>
      <c r="G8" s="9" t="s">
        <v>32</v>
      </c>
      <c r="H8" s="9">
        <v>560</v>
      </c>
      <c r="I8" s="9">
        <f t="shared" si="0"/>
        <v>196000</v>
      </c>
    </row>
    <row r="9" spans="1:11" x14ac:dyDescent="0.35">
      <c r="A9" s="4" t="s">
        <v>13</v>
      </c>
      <c r="B9" s="4">
        <v>292</v>
      </c>
      <c r="C9" s="4" t="s">
        <v>33</v>
      </c>
      <c r="D9" s="4">
        <v>300741986</v>
      </c>
      <c r="E9" s="4" t="s">
        <v>34</v>
      </c>
      <c r="F9" s="9">
        <v>10000</v>
      </c>
      <c r="G9" s="9" t="s">
        <v>32</v>
      </c>
      <c r="H9" s="9">
        <v>31</v>
      </c>
      <c r="I9" s="9">
        <f t="shared" si="0"/>
        <v>310000</v>
      </c>
    </row>
    <row r="10" spans="1:11" x14ac:dyDescent="0.35">
      <c r="A10" s="4" t="s">
        <v>13</v>
      </c>
      <c r="B10" s="4">
        <v>590</v>
      </c>
      <c r="C10" s="4" t="s">
        <v>27</v>
      </c>
      <c r="D10" s="4">
        <v>300514038</v>
      </c>
      <c r="E10" s="4" t="s">
        <v>37</v>
      </c>
      <c r="F10" s="9">
        <f>61.75*100</f>
        <v>6175</v>
      </c>
      <c r="G10" s="9" t="s">
        <v>32</v>
      </c>
      <c r="H10" s="9">
        <f>3525/100</f>
        <v>35.25</v>
      </c>
      <c r="I10" s="9">
        <f t="shared" si="0"/>
        <v>217668.75</v>
      </c>
    </row>
    <row r="11" spans="1:11" x14ac:dyDescent="0.35">
      <c r="A11" s="4" t="s">
        <v>36</v>
      </c>
      <c r="B11" s="4">
        <v>875</v>
      </c>
      <c r="C11" s="4" t="s">
        <v>27</v>
      </c>
      <c r="D11" s="4">
        <v>300514038</v>
      </c>
      <c r="E11" s="4" t="s">
        <v>37</v>
      </c>
      <c r="F11" s="9">
        <f>20*100</f>
        <v>2000</v>
      </c>
      <c r="G11" s="9" t="s">
        <v>32</v>
      </c>
      <c r="H11" s="9">
        <f>3450/100</f>
        <v>34.5</v>
      </c>
      <c r="I11" s="9">
        <f t="shared" si="0"/>
        <v>69000</v>
      </c>
    </row>
    <row r="12" spans="1:11" x14ac:dyDescent="0.35">
      <c r="A12" s="4" t="s">
        <v>36</v>
      </c>
      <c r="B12" s="4">
        <v>905</v>
      </c>
      <c r="C12" s="4" t="s">
        <v>27</v>
      </c>
      <c r="D12" s="4">
        <v>300514038</v>
      </c>
      <c r="E12" s="4" t="s">
        <v>37</v>
      </c>
      <c r="F12" s="9">
        <f>25*100</f>
        <v>2500</v>
      </c>
      <c r="G12" s="9" t="s">
        <v>32</v>
      </c>
      <c r="H12" s="9">
        <f>3450/100</f>
        <v>34.5</v>
      </c>
      <c r="I12" s="9">
        <f t="shared" si="0"/>
        <v>86250</v>
      </c>
    </row>
    <row r="13" spans="1:11" x14ac:dyDescent="0.35">
      <c r="A13" s="4" t="s">
        <v>36</v>
      </c>
      <c r="B13" s="4">
        <v>905</v>
      </c>
      <c r="C13" s="4" t="s">
        <v>27</v>
      </c>
      <c r="D13" s="4">
        <v>300514038</v>
      </c>
      <c r="E13" s="4" t="s">
        <v>112</v>
      </c>
      <c r="F13" s="9">
        <f>12.5*100</f>
        <v>1250</v>
      </c>
      <c r="G13" s="9" t="s">
        <v>32</v>
      </c>
      <c r="H13" s="9">
        <f>5800/100</f>
        <v>58</v>
      </c>
      <c r="I13" s="9">
        <f t="shared" si="0"/>
        <v>72500</v>
      </c>
    </row>
    <row r="14" spans="1:11" x14ac:dyDescent="0.35">
      <c r="A14" s="4" t="s">
        <v>36</v>
      </c>
      <c r="B14" s="4">
        <v>905</v>
      </c>
      <c r="C14" s="4" t="s">
        <v>27</v>
      </c>
      <c r="D14" s="4">
        <v>300514038</v>
      </c>
      <c r="E14" s="4" t="s">
        <v>39</v>
      </c>
      <c r="F14" s="9">
        <f>0.6*100</f>
        <v>60</v>
      </c>
      <c r="G14" s="9" t="s">
        <v>32</v>
      </c>
      <c r="H14" s="9">
        <f>14500/100</f>
        <v>145</v>
      </c>
      <c r="I14" s="9">
        <f t="shared" si="0"/>
        <v>8700</v>
      </c>
    </row>
    <row r="15" spans="1:11" x14ac:dyDescent="0.35">
      <c r="A15" s="4" t="s">
        <v>14</v>
      </c>
      <c r="B15" s="4">
        <v>47</v>
      </c>
      <c r="C15" s="4" t="s">
        <v>42</v>
      </c>
      <c r="D15" s="4">
        <v>603099474</v>
      </c>
      <c r="E15" s="4" t="s">
        <v>114</v>
      </c>
      <c r="F15" s="9">
        <v>5400</v>
      </c>
      <c r="G15" s="9" t="s">
        <v>32</v>
      </c>
      <c r="H15" s="9">
        <v>22</v>
      </c>
      <c r="I15" s="9">
        <f t="shared" si="0"/>
        <v>118800</v>
      </c>
    </row>
    <row r="16" spans="1:11" x14ac:dyDescent="0.35">
      <c r="A16" s="19" t="s">
        <v>14</v>
      </c>
      <c r="B16" s="19">
        <v>48</v>
      </c>
      <c r="C16" s="19" t="s">
        <v>42</v>
      </c>
      <c r="D16" s="19">
        <v>603099474</v>
      </c>
      <c r="E16" s="19" t="s">
        <v>114</v>
      </c>
      <c r="F16" s="20">
        <v>5600</v>
      </c>
      <c r="G16" s="20" t="s">
        <v>32</v>
      </c>
      <c r="H16" s="20">
        <v>22</v>
      </c>
      <c r="I16" s="20">
        <f t="shared" ref="I16" si="1">H16*F16</f>
        <v>123200</v>
      </c>
      <c r="K16" s="4" t="s">
        <v>120</v>
      </c>
    </row>
    <row r="17" spans="1:11" x14ac:dyDescent="0.35">
      <c r="A17" s="4" t="s">
        <v>14</v>
      </c>
      <c r="B17" s="4">
        <v>161</v>
      </c>
      <c r="C17" s="4" t="s">
        <v>41</v>
      </c>
      <c r="D17" s="4">
        <v>302436657</v>
      </c>
      <c r="E17" s="4" t="s">
        <v>43</v>
      </c>
      <c r="F17" s="9">
        <v>1000</v>
      </c>
      <c r="G17" s="9" t="s">
        <v>32</v>
      </c>
      <c r="H17" s="9">
        <v>53</v>
      </c>
      <c r="I17" s="9">
        <f t="shared" si="0"/>
        <v>53000</v>
      </c>
    </row>
    <row r="18" spans="1:11" x14ac:dyDescent="0.35">
      <c r="A18" s="4" t="s">
        <v>14</v>
      </c>
      <c r="B18" s="4">
        <v>174</v>
      </c>
      <c r="C18" s="4" t="s">
        <v>41</v>
      </c>
      <c r="D18" s="4">
        <v>302436657</v>
      </c>
      <c r="E18" s="4" t="s">
        <v>43</v>
      </c>
      <c r="F18" s="9">
        <v>750</v>
      </c>
      <c r="G18" s="9" t="s">
        <v>32</v>
      </c>
      <c r="H18" s="9">
        <v>55</v>
      </c>
      <c r="I18" s="23">
        <f t="shared" si="0"/>
        <v>41250</v>
      </c>
    </row>
    <row r="19" spans="1:11" x14ac:dyDescent="0.35">
      <c r="A19" s="4" t="s">
        <v>14</v>
      </c>
      <c r="B19" s="4">
        <v>662</v>
      </c>
      <c r="C19" s="4" t="s">
        <v>44</v>
      </c>
      <c r="D19" s="4">
        <v>300477942</v>
      </c>
      <c r="E19" s="4" t="s">
        <v>115</v>
      </c>
      <c r="F19" s="9">
        <f>66.08*100</f>
        <v>6608</v>
      </c>
      <c r="G19" s="9" t="s">
        <v>32</v>
      </c>
      <c r="H19" s="9">
        <f>3250/100</f>
        <v>32.5</v>
      </c>
      <c r="I19" s="9">
        <f t="shared" si="0"/>
        <v>214760</v>
      </c>
    </row>
    <row r="20" spans="1:11" x14ac:dyDescent="0.35">
      <c r="A20" s="4" t="s">
        <v>14</v>
      </c>
      <c r="B20" s="4">
        <v>1110</v>
      </c>
      <c r="C20" s="4" t="s">
        <v>27</v>
      </c>
      <c r="D20" s="4">
        <v>300514038</v>
      </c>
      <c r="E20" s="4" t="s">
        <v>37</v>
      </c>
      <c r="F20" s="9">
        <f>50*100</f>
        <v>5000</v>
      </c>
      <c r="G20" s="9" t="s">
        <v>32</v>
      </c>
      <c r="H20" s="9">
        <f>3550/100</f>
        <v>35.5</v>
      </c>
      <c r="I20" s="9">
        <f t="shared" si="0"/>
        <v>177500</v>
      </c>
    </row>
    <row r="21" spans="1:11" x14ac:dyDescent="0.35">
      <c r="A21" s="16">
        <v>64584</v>
      </c>
      <c r="B21" s="17">
        <v>24</v>
      </c>
      <c r="C21" s="17" t="s">
        <v>46</v>
      </c>
      <c r="D21" s="17">
        <v>605154720</v>
      </c>
      <c r="E21" s="17" t="s">
        <v>117</v>
      </c>
      <c r="F21" s="13">
        <v>37120</v>
      </c>
      <c r="G21" s="13" t="s">
        <v>118</v>
      </c>
      <c r="H21" s="13">
        <v>37.299999999999997</v>
      </c>
      <c r="I21" s="13">
        <f t="shared" si="0"/>
        <v>1384576</v>
      </c>
      <c r="K21" s="4" t="s">
        <v>120</v>
      </c>
    </row>
    <row r="22" spans="1:11" x14ac:dyDescent="0.35">
      <c r="A22" s="4" t="s">
        <v>14</v>
      </c>
      <c r="B22" s="4">
        <v>158</v>
      </c>
      <c r="C22" s="4" t="s">
        <v>41</v>
      </c>
      <c r="D22" s="4">
        <v>302436657</v>
      </c>
      <c r="E22" s="4" t="s">
        <v>43</v>
      </c>
      <c r="F22" s="9">
        <v>1250</v>
      </c>
      <c r="G22" s="9" t="s">
        <v>32</v>
      </c>
      <c r="H22" s="9">
        <v>53</v>
      </c>
      <c r="I22" s="22">
        <f t="shared" si="0"/>
        <v>66250</v>
      </c>
    </row>
    <row r="23" spans="1:11" x14ac:dyDescent="0.35">
      <c r="A23" s="4" t="s">
        <v>15</v>
      </c>
      <c r="B23" s="4">
        <v>55</v>
      </c>
      <c r="C23" s="4" t="s">
        <v>42</v>
      </c>
      <c r="D23" s="4">
        <v>603099474</v>
      </c>
      <c r="E23" s="4" t="s">
        <v>21</v>
      </c>
      <c r="F23" s="9">
        <v>5800</v>
      </c>
      <c r="G23" s="9" t="s">
        <v>32</v>
      </c>
      <c r="H23" s="9">
        <v>23</v>
      </c>
      <c r="I23" s="9">
        <f t="shared" si="0"/>
        <v>133400</v>
      </c>
    </row>
    <row r="24" spans="1:11" x14ac:dyDescent="0.35">
      <c r="A24" s="4" t="s">
        <v>15</v>
      </c>
      <c r="B24" s="4">
        <v>93</v>
      </c>
      <c r="C24" s="4" t="s">
        <v>47</v>
      </c>
      <c r="D24" s="4">
        <v>610703188</v>
      </c>
      <c r="E24" s="4" t="s">
        <v>20</v>
      </c>
      <c r="F24" s="9">
        <v>17000</v>
      </c>
      <c r="G24" s="9" t="s">
        <v>32</v>
      </c>
      <c r="H24" s="9">
        <v>25.75</v>
      </c>
      <c r="I24" s="9">
        <f t="shared" si="0"/>
        <v>437750</v>
      </c>
    </row>
    <row r="25" spans="1:11" x14ac:dyDescent="0.35">
      <c r="A25" s="4" t="s">
        <v>15</v>
      </c>
      <c r="B25" s="4">
        <v>207</v>
      </c>
      <c r="C25" s="4" t="s">
        <v>41</v>
      </c>
      <c r="D25" s="4">
        <v>302436657</v>
      </c>
      <c r="E25" s="4" t="s">
        <v>43</v>
      </c>
      <c r="F25" s="9">
        <v>1275</v>
      </c>
      <c r="G25" s="9" t="s">
        <v>32</v>
      </c>
      <c r="H25" s="9">
        <v>53</v>
      </c>
      <c r="I25" s="9">
        <f t="shared" si="0"/>
        <v>67575</v>
      </c>
    </row>
    <row r="26" spans="1:11" x14ac:dyDescent="0.35">
      <c r="A26" s="17" t="s">
        <v>16</v>
      </c>
      <c r="B26" s="17" t="s">
        <v>122</v>
      </c>
      <c r="C26" s="17" t="s">
        <v>65</v>
      </c>
      <c r="D26" s="17">
        <v>602459024</v>
      </c>
      <c r="E26" s="17" t="s">
        <v>117</v>
      </c>
      <c r="F26" s="13">
        <v>21390</v>
      </c>
      <c r="G26" s="13" t="s">
        <v>32</v>
      </c>
      <c r="H26" s="13">
        <v>33.25</v>
      </c>
      <c r="I26" s="13">
        <f t="shared" si="0"/>
        <v>711217.5</v>
      </c>
      <c r="K26" s="4" t="s">
        <v>120</v>
      </c>
    </row>
    <row r="27" spans="1:11" x14ac:dyDescent="0.35">
      <c r="A27" s="4" t="s">
        <v>16</v>
      </c>
      <c r="B27" s="4">
        <v>52</v>
      </c>
      <c r="C27" s="4" t="s">
        <v>50</v>
      </c>
      <c r="D27" s="4">
        <v>612369281</v>
      </c>
      <c r="E27" s="4" t="s">
        <v>51</v>
      </c>
      <c r="F27" s="9">
        <v>26140</v>
      </c>
      <c r="G27" s="9" t="s">
        <v>32</v>
      </c>
      <c r="H27" s="9">
        <v>35.5</v>
      </c>
      <c r="I27" s="9">
        <f t="shared" si="0"/>
        <v>927970</v>
      </c>
    </row>
    <row r="28" spans="1:11" x14ac:dyDescent="0.35">
      <c r="A28" s="4" t="s">
        <v>16</v>
      </c>
      <c r="B28" s="4">
        <v>49</v>
      </c>
      <c r="C28" s="4" t="s">
        <v>50</v>
      </c>
      <c r="D28" s="4">
        <v>612369281</v>
      </c>
      <c r="E28" s="4" t="s">
        <v>51</v>
      </c>
      <c r="F28" s="9">
        <v>25270</v>
      </c>
      <c r="G28" s="9" t="s">
        <v>32</v>
      </c>
      <c r="H28" s="9">
        <v>36.6</v>
      </c>
      <c r="I28" s="9">
        <f t="shared" si="0"/>
        <v>924882</v>
      </c>
    </row>
    <row r="29" spans="1:11" x14ac:dyDescent="0.35">
      <c r="A29" s="4" t="s">
        <v>16</v>
      </c>
      <c r="B29" s="4">
        <v>53</v>
      </c>
      <c r="C29" s="4" t="s">
        <v>50</v>
      </c>
      <c r="D29" s="4">
        <v>612369281</v>
      </c>
      <c r="E29" s="4" t="s">
        <v>51</v>
      </c>
      <c r="F29" s="9">
        <v>3760</v>
      </c>
      <c r="G29" s="9" t="s">
        <v>32</v>
      </c>
      <c r="H29" s="9">
        <v>36</v>
      </c>
      <c r="I29" s="9">
        <f t="shared" si="0"/>
        <v>135360</v>
      </c>
    </row>
    <row r="30" spans="1:11" x14ac:dyDescent="0.35">
      <c r="A30" s="4" t="s">
        <v>16</v>
      </c>
      <c r="B30" s="4">
        <v>1415</v>
      </c>
      <c r="C30" s="4" t="s">
        <v>27</v>
      </c>
      <c r="D30" s="4">
        <v>300514038</v>
      </c>
      <c r="E30" s="4" t="s">
        <v>28</v>
      </c>
      <c r="F30" s="9">
        <f>57.4*100</f>
        <v>5740</v>
      </c>
      <c r="G30" s="9" t="s">
        <v>32</v>
      </c>
      <c r="H30" s="9">
        <f>3550/100</f>
        <v>35.5</v>
      </c>
      <c r="I30" s="9">
        <f t="shared" si="0"/>
        <v>203770</v>
      </c>
    </row>
    <row r="31" spans="1:11" x14ac:dyDescent="0.35">
      <c r="A31" s="4" t="s">
        <v>16</v>
      </c>
      <c r="B31" s="4">
        <v>44</v>
      </c>
      <c r="C31" s="4" t="s">
        <v>52</v>
      </c>
      <c r="D31" s="4">
        <v>607833731</v>
      </c>
      <c r="E31" s="4" t="s">
        <v>34</v>
      </c>
      <c r="F31" s="9">
        <v>5800</v>
      </c>
      <c r="G31" s="9" t="s">
        <v>32</v>
      </c>
      <c r="H31" s="9">
        <v>36</v>
      </c>
      <c r="I31" s="9">
        <f t="shared" si="0"/>
        <v>208800</v>
      </c>
    </row>
    <row r="32" spans="1:11" x14ac:dyDescent="0.35">
      <c r="A32" s="4" t="s">
        <v>16</v>
      </c>
      <c r="B32" s="4">
        <v>45</v>
      </c>
      <c r="C32" s="4" t="s">
        <v>52</v>
      </c>
      <c r="D32" s="4">
        <v>607833731</v>
      </c>
      <c r="E32" s="4" t="s">
        <v>34</v>
      </c>
      <c r="F32" s="9">
        <v>5650</v>
      </c>
      <c r="G32" s="9" t="s">
        <v>32</v>
      </c>
      <c r="H32" s="9">
        <v>36</v>
      </c>
      <c r="I32" s="18">
        <f t="shared" si="0"/>
        <v>203400</v>
      </c>
    </row>
    <row r="33" spans="1:9" x14ac:dyDescent="0.35">
      <c r="A33" s="4" t="s">
        <v>17</v>
      </c>
      <c r="B33" s="4">
        <v>58</v>
      </c>
      <c r="C33" s="4" t="s">
        <v>42</v>
      </c>
      <c r="D33" s="4">
        <v>603099474</v>
      </c>
      <c r="E33" s="4" t="s">
        <v>20</v>
      </c>
      <c r="F33" s="9">
        <v>5240</v>
      </c>
      <c r="G33" s="9" t="s">
        <v>32</v>
      </c>
      <c r="H33" s="9">
        <v>26</v>
      </c>
      <c r="I33" s="9">
        <f t="shared" si="0"/>
        <v>136240</v>
      </c>
    </row>
    <row r="34" spans="1:9" x14ac:dyDescent="0.35">
      <c r="A34" s="4" t="s">
        <v>17</v>
      </c>
      <c r="B34" s="4">
        <v>58</v>
      </c>
      <c r="C34" s="4" t="s">
        <v>42</v>
      </c>
      <c r="D34" s="4">
        <v>603099474</v>
      </c>
      <c r="E34" s="4" t="s">
        <v>53</v>
      </c>
      <c r="F34" s="9">
        <v>1400</v>
      </c>
      <c r="G34" s="9" t="s">
        <v>32</v>
      </c>
      <c r="H34" s="9">
        <v>26</v>
      </c>
      <c r="I34" s="9">
        <f t="shared" si="0"/>
        <v>36400</v>
      </c>
    </row>
    <row r="35" spans="1:9" x14ac:dyDescent="0.35">
      <c r="A35" s="4" t="s">
        <v>17</v>
      </c>
      <c r="B35" s="4">
        <v>49</v>
      </c>
      <c r="C35" s="4" t="s">
        <v>52</v>
      </c>
      <c r="D35" s="4">
        <v>607833731</v>
      </c>
      <c r="E35" s="4" t="s">
        <v>54</v>
      </c>
      <c r="F35" s="9">
        <v>4275</v>
      </c>
      <c r="G35" s="9" t="s">
        <v>32</v>
      </c>
      <c r="H35" s="9">
        <v>27</v>
      </c>
      <c r="I35" s="9">
        <f t="shared" si="0"/>
        <v>115425</v>
      </c>
    </row>
    <row r="36" spans="1:9" x14ac:dyDescent="0.35">
      <c r="A36" s="4" t="s">
        <v>17</v>
      </c>
      <c r="B36" s="4">
        <v>59</v>
      </c>
      <c r="C36" s="4" t="s">
        <v>42</v>
      </c>
      <c r="D36" s="4">
        <v>603099474</v>
      </c>
      <c r="E36" s="4" t="s">
        <v>55</v>
      </c>
      <c r="F36" s="9">
        <f>1800+2720</f>
        <v>4520</v>
      </c>
      <c r="G36" s="9" t="s">
        <v>32</v>
      </c>
      <c r="H36" s="9">
        <v>26</v>
      </c>
      <c r="I36" s="9">
        <f t="shared" si="0"/>
        <v>117520</v>
      </c>
    </row>
    <row r="37" spans="1:9" x14ac:dyDescent="0.35">
      <c r="A37" s="4" t="s">
        <v>17</v>
      </c>
      <c r="B37" s="4">
        <v>59</v>
      </c>
      <c r="C37" s="4" t="s">
        <v>42</v>
      </c>
      <c r="D37" s="4">
        <v>603099474</v>
      </c>
      <c r="E37" s="4" t="s">
        <v>56</v>
      </c>
      <c r="F37" s="9">
        <v>1680</v>
      </c>
      <c r="G37" s="9" t="s">
        <v>32</v>
      </c>
      <c r="H37" s="9">
        <v>25</v>
      </c>
      <c r="I37" s="9">
        <f t="shared" si="0"/>
        <v>42000</v>
      </c>
    </row>
    <row r="38" spans="1:9" x14ac:dyDescent="0.35">
      <c r="A38" s="4" t="s">
        <v>17</v>
      </c>
      <c r="B38" s="4">
        <v>1626</v>
      </c>
      <c r="C38" s="4" t="s">
        <v>27</v>
      </c>
      <c r="D38" s="4">
        <v>300514038</v>
      </c>
      <c r="E38" s="4" t="s">
        <v>28</v>
      </c>
      <c r="F38" s="9">
        <f>56*100</f>
        <v>5600</v>
      </c>
      <c r="G38" s="9" t="s">
        <v>32</v>
      </c>
      <c r="H38" s="9">
        <f>3500/100</f>
        <v>35</v>
      </c>
      <c r="I38" s="9">
        <f t="shared" si="0"/>
        <v>196000</v>
      </c>
    </row>
    <row r="39" spans="1:9" x14ac:dyDescent="0.35">
      <c r="A39" s="4" t="s">
        <v>17</v>
      </c>
      <c r="B39" s="4">
        <v>315</v>
      </c>
      <c r="C39" s="4" t="s">
        <v>41</v>
      </c>
      <c r="D39" s="4">
        <v>302436657</v>
      </c>
      <c r="E39" s="4" t="s">
        <v>57</v>
      </c>
      <c r="F39" s="9">
        <v>625</v>
      </c>
      <c r="G39" s="9" t="s">
        <v>32</v>
      </c>
      <c r="H39" s="9">
        <v>62.5</v>
      </c>
      <c r="I39" s="9">
        <f t="shared" si="0"/>
        <v>39062.5</v>
      </c>
    </row>
    <row r="40" spans="1:9" x14ac:dyDescent="0.35">
      <c r="A40" s="4" t="s">
        <v>17</v>
      </c>
      <c r="B40" s="4">
        <v>315</v>
      </c>
      <c r="C40" s="4" t="s">
        <v>41</v>
      </c>
      <c r="D40" s="4">
        <v>302436657</v>
      </c>
      <c r="E40" s="4" t="s">
        <v>43</v>
      </c>
      <c r="F40" s="9">
        <v>625</v>
      </c>
      <c r="G40" s="9" t="s">
        <v>32</v>
      </c>
      <c r="H40" s="9">
        <v>53</v>
      </c>
      <c r="I40" s="9">
        <f t="shared" si="0"/>
        <v>33125</v>
      </c>
    </row>
    <row r="41" spans="1:9" x14ac:dyDescent="0.35">
      <c r="A41" s="4" t="s">
        <v>17</v>
      </c>
      <c r="B41" s="4">
        <v>1212</v>
      </c>
      <c r="C41" s="4" t="s">
        <v>58</v>
      </c>
      <c r="D41" s="4">
        <v>605912832</v>
      </c>
      <c r="E41" s="4" t="s">
        <v>51</v>
      </c>
      <c r="F41" s="9">
        <v>22000</v>
      </c>
      <c r="G41" s="9" t="s">
        <v>32</v>
      </c>
      <c r="H41" s="9">
        <v>33.4</v>
      </c>
      <c r="I41" s="9">
        <f t="shared" si="0"/>
        <v>734800</v>
      </c>
    </row>
    <row r="42" spans="1:9" x14ac:dyDescent="0.35">
      <c r="A42" s="4" t="s">
        <v>17</v>
      </c>
      <c r="B42" s="4">
        <v>433</v>
      </c>
      <c r="C42" s="4" t="s">
        <v>59</v>
      </c>
      <c r="D42" s="4">
        <v>609484511</v>
      </c>
      <c r="E42" s="4" t="s">
        <v>60</v>
      </c>
      <c r="F42" s="9">
        <v>21500</v>
      </c>
      <c r="G42" s="9" t="s">
        <v>32</v>
      </c>
      <c r="H42" s="9">
        <v>19.5</v>
      </c>
      <c r="I42" s="9">
        <f t="shared" si="0"/>
        <v>419250</v>
      </c>
    </row>
    <row r="43" spans="1:9" x14ac:dyDescent="0.35">
      <c r="A43" s="4" t="s">
        <v>17</v>
      </c>
      <c r="B43" s="4">
        <v>348</v>
      </c>
      <c r="C43" s="4" t="s">
        <v>41</v>
      </c>
      <c r="D43" s="4">
        <v>302436657</v>
      </c>
      <c r="E43" s="4" t="s">
        <v>43</v>
      </c>
      <c r="F43" s="9">
        <v>2500</v>
      </c>
      <c r="G43" s="9" t="s">
        <v>32</v>
      </c>
      <c r="H43" s="9">
        <v>53</v>
      </c>
      <c r="I43" s="9">
        <f t="shared" si="0"/>
        <v>132500</v>
      </c>
    </row>
    <row r="44" spans="1:9" x14ac:dyDescent="0.35">
      <c r="A44" s="4" t="s">
        <v>17</v>
      </c>
      <c r="B44" s="4">
        <v>51</v>
      </c>
      <c r="C44" s="4" t="s">
        <v>52</v>
      </c>
      <c r="D44" s="4">
        <v>607833731</v>
      </c>
      <c r="E44" s="4" t="s">
        <v>54</v>
      </c>
      <c r="F44" s="9">
        <v>4140</v>
      </c>
      <c r="G44" s="9" t="s">
        <v>32</v>
      </c>
      <c r="H44" s="9">
        <v>29.5</v>
      </c>
      <c r="I44" s="9">
        <f t="shared" si="0"/>
        <v>122130</v>
      </c>
    </row>
    <row r="45" spans="1:9" x14ac:dyDescent="0.35">
      <c r="A45" s="4" t="s">
        <v>17</v>
      </c>
      <c r="B45" s="4">
        <v>52</v>
      </c>
      <c r="C45" s="4" t="s">
        <v>52</v>
      </c>
      <c r="D45" s="4">
        <v>607833731</v>
      </c>
      <c r="E45" s="4" t="s">
        <v>54</v>
      </c>
      <c r="F45" s="9">
        <v>4095</v>
      </c>
      <c r="G45" s="9" t="s">
        <v>32</v>
      </c>
      <c r="H45" s="9">
        <v>30</v>
      </c>
      <c r="I45" s="9">
        <f t="shared" si="0"/>
        <v>122850</v>
      </c>
    </row>
    <row r="46" spans="1:9" x14ac:dyDescent="0.35">
      <c r="A46" s="4" t="s">
        <v>17</v>
      </c>
      <c r="B46" s="4">
        <v>44</v>
      </c>
      <c r="C46" s="4" t="s">
        <v>61</v>
      </c>
      <c r="D46" s="4">
        <v>606320069</v>
      </c>
      <c r="E46" s="4" t="s">
        <v>60</v>
      </c>
      <c r="F46" s="9">
        <v>25000</v>
      </c>
      <c r="G46" s="9" t="s">
        <v>32</v>
      </c>
      <c r="H46" s="9">
        <v>18</v>
      </c>
      <c r="I46" s="9">
        <f t="shared" si="0"/>
        <v>450000</v>
      </c>
    </row>
    <row r="47" spans="1:9" x14ac:dyDescent="0.35">
      <c r="A47" s="4" t="s">
        <v>17</v>
      </c>
      <c r="B47" s="4">
        <v>389</v>
      </c>
      <c r="C47" s="4" t="s">
        <v>29</v>
      </c>
      <c r="D47" s="4">
        <v>600860444</v>
      </c>
      <c r="E47" s="4" t="s">
        <v>43</v>
      </c>
      <c r="F47" s="9">
        <v>3500</v>
      </c>
      <c r="G47" s="9" t="s">
        <v>32</v>
      </c>
      <c r="H47" s="9">
        <v>54.5</v>
      </c>
      <c r="I47" s="18">
        <f t="shared" si="0"/>
        <v>190750</v>
      </c>
    </row>
    <row r="48" spans="1:9" x14ac:dyDescent="0.35">
      <c r="A48" s="4" t="s">
        <v>17</v>
      </c>
      <c r="B48" s="4">
        <v>230</v>
      </c>
      <c r="C48" s="4" t="s">
        <v>62</v>
      </c>
      <c r="D48" s="4">
        <v>305316901</v>
      </c>
      <c r="E48" s="4" t="s">
        <v>51</v>
      </c>
      <c r="F48" s="9">
        <v>33800</v>
      </c>
      <c r="G48" s="9" t="s">
        <v>32</v>
      </c>
      <c r="H48" s="9">
        <v>34.4</v>
      </c>
      <c r="I48" s="9">
        <f t="shared" si="0"/>
        <v>1162720</v>
      </c>
    </row>
    <row r="49" spans="1:11" x14ac:dyDescent="0.35">
      <c r="A49" s="4" t="s">
        <v>63</v>
      </c>
      <c r="B49" s="4">
        <v>31</v>
      </c>
      <c r="C49" s="4" t="s">
        <v>64</v>
      </c>
      <c r="D49" s="4">
        <v>300901768</v>
      </c>
      <c r="E49" s="4" t="s">
        <v>54</v>
      </c>
      <c r="F49" s="9">
        <f>70*100</f>
        <v>7000</v>
      </c>
      <c r="G49" s="9" t="s">
        <v>32</v>
      </c>
      <c r="H49" s="9">
        <f>2950/100</f>
        <v>29.5</v>
      </c>
      <c r="I49" s="9">
        <f t="shared" si="0"/>
        <v>206500</v>
      </c>
    </row>
    <row r="50" spans="1:11" x14ac:dyDescent="0.35">
      <c r="A50" s="4" t="s">
        <v>63</v>
      </c>
      <c r="B50" s="4">
        <v>1842</v>
      </c>
      <c r="C50" s="4" t="s">
        <v>27</v>
      </c>
      <c r="D50" s="4">
        <v>300514038</v>
      </c>
      <c r="E50" s="4" t="s">
        <v>28</v>
      </c>
      <c r="F50" s="9">
        <f>70*100</f>
        <v>7000</v>
      </c>
      <c r="G50" s="9" t="s">
        <v>32</v>
      </c>
      <c r="H50" s="9">
        <f>3600/100</f>
        <v>36</v>
      </c>
      <c r="I50" s="9">
        <f t="shared" si="0"/>
        <v>252000</v>
      </c>
    </row>
    <row r="51" spans="1:11" x14ac:dyDescent="0.35">
      <c r="A51" s="4" t="s">
        <v>63</v>
      </c>
      <c r="B51" s="4">
        <v>2975</v>
      </c>
      <c r="C51" s="4" t="s">
        <v>65</v>
      </c>
      <c r="D51" s="4">
        <v>602459024</v>
      </c>
      <c r="E51" s="4" t="s">
        <v>51</v>
      </c>
      <c r="F51" s="9">
        <v>21000</v>
      </c>
      <c r="G51" s="9" t="s">
        <v>32</v>
      </c>
      <c r="H51" s="9">
        <v>30.25</v>
      </c>
      <c r="I51" s="9">
        <f t="shared" si="0"/>
        <v>635250</v>
      </c>
    </row>
    <row r="52" spans="1:11" x14ac:dyDescent="0.35">
      <c r="A52" s="24" t="s">
        <v>63</v>
      </c>
      <c r="B52" s="24">
        <v>76</v>
      </c>
      <c r="C52" s="24" t="s">
        <v>66</v>
      </c>
      <c r="D52" s="24">
        <v>302436046</v>
      </c>
      <c r="E52" s="24" t="s">
        <v>54</v>
      </c>
      <c r="F52" s="21">
        <v>2960</v>
      </c>
      <c r="G52" s="21" t="s">
        <v>32</v>
      </c>
      <c r="H52" s="21">
        <v>29.25</v>
      </c>
      <c r="I52" s="21">
        <v>0</v>
      </c>
      <c r="K52" s="4" t="s">
        <v>119</v>
      </c>
    </row>
    <row r="53" spans="1:11" x14ac:dyDescent="0.35">
      <c r="A53" s="24" t="s">
        <v>63</v>
      </c>
      <c r="B53" s="24">
        <v>76</v>
      </c>
      <c r="C53" s="24" t="s">
        <v>66</v>
      </c>
      <c r="D53" s="24">
        <v>302436046</v>
      </c>
      <c r="E53" s="24" t="s">
        <v>45</v>
      </c>
      <c r="F53" s="21">
        <v>480</v>
      </c>
      <c r="G53" s="21" t="s">
        <v>32</v>
      </c>
      <c r="H53" s="21">
        <v>28</v>
      </c>
      <c r="I53" s="21">
        <v>0</v>
      </c>
      <c r="K53" s="4" t="s">
        <v>119</v>
      </c>
    </row>
    <row r="54" spans="1:11" x14ac:dyDescent="0.35">
      <c r="A54" s="24" t="s">
        <v>63</v>
      </c>
      <c r="B54" s="24">
        <v>76</v>
      </c>
      <c r="C54" s="24" t="s">
        <v>66</v>
      </c>
      <c r="D54" s="24">
        <v>302436046</v>
      </c>
      <c r="E54" s="24" t="s">
        <v>67</v>
      </c>
      <c r="F54" s="21">
        <v>1800</v>
      </c>
      <c r="G54" s="21" t="s">
        <v>32</v>
      </c>
      <c r="H54" s="21">
        <v>30</v>
      </c>
      <c r="I54" s="21">
        <v>0</v>
      </c>
      <c r="K54" s="4" t="s">
        <v>119</v>
      </c>
    </row>
    <row r="55" spans="1:11" x14ac:dyDescent="0.35">
      <c r="A55" s="4" t="s">
        <v>63</v>
      </c>
      <c r="B55" s="4">
        <v>209</v>
      </c>
      <c r="C55" s="4" t="s">
        <v>68</v>
      </c>
      <c r="D55" s="4">
        <v>612258266</v>
      </c>
      <c r="E55" s="4" t="s">
        <v>121</v>
      </c>
      <c r="F55" s="9">
        <v>30500</v>
      </c>
      <c r="G55" s="9" t="s">
        <v>32</v>
      </c>
      <c r="H55" s="9">
        <v>26.5</v>
      </c>
      <c r="I55" s="9">
        <f t="shared" si="0"/>
        <v>808250</v>
      </c>
    </row>
    <row r="56" spans="1:11" x14ac:dyDescent="0.35">
      <c r="A56" s="4" t="s">
        <v>63</v>
      </c>
      <c r="B56" s="4">
        <v>65</v>
      </c>
      <c r="C56" s="4" t="s">
        <v>52</v>
      </c>
      <c r="D56" s="4">
        <v>607833731</v>
      </c>
      <c r="E56" s="4" t="s">
        <v>54</v>
      </c>
      <c r="F56" s="9">
        <v>4500</v>
      </c>
      <c r="G56" s="9" t="s">
        <v>32</v>
      </c>
      <c r="H56" s="9">
        <v>30</v>
      </c>
      <c r="I56" s="9">
        <f t="shared" si="0"/>
        <v>135000</v>
      </c>
    </row>
    <row r="57" spans="1:11" x14ac:dyDescent="0.35">
      <c r="A57" s="4" t="s">
        <v>63</v>
      </c>
      <c r="B57" s="4">
        <v>68</v>
      </c>
      <c r="C57" s="4" t="s">
        <v>52</v>
      </c>
      <c r="D57" s="4">
        <v>607833731</v>
      </c>
      <c r="E57" s="4" t="s">
        <v>54</v>
      </c>
      <c r="F57" s="9">
        <v>6795</v>
      </c>
      <c r="G57" s="9" t="s">
        <v>32</v>
      </c>
      <c r="H57" s="9">
        <v>31</v>
      </c>
      <c r="I57" s="9">
        <f t="shared" si="0"/>
        <v>210645</v>
      </c>
    </row>
    <row r="58" spans="1:11" x14ac:dyDescent="0.35">
      <c r="A58" s="4" t="s">
        <v>63</v>
      </c>
      <c r="B58" s="4">
        <v>1902</v>
      </c>
      <c r="C58" s="4" t="s">
        <v>27</v>
      </c>
      <c r="D58" s="4">
        <v>300514038</v>
      </c>
      <c r="E58" s="4" t="s">
        <v>28</v>
      </c>
      <c r="F58" s="9">
        <f>21*100</f>
        <v>2100</v>
      </c>
      <c r="G58" s="9" t="s">
        <v>32</v>
      </c>
      <c r="H58" s="9">
        <f>3700/100</f>
        <v>37</v>
      </c>
      <c r="I58" s="9">
        <f t="shared" si="0"/>
        <v>77700</v>
      </c>
    </row>
    <row r="59" spans="1:11" x14ac:dyDescent="0.35">
      <c r="A59" s="4" t="s">
        <v>63</v>
      </c>
      <c r="B59" s="4">
        <v>1902</v>
      </c>
      <c r="C59" s="4" t="s">
        <v>27</v>
      </c>
      <c r="D59" s="4">
        <v>300514038</v>
      </c>
      <c r="E59" s="4" t="s">
        <v>70</v>
      </c>
      <c r="F59" s="9">
        <f>0.2*100</f>
        <v>20</v>
      </c>
      <c r="G59" s="9" t="s">
        <v>32</v>
      </c>
      <c r="H59" s="9">
        <f>7500/100</f>
        <v>75</v>
      </c>
      <c r="I59" s="9">
        <f t="shared" si="0"/>
        <v>1500</v>
      </c>
    </row>
    <row r="60" spans="1:11" x14ac:dyDescent="0.35">
      <c r="A60" s="4" t="s">
        <v>63</v>
      </c>
      <c r="B60" s="4">
        <v>1978</v>
      </c>
      <c r="C60" s="4" t="s">
        <v>27</v>
      </c>
      <c r="D60" s="4">
        <v>300514038</v>
      </c>
      <c r="E60" s="4" t="s">
        <v>37</v>
      </c>
      <c r="F60" s="9">
        <f>25*100</f>
        <v>2500</v>
      </c>
      <c r="G60" s="9" t="s">
        <v>32</v>
      </c>
      <c r="H60" s="9">
        <f>3650/100</f>
        <v>36.5</v>
      </c>
      <c r="I60" s="9">
        <f t="shared" si="0"/>
        <v>91250</v>
      </c>
    </row>
    <row r="61" spans="1:11" x14ac:dyDescent="0.35">
      <c r="A61" s="4" t="s">
        <v>63</v>
      </c>
      <c r="B61" s="4">
        <v>1989</v>
      </c>
      <c r="C61" s="4" t="s">
        <v>27</v>
      </c>
      <c r="D61" s="4">
        <v>300514038</v>
      </c>
      <c r="E61" s="4" t="s">
        <v>37</v>
      </c>
      <c r="F61" s="9">
        <f>20*100</f>
        <v>2000</v>
      </c>
      <c r="G61" s="9" t="s">
        <v>32</v>
      </c>
      <c r="H61" s="9">
        <f>3650/100</f>
        <v>36.5</v>
      </c>
      <c r="I61" s="9">
        <f t="shared" si="0"/>
        <v>73000</v>
      </c>
    </row>
    <row r="62" spans="1:11" x14ac:dyDescent="0.35">
      <c r="A62" s="4" t="s">
        <v>63</v>
      </c>
      <c r="B62" s="4">
        <v>1989</v>
      </c>
      <c r="C62" s="4" t="s">
        <v>27</v>
      </c>
      <c r="D62" s="4">
        <v>300514038</v>
      </c>
      <c r="E62" s="4" t="s">
        <v>70</v>
      </c>
      <c r="F62" s="9">
        <f>2*100</f>
        <v>200</v>
      </c>
      <c r="G62" s="9" t="s">
        <v>32</v>
      </c>
      <c r="H62" s="9">
        <f>7400/100</f>
        <v>74</v>
      </c>
      <c r="I62" s="9">
        <f t="shared" si="0"/>
        <v>14800</v>
      </c>
    </row>
    <row r="63" spans="1:11" x14ac:dyDescent="0.35">
      <c r="A63" s="4" t="s">
        <v>63</v>
      </c>
      <c r="B63" s="4">
        <v>659</v>
      </c>
      <c r="C63" s="4" t="s">
        <v>44</v>
      </c>
      <c r="D63" s="4">
        <v>300477942</v>
      </c>
      <c r="E63" s="4" t="s">
        <v>45</v>
      </c>
      <c r="F63" s="9">
        <f>65.8*100</f>
        <v>6580</v>
      </c>
      <c r="G63" s="9" t="s">
        <v>32</v>
      </c>
      <c r="H63" s="9">
        <f>3250/100</f>
        <v>32.5</v>
      </c>
      <c r="I63" s="9">
        <f t="shared" si="0"/>
        <v>213850</v>
      </c>
    </row>
    <row r="64" spans="1:11" x14ac:dyDescent="0.35">
      <c r="A64" s="4" t="s">
        <v>18</v>
      </c>
      <c r="B64" s="4">
        <v>2061</v>
      </c>
      <c r="C64" s="4" t="s">
        <v>27</v>
      </c>
      <c r="D64" s="4">
        <v>300514038</v>
      </c>
      <c r="E64" s="4" t="s">
        <v>37</v>
      </c>
      <c r="F64" s="9">
        <f>51.75*100</f>
        <v>5175</v>
      </c>
      <c r="G64" s="9" t="s">
        <v>32</v>
      </c>
      <c r="H64" s="9">
        <f>3650/100</f>
        <v>36.5</v>
      </c>
      <c r="I64" s="9">
        <f t="shared" si="0"/>
        <v>188887.5</v>
      </c>
    </row>
    <row r="65" spans="1:11" x14ac:dyDescent="0.35">
      <c r="A65" s="4" t="s">
        <v>18</v>
      </c>
      <c r="B65" s="4">
        <v>234</v>
      </c>
      <c r="C65" s="4" t="s">
        <v>68</v>
      </c>
      <c r="D65" s="4">
        <v>612258266</v>
      </c>
      <c r="E65" s="4" t="s">
        <v>51</v>
      </c>
      <c r="F65" s="9">
        <v>34500</v>
      </c>
      <c r="G65" s="9" t="s">
        <v>32</v>
      </c>
      <c r="H65" s="9">
        <v>33.5</v>
      </c>
      <c r="I65" s="9">
        <f t="shared" si="0"/>
        <v>1155750</v>
      </c>
    </row>
    <row r="66" spans="1:11" x14ac:dyDescent="0.35">
      <c r="A66" s="4" t="s">
        <v>18</v>
      </c>
      <c r="B66" s="4">
        <v>235</v>
      </c>
      <c r="C66" s="4" t="s">
        <v>68</v>
      </c>
      <c r="D66" s="4">
        <v>612258266</v>
      </c>
      <c r="E66" s="4" t="s">
        <v>51</v>
      </c>
      <c r="F66" s="9">
        <v>29700</v>
      </c>
      <c r="G66" s="9" t="s">
        <v>32</v>
      </c>
      <c r="H66" s="9">
        <v>34</v>
      </c>
      <c r="I66" s="9">
        <f t="shared" si="0"/>
        <v>1009800</v>
      </c>
    </row>
    <row r="67" spans="1:11" x14ac:dyDescent="0.35">
      <c r="A67" s="24" t="s">
        <v>18</v>
      </c>
      <c r="B67" s="24">
        <v>505</v>
      </c>
      <c r="C67" s="24" t="s">
        <v>71</v>
      </c>
      <c r="D67" s="24">
        <v>305432300</v>
      </c>
      <c r="E67" s="24" t="s">
        <v>34</v>
      </c>
      <c r="F67" s="21">
        <v>10000</v>
      </c>
      <c r="G67" s="21" t="s">
        <v>32</v>
      </c>
      <c r="H67" s="21">
        <v>36</v>
      </c>
      <c r="I67" s="21">
        <v>0</v>
      </c>
      <c r="K67" s="4" t="s">
        <v>119</v>
      </c>
    </row>
    <row r="68" spans="1:11" x14ac:dyDescent="0.35">
      <c r="A68" s="24" t="s">
        <v>18</v>
      </c>
      <c r="B68" s="24">
        <v>656</v>
      </c>
      <c r="C68" s="24" t="s">
        <v>72</v>
      </c>
      <c r="D68" s="24">
        <v>300537570</v>
      </c>
      <c r="E68" s="24" t="s">
        <v>34</v>
      </c>
      <c r="F68" s="21">
        <f>100*100</f>
        <v>10000</v>
      </c>
      <c r="G68" s="21" t="s">
        <v>32</v>
      </c>
      <c r="H68" s="21">
        <f>3575/100</f>
        <v>35.75</v>
      </c>
      <c r="I68" s="21">
        <v>0</v>
      </c>
      <c r="K68" s="4" t="s">
        <v>119</v>
      </c>
    </row>
    <row r="69" spans="1:11" x14ac:dyDescent="0.35">
      <c r="A69" s="24" t="s">
        <v>73</v>
      </c>
      <c r="B69" s="24">
        <v>818</v>
      </c>
      <c r="C69" s="24" t="s">
        <v>74</v>
      </c>
      <c r="D69" s="24">
        <v>602446765</v>
      </c>
      <c r="E69" s="24" t="s">
        <v>75</v>
      </c>
      <c r="F69" s="21">
        <v>12580</v>
      </c>
      <c r="G69" s="21" t="s">
        <v>32</v>
      </c>
      <c r="H69" s="21">
        <v>62</v>
      </c>
      <c r="I69" s="21">
        <v>0</v>
      </c>
      <c r="K69" s="4" t="s">
        <v>119</v>
      </c>
    </row>
    <row r="70" spans="1:11" x14ac:dyDescent="0.35">
      <c r="A70" s="4" t="s">
        <v>73</v>
      </c>
      <c r="B70" s="4">
        <v>467</v>
      </c>
      <c r="C70" s="4" t="s">
        <v>76</v>
      </c>
      <c r="D70" s="4">
        <v>605160107</v>
      </c>
      <c r="E70" s="4" t="s">
        <v>21</v>
      </c>
      <c r="F70" s="9">
        <v>21000</v>
      </c>
      <c r="G70" s="9" t="s">
        <v>32</v>
      </c>
      <c r="H70" s="9">
        <v>26.55</v>
      </c>
      <c r="I70" s="9">
        <f t="shared" si="0"/>
        <v>557550</v>
      </c>
    </row>
    <row r="72" spans="1:11" x14ac:dyDescent="0.35">
      <c r="I72" s="12">
        <f>SUM(I2:I70)</f>
        <v>17702680.25</v>
      </c>
    </row>
    <row r="77" spans="1:11" x14ac:dyDescent="0.35">
      <c r="C77" s="4" t="s">
        <v>123</v>
      </c>
      <c r="I77" s="12">
        <f>SUM(I2:I70)</f>
        <v>17702680.25</v>
      </c>
    </row>
    <row r="78" spans="1:11" x14ac:dyDescent="0.35">
      <c r="C78" s="4" t="s">
        <v>124</v>
      </c>
      <c r="I78" s="12">
        <f>'Dhan Local'!H356</f>
        <v>26248104.624150001</v>
      </c>
    </row>
    <row r="79" spans="1:11" ht="15" thickBot="1" x14ac:dyDescent="0.4">
      <c r="I79" s="25">
        <f>SUM(I77:I78)</f>
        <v>43950784.874150001</v>
      </c>
    </row>
    <row r="80" spans="1:11" ht="15" thickTop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6"/>
  <sheetViews>
    <sheetView topLeftCell="B1" workbookViewId="0">
      <pane ySplit="1" topLeftCell="A368" activePane="bottomLeft" state="frozen"/>
      <selection pane="bottomLeft" activeCell="E275" sqref="E275"/>
    </sheetView>
  </sheetViews>
  <sheetFormatPr defaultRowHeight="14.5" outlineLevelRow="2" x14ac:dyDescent="0.35"/>
  <cols>
    <col min="2" max="2" width="6.26953125" bestFit="1" customWidth="1"/>
    <col min="3" max="3" width="14.54296875" style="1" customWidth="1"/>
    <col min="4" max="4" width="36.1796875" style="1" bestFit="1" customWidth="1"/>
    <col min="5" max="5" width="14" style="1" bestFit="1" customWidth="1"/>
    <col min="7" max="7" width="9.54296875" style="1" bestFit="1" customWidth="1"/>
    <col min="8" max="8" width="22.54296875" style="1" customWidth="1"/>
    <col min="11" max="11" width="11.54296875" bestFit="1" customWidth="1"/>
    <col min="14" max="14" width="14.26953125" bestFit="1" customWidth="1"/>
  </cols>
  <sheetData>
    <row r="1" spans="1:9" x14ac:dyDescent="0.35">
      <c r="A1" s="2" t="s">
        <v>0</v>
      </c>
      <c r="B1" s="2" t="s">
        <v>77</v>
      </c>
      <c r="C1" s="3" t="s">
        <v>2</v>
      </c>
      <c r="D1" s="3" t="s">
        <v>9</v>
      </c>
      <c r="E1" s="3" t="s">
        <v>10</v>
      </c>
      <c r="F1" s="2" t="s">
        <v>31</v>
      </c>
      <c r="G1" s="3" t="s">
        <v>11</v>
      </c>
      <c r="H1" s="3" t="s">
        <v>7</v>
      </c>
    </row>
    <row r="2" spans="1:9" hidden="1" outlineLevel="2" x14ac:dyDescent="0.35">
      <c r="A2" t="s">
        <v>17</v>
      </c>
      <c r="B2">
        <v>153</v>
      </c>
      <c r="C2" s="1" t="s">
        <v>22</v>
      </c>
      <c r="D2" s="1">
        <v>0</v>
      </c>
      <c r="E2" s="1">
        <v>0</v>
      </c>
      <c r="G2" s="1">
        <v>0</v>
      </c>
      <c r="H2" s="1">
        <f>E2*G2</f>
        <v>0</v>
      </c>
    </row>
    <row r="3" spans="1:9" outlineLevel="1" collapsed="1" x14ac:dyDescent="0.35">
      <c r="D3" s="10" t="s">
        <v>83</v>
      </c>
      <c r="E3" s="1">
        <f>SUBTOTAL(9,E2:E2)</f>
        <v>0</v>
      </c>
      <c r="H3" s="1">
        <f>SUBTOTAL(9,H2:H2)</f>
        <v>0</v>
      </c>
    </row>
    <row r="4" spans="1:9" hidden="1" outlineLevel="2" x14ac:dyDescent="0.35">
      <c r="A4" t="s">
        <v>15</v>
      </c>
      <c r="B4">
        <v>108</v>
      </c>
      <c r="C4" s="1" t="s">
        <v>23</v>
      </c>
      <c r="D4" s="1" t="s">
        <v>24</v>
      </c>
      <c r="E4" s="1">
        <v>950</v>
      </c>
      <c r="F4" t="s">
        <v>32</v>
      </c>
      <c r="G4" s="1">
        <v>50</v>
      </c>
      <c r="H4" s="1">
        <f>E4*G4</f>
        <v>47500</v>
      </c>
    </row>
    <row r="5" spans="1:9" outlineLevel="1" collapsed="1" x14ac:dyDescent="0.35">
      <c r="D5" s="11" t="s">
        <v>84</v>
      </c>
      <c r="E5" s="1">
        <f>SUBTOTAL(9,E4:E4)</f>
        <v>950</v>
      </c>
      <c r="H5" s="11">
        <f>SUBTOTAL(9,H4:H4)</f>
        <v>47500</v>
      </c>
      <c r="I5" s="38">
        <f>H5/E5</f>
        <v>50</v>
      </c>
    </row>
    <row r="6" spans="1:9" hidden="1" outlineLevel="2" x14ac:dyDescent="0.35">
      <c r="A6" t="s">
        <v>15</v>
      </c>
      <c r="B6">
        <v>102</v>
      </c>
      <c r="C6" s="1" t="s">
        <v>23</v>
      </c>
      <c r="D6" s="1" t="s">
        <v>80</v>
      </c>
      <c r="E6" s="1">
        <v>34</v>
      </c>
      <c r="F6" t="s">
        <v>32</v>
      </c>
      <c r="G6" s="1">
        <v>27</v>
      </c>
      <c r="H6" s="1">
        <f t="shared" ref="H6:H11" si="0">E6*G6</f>
        <v>918</v>
      </c>
      <c r="I6" s="38"/>
    </row>
    <row r="7" spans="1:9" hidden="1" outlineLevel="2" x14ac:dyDescent="0.35">
      <c r="A7" t="s">
        <v>17</v>
      </c>
      <c r="B7">
        <v>129</v>
      </c>
      <c r="C7" s="1" t="s">
        <v>23</v>
      </c>
      <c r="D7" s="1" t="s">
        <v>80</v>
      </c>
      <c r="E7" s="1">
        <v>38</v>
      </c>
      <c r="F7" t="s">
        <v>32</v>
      </c>
      <c r="G7" s="1">
        <v>28</v>
      </c>
      <c r="H7" s="1">
        <f t="shared" si="0"/>
        <v>1064</v>
      </c>
      <c r="I7" s="38"/>
    </row>
    <row r="8" spans="1:9" hidden="1" outlineLevel="2" x14ac:dyDescent="0.35">
      <c r="A8" t="s">
        <v>63</v>
      </c>
      <c r="B8">
        <v>199</v>
      </c>
      <c r="C8" s="1" t="s">
        <v>23</v>
      </c>
      <c r="D8" s="1" t="s">
        <v>80</v>
      </c>
      <c r="E8" s="1">
        <v>200</v>
      </c>
      <c r="F8" t="s">
        <v>32</v>
      </c>
      <c r="G8" s="1">
        <v>28.5</v>
      </c>
      <c r="H8" s="1">
        <f t="shared" si="0"/>
        <v>5700</v>
      </c>
      <c r="I8" s="38"/>
    </row>
    <row r="9" spans="1:9" hidden="1" outlineLevel="2" x14ac:dyDescent="0.35">
      <c r="A9" t="s">
        <v>63</v>
      </c>
      <c r="B9">
        <v>201</v>
      </c>
      <c r="C9" s="1" t="s">
        <v>23</v>
      </c>
      <c r="D9" s="1" t="s">
        <v>80</v>
      </c>
      <c r="E9" s="1">
        <v>95</v>
      </c>
      <c r="F9" t="s">
        <v>32</v>
      </c>
      <c r="G9" s="1">
        <v>28</v>
      </c>
      <c r="H9" s="1">
        <f t="shared" si="0"/>
        <v>2660</v>
      </c>
      <c r="I9" s="38"/>
    </row>
    <row r="10" spans="1:9" hidden="1" outlineLevel="2" x14ac:dyDescent="0.35">
      <c r="A10" t="s">
        <v>63</v>
      </c>
      <c r="B10">
        <v>228</v>
      </c>
      <c r="C10" s="1" t="s">
        <v>23</v>
      </c>
      <c r="D10" s="1" t="s">
        <v>80</v>
      </c>
      <c r="E10" s="1">
        <v>155</v>
      </c>
      <c r="F10" t="s">
        <v>32</v>
      </c>
      <c r="G10" s="1">
        <v>28</v>
      </c>
      <c r="H10" s="1">
        <f t="shared" si="0"/>
        <v>4340</v>
      </c>
      <c r="I10" s="38"/>
    </row>
    <row r="11" spans="1:9" hidden="1" outlineLevel="2" x14ac:dyDescent="0.35">
      <c r="A11" t="s">
        <v>18</v>
      </c>
      <c r="B11">
        <v>348</v>
      </c>
      <c r="C11" s="1" t="s">
        <v>23</v>
      </c>
      <c r="D11" s="1" t="s">
        <v>80</v>
      </c>
      <c r="E11" s="1">
        <v>3219</v>
      </c>
      <c r="F11" t="s">
        <v>32</v>
      </c>
      <c r="G11" s="1">
        <v>24</v>
      </c>
      <c r="H11" s="1">
        <f t="shared" si="0"/>
        <v>77256</v>
      </c>
      <c r="I11" s="38"/>
    </row>
    <row r="12" spans="1:9" outlineLevel="1" collapsed="1" x14ac:dyDescent="0.35">
      <c r="D12" s="11" t="s">
        <v>85</v>
      </c>
      <c r="E12" s="1">
        <f>SUBTOTAL(9,E6:E11)</f>
        <v>3741</v>
      </c>
      <c r="H12" s="11">
        <f>SUBTOTAL(9,H6:H11)</f>
        <v>91938</v>
      </c>
      <c r="I12" s="38">
        <f t="shared" ref="I12:I75" si="1">H12/E12</f>
        <v>24.575781876503608</v>
      </c>
    </row>
    <row r="13" spans="1:9" hidden="1" outlineLevel="2" x14ac:dyDescent="0.35">
      <c r="A13" t="s">
        <v>73</v>
      </c>
      <c r="B13">
        <v>393</v>
      </c>
      <c r="C13" s="1" t="s">
        <v>23</v>
      </c>
      <c r="D13" s="1" t="s">
        <v>22</v>
      </c>
      <c r="E13" s="1">
        <v>0</v>
      </c>
      <c r="F13" t="s">
        <v>32</v>
      </c>
      <c r="G13" s="1">
        <v>0</v>
      </c>
      <c r="H13" s="1">
        <f>E13*G13</f>
        <v>0</v>
      </c>
      <c r="I13" s="38" t="e">
        <f t="shared" si="1"/>
        <v>#DIV/0!</v>
      </c>
    </row>
    <row r="14" spans="1:9" outlineLevel="1" collapsed="1" x14ac:dyDescent="0.35">
      <c r="D14" s="11" t="s">
        <v>86</v>
      </c>
      <c r="E14" s="1">
        <f>SUBTOTAL(9,E13:E13)</f>
        <v>0</v>
      </c>
      <c r="H14" s="1">
        <f>SUBTOTAL(9,H13:H13)</f>
        <v>0</v>
      </c>
      <c r="I14" s="38" t="s">
        <v>144</v>
      </c>
    </row>
    <row r="15" spans="1:9" hidden="1" outlineLevel="2" x14ac:dyDescent="0.35">
      <c r="A15" t="s">
        <v>16</v>
      </c>
      <c r="B15">
        <v>113</v>
      </c>
      <c r="C15" s="1" t="s">
        <v>23</v>
      </c>
      <c r="D15" s="1" t="s">
        <v>21</v>
      </c>
      <c r="E15" s="1">
        <v>356</v>
      </c>
      <c r="F15" t="s">
        <v>32</v>
      </c>
      <c r="G15" s="1">
        <f>24.86</f>
        <v>24.86</v>
      </c>
      <c r="H15" s="1">
        <f t="shared" ref="H15:H31" si="2">E15*G15</f>
        <v>8850.16</v>
      </c>
      <c r="I15" s="38">
        <f t="shared" si="1"/>
        <v>24.86</v>
      </c>
    </row>
    <row r="16" spans="1:9" hidden="1" outlineLevel="2" x14ac:dyDescent="0.35">
      <c r="A16" t="s">
        <v>17</v>
      </c>
      <c r="B16">
        <v>151</v>
      </c>
      <c r="C16" s="1" t="s">
        <v>23</v>
      </c>
      <c r="D16" s="1" t="s">
        <v>21</v>
      </c>
      <c r="E16" s="1">
        <v>5040</v>
      </c>
      <c r="F16" t="s">
        <v>32</v>
      </c>
      <c r="G16" s="1">
        <v>30</v>
      </c>
      <c r="H16" s="1">
        <f t="shared" si="2"/>
        <v>151200</v>
      </c>
      <c r="I16" s="38">
        <f t="shared" si="1"/>
        <v>30</v>
      </c>
    </row>
    <row r="17" spans="1:10" hidden="1" outlineLevel="2" x14ac:dyDescent="0.35">
      <c r="A17" t="s">
        <v>17</v>
      </c>
      <c r="B17">
        <v>151</v>
      </c>
      <c r="C17" s="1" t="s">
        <v>23</v>
      </c>
      <c r="D17" s="1" t="s">
        <v>21</v>
      </c>
      <c r="E17" s="1">
        <v>8540</v>
      </c>
      <c r="F17" t="s">
        <v>32</v>
      </c>
      <c r="G17" s="1">
        <v>30</v>
      </c>
      <c r="H17" s="1">
        <f t="shared" si="2"/>
        <v>256200</v>
      </c>
      <c r="I17" s="38">
        <f t="shared" si="1"/>
        <v>30</v>
      </c>
    </row>
    <row r="18" spans="1:10" hidden="1" outlineLevel="2" x14ac:dyDescent="0.35">
      <c r="A18" t="s">
        <v>63</v>
      </c>
      <c r="B18">
        <v>170</v>
      </c>
      <c r="C18" s="1" t="s">
        <v>23</v>
      </c>
      <c r="D18" s="1" t="s">
        <v>21</v>
      </c>
      <c r="E18" s="1">
        <v>2165</v>
      </c>
      <c r="F18" t="s">
        <v>32</v>
      </c>
      <c r="G18" s="1">
        <v>29.5</v>
      </c>
      <c r="H18" s="1">
        <f t="shared" si="2"/>
        <v>63867.5</v>
      </c>
      <c r="I18" s="38">
        <f t="shared" si="1"/>
        <v>29.5</v>
      </c>
    </row>
    <row r="19" spans="1:10" hidden="1" outlineLevel="2" x14ac:dyDescent="0.35">
      <c r="A19" t="s">
        <v>63</v>
      </c>
      <c r="B19">
        <v>171</v>
      </c>
      <c r="C19" s="1" t="s">
        <v>23</v>
      </c>
      <c r="D19" s="1" t="s">
        <v>21</v>
      </c>
      <c r="E19" s="1">
        <v>2750</v>
      </c>
      <c r="F19" t="s">
        <v>32</v>
      </c>
      <c r="G19" s="1">
        <v>29.25</v>
      </c>
      <c r="H19" s="1">
        <f t="shared" si="2"/>
        <v>80437.5</v>
      </c>
      <c r="I19" s="38">
        <f t="shared" si="1"/>
        <v>29.25</v>
      </c>
    </row>
    <row r="20" spans="1:10" hidden="1" outlineLevel="2" x14ac:dyDescent="0.35">
      <c r="A20" t="s">
        <v>63</v>
      </c>
      <c r="B20">
        <v>173</v>
      </c>
      <c r="C20" s="1" t="s">
        <v>23</v>
      </c>
      <c r="D20" s="1" t="s">
        <v>21</v>
      </c>
      <c r="E20" s="1">
        <v>3689</v>
      </c>
      <c r="F20" t="s">
        <v>32</v>
      </c>
      <c r="G20" s="1">
        <v>30</v>
      </c>
      <c r="H20" s="1">
        <f t="shared" si="2"/>
        <v>110670</v>
      </c>
      <c r="I20" s="38">
        <f t="shared" si="1"/>
        <v>30</v>
      </c>
    </row>
    <row r="21" spans="1:10" hidden="1" outlineLevel="2" x14ac:dyDescent="0.35">
      <c r="A21" t="s">
        <v>63</v>
      </c>
      <c r="B21">
        <v>179</v>
      </c>
      <c r="C21" s="1" t="s">
        <v>23</v>
      </c>
      <c r="D21" s="1" t="s">
        <v>21</v>
      </c>
      <c r="E21" s="1">
        <v>800</v>
      </c>
      <c r="F21" t="s">
        <v>32</v>
      </c>
      <c r="G21" s="1">
        <v>29</v>
      </c>
      <c r="H21" s="1">
        <f t="shared" si="2"/>
        <v>23200</v>
      </c>
      <c r="I21" s="38">
        <f t="shared" si="1"/>
        <v>29</v>
      </c>
    </row>
    <row r="22" spans="1:10" hidden="1" outlineLevel="2" x14ac:dyDescent="0.35">
      <c r="A22" t="s">
        <v>63</v>
      </c>
      <c r="B22">
        <v>192</v>
      </c>
      <c r="C22" s="1" t="s">
        <v>23</v>
      </c>
      <c r="D22" s="1" t="s">
        <v>21</v>
      </c>
      <c r="E22" s="1">
        <v>1426</v>
      </c>
      <c r="F22" t="s">
        <v>32</v>
      </c>
      <c r="G22" s="1">
        <v>29.5</v>
      </c>
      <c r="H22" s="1">
        <f t="shared" si="2"/>
        <v>42067</v>
      </c>
      <c r="I22" s="38">
        <f t="shared" si="1"/>
        <v>29.5</v>
      </c>
    </row>
    <row r="23" spans="1:10" hidden="1" outlineLevel="2" x14ac:dyDescent="0.35">
      <c r="A23" t="s">
        <v>63</v>
      </c>
      <c r="B23">
        <v>210</v>
      </c>
      <c r="C23" s="1" t="s">
        <v>23</v>
      </c>
      <c r="D23" s="1" t="s">
        <v>21</v>
      </c>
      <c r="E23" s="1">
        <v>5440</v>
      </c>
      <c r="F23" t="s">
        <v>32</v>
      </c>
      <c r="G23" s="1">
        <v>30.296880000000002</v>
      </c>
      <c r="H23" s="1">
        <f t="shared" si="2"/>
        <v>164815.02720000001</v>
      </c>
      <c r="I23" s="38">
        <f t="shared" si="1"/>
        <v>30.296880000000002</v>
      </c>
    </row>
    <row r="24" spans="1:10" hidden="1" outlineLevel="2" x14ac:dyDescent="0.35">
      <c r="A24" t="s">
        <v>63</v>
      </c>
      <c r="B24">
        <v>222</v>
      </c>
      <c r="C24" s="1" t="s">
        <v>23</v>
      </c>
      <c r="D24" s="1" t="s">
        <v>21</v>
      </c>
      <c r="E24" s="1">
        <v>6740</v>
      </c>
      <c r="F24" t="s">
        <v>32</v>
      </c>
      <c r="G24" s="1">
        <v>30</v>
      </c>
      <c r="H24" s="1">
        <f t="shared" si="2"/>
        <v>202200</v>
      </c>
      <c r="I24" s="38">
        <f t="shared" si="1"/>
        <v>30</v>
      </c>
    </row>
    <row r="25" spans="1:10" hidden="1" outlineLevel="2" x14ac:dyDescent="0.35">
      <c r="A25" t="s">
        <v>63</v>
      </c>
      <c r="B25">
        <v>227</v>
      </c>
      <c r="C25" s="1" t="s">
        <v>23</v>
      </c>
      <c r="D25" s="1" t="s">
        <v>21</v>
      </c>
      <c r="E25" s="1">
        <v>4075</v>
      </c>
      <c r="F25" t="s">
        <v>32</v>
      </c>
      <c r="G25" s="1">
        <v>30</v>
      </c>
      <c r="H25" s="1">
        <f t="shared" si="2"/>
        <v>122250</v>
      </c>
      <c r="I25" s="38">
        <f t="shared" si="1"/>
        <v>30</v>
      </c>
    </row>
    <row r="26" spans="1:10" hidden="1" outlineLevel="2" x14ac:dyDescent="0.35">
      <c r="A26" t="s">
        <v>63</v>
      </c>
      <c r="B26">
        <v>228</v>
      </c>
      <c r="C26" s="1" t="s">
        <v>23</v>
      </c>
      <c r="D26" s="1" t="s">
        <v>21</v>
      </c>
      <c r="E26" s="1">
        <v>77</v>
      </c>
      <c r="F26" t="s">
        <v>32</v>
      </c>
      <c r="G26" s="1">
        <v>30</v>
      </c>
      <c r="H26" s="1">
        <f t="shared" si="2"/>
        <v>2310</v>
      </c>
      <c r="I26" s="38">
        <f t="shared" si="1"/>
        <v>30</v>
      </c>
    </row>
    <row r="27" spans="1:10" hidden="1" outlineLevel="2" x14ac:dyDescent="0.35">
      <c r="A27" t="s">
        <v>63</v>
      </c>
      <c r="B27">
        <v>250</v>
      </c>
      <c r="C27" s="1" t="s">
        <v>23</v>
      </c>
      <c r="D27" s="1" t="s">
        <v>21</v>
      </c>
      <c r="E27" s="1">
        <v>1825</v>
      </c>
      <c r="F27" t="s">
        <v>32</v>
      </c>
      <c r="G27" s="1">
        <v>29.5</v>
      </c>
      <c r="H27" s="1">
        <f t="shared" si="2"/>
        <v>53837.5</v>
      </c>
      <c r="I27" s="38">
        <f t="shared" si="1"/>
        <v>29.5</v>
      </c>
    </row>
    <row r="28" spans="1:10" hidden="1" outlineLevel="2" x14ac:dyDescent="0.35">
      <c r="A28" t="s">
        <v>73</v>
      </c>
      <c r="B28">
        <v>373</v>
      </c>
      <c r="C28" s="1" t="s">
        <v>23</v>
      </c>
      <c r="D28" s="1" t="s">
        <v>21</v>
      </c>
      <c r="E28" s="1">
        <v>4050</v>
      </c>
      <c r="F28" t="s">
        <v>32</v>
      </c>
      <c r="G28" s="1">
        <v>30.5</v>
      </c>
      <c r="H28" s="1">
        <f t="shared" si="2"/>
        <v>123525</v>
      </c>
      <c r="I28" s="38">
        <f t="shared" si="1"/>
        <v>30.5</v>
      </c>
    </row>
    <row r="29" spans="1:10" hidden="1" outlineLevel="2" x14ac:dyDescent="0.35">
      <c r="A29" t="s">
        <v>73</v>
      </c>
      <c r="B29">
        <v>388</v>
      </c>
      <c r="C29" s="1" t="s">
        <v>23</v>
      </c>
      <c r="D29" s="1" t="s">
        <v>21</v>
      </c>
      <c r="E29" s="1">
        <v>2630</v>
      </c>
      <c r="F29" t="s">
        <v>32</v>
      </c>
      <c r="G29" s="1">
        <v>28</v>
      </c>
      <c r="H29" s="1">
        <f t="shared" si="2"/>
        <v>73640</v>
      </c>
      <c r="I29" s="38">
        <f t="shared" si="1"/>
        <v>28</v>
      </c>
    </row>
    <row r="30" spans="1:10" hidden="1" outlineLevel="2" x14ac:dyDescent="0.35">
      <c r="A30" t="s">
        <v>73</v>
      </c>
      <c r="B30">
        <v>395</v>
      </c>
      <c r="C30" s="1" t="s">
        <v>23</v>
      </c>
      <c r="D30" s="1" t="s">
        <v>21</v>
      </c>
      <c r="E30" s="1">
        <v>3710</v>
      </c>
      <c r="F30" t="s">
        <v>32</v>
      </c>
      <c r="G30" s="1">
        <v>30</v>
      </c>
      <c r="H30" s="1">
        <f t="shared" si="2"/>
        <v>111300</v>
      </c>
      <c r="I30" s="38">
        <f t="shared" si="1"/>
        <v>30</v>
      </c>
      <c r="J30" s="5"/>
    </row>
    <row r="31" spans="1:10" hidden="1" outlineLevel="2" x14ac:dyDescent="0.35">
      <c r="A31" t="s">
        <v>73</v>
      </c>
      <c r="B31">
        <v>396</v>
      </c>
      <c r="C31" s="1" t="s">
        <v>23</v>
      </c>
      <c r="D31" s="1" t="s">
        <v>21</v>
      </c>
      <c r="E31" s="1">
        <v>946</v>
      </c>
      <c r="F31" t="s">
        <v>32</v>
      </c>
      <c r="G31" s="1">
        <v>19</v>
      </c>
      <c r="H31" s="1">
        <f t="shared" si="2"/>
        <v>17974</v>
      </c>
      <c r="I31" s="38">
        <f t="shared" si="1"/>
        <v>19</v>
      </c>
    </row>
    <row r="32" spans="1:10" outlineLevel="1" collapsed="1" x14ac:dyDescent="0.35">
      <c r="D32" s="11" t="s">
        <v>87</v>
      </c>
      <c r="E32" s="1">
        <f>SUBTOTAL(9,E15:E31)</f>
        <v>54259</v>
      </c>
      <c r="H32" s="11">
        <f>SUBTOTAL(9,H15:H31)</f>
        <v>1608343.6872</v>
      </c>
      <c r="I32" s="38">
        <f t="shared" si="1"/>
        <v>29.641970681361617</v>
      </c>
    </row>
    <row r="33" spans="1:9" hidden="1" outlineLevel="2" x14ac:dyDescent="0.35">
      <c r="A33" t="s">
        <v>15</v>
      </c>
      <c r="B33">
        <v>102</v>
      </c>
      <c r="C33" s="1" t="s">
        <v>23</v>
      </c>
      <c r="D33" s="1" t="s">
        <v>67</v>
      </c>
      <c r="E33" s="1">
        <v>20</v>
      </c>
      <c r="F33" t="s">
        <v>32</v>
      </c>
      <c r="G33" s="1">
        <v>32</v>
      </c>
      <c r="H33" s="1">
        <f t="shared" ref="H33:H64" si="3">E33*G33</f>
        <v>640</v>
      </c>
      <c r="I33" s="38">
        <f t="shared" si="1"/>
        <v>32</v>
      </c>
    </row>
    <row r="34" spans="1:9" hidden="1" outlineLevel="2" x14ac:dyDescent="0.35">
      <c r="A34" t="s">
        <v>15</v>
      </c>
      <c r="B34">
        <v>103</v>
      </c>
      <c r="C34" s="1" t="s">
        <v>23</v>
      </c>
      <c r="D34" s="1" t="s">
        <v>67</v>
      </c>
      <c r="E34" s="1">
        <v>368</v>
      </c>
      <c r="F34" t="s">
        <v>32</v>
      </c>
      <c r="G34" s="1">
        <v>34</v>
      </c>
      <c r="H34" s="1">
        <f t="shared" si="3"/>
        <v>12512</v>
      </c>
      <c r="I34" s="38">
        <f t="shared" si="1"/>
        <v>34</v>
      </c>
    </row>
    <row r="35" spans="1:9" hidden="1" outlineLevel="2" x14ac:dyDescent="0.35">
      <c r="A35" t="s">
        <v>15</v>
      </c>
      <c r="B35">
        <v>104</v>
      </c>
      <c r="C35" s="1" t="s">
        <v>23</v>
      </c>
      <c r="D35" s="1" t="s">
        <v>67</v>
      </c>
      <c r="E35" s="1">
        <v>126</v>
      </c>
      <c r="F35" t="s">
        <v>32</v>
      </c>
      <c r="G35" s="1">
        <v>33</v>
      </c>
      <c r="H35" s="1">
        <f t="shared" si="3"/>
        <v>4158</v>
      </c>
      <c r="I35" s="38">
        <f t="shared" si="1"/>
        <v>33</v>
      </c>
    </row>
    <row r="36" spans="1:9" hidden="1" outlineLevel="2" x14ac:dyDescent="0.35">
      <c r="A36" t="s">
        <v>16</v>
      </c>
      <c r="B36">
        <v>111</v>
      </c>
      <c r="C36" s="1" t="s">
        <v>23</v>
      </c>
      <c r="D36" s="1" t="s">
        <v>67</v>
      </c>
      <c r="E36" s="1">
        <v>139</v>
      </c>
      <c r="F36" t="s">
        <v>32</v>
      </c>
      <c r="G36" s="1">
        <v>33</v>
      </c>
      <c r="H36" s="1">
        <f t="shared" si="3"/>
        <v>4587</v>
      </c>
      <c r="I36" s="38">
        <f t="shared" si="1"/>
        <v>33</v>
      </c>
    </row>
    <row r="37" spans="1:9" hidden="1" outlineLevel="2" x14ac:dyDescent="0.35">
      <c r="A37" t="s">
        <v>16</v>
      </c>
      <c r="B37">
        <v>115</v>
      </c>
      <c r="C37" s="1" t="s">
        <v>23</v>
      </c>
      <c r="D37" s="1" t="s">
        <v>67</v>
      </c>
      <c r="E37" s="1">
        <v>124</v>
      </c>
      <c r="F37" t="s">
        <v>32</v>
      </c>
      <c r="G37" s="1">
        <v>32.5</v>
      </c>
      <c r="H37" s="1">
        <f t="shared" si="3"/>
        <v>4030</v>
      </c>
      <c r="I37" s="38">
        <f t="shared" si="1"/>
        <v>32.5</v>
      </c>
    </row>
    <row r="38" spans="1:9" hidden="1" outlineLevel="2" x14ac:dyDescent="0.35">
      <c r="A38" t="s">
        <v>17</v>
      </c>
      <c r="B38">
        <v>121</v>
      </c>
      <c r="C38" s="1" t="s">
        <v>23</v>
      </c>
      <c r="D38" s="1" t="s">
        <v>67</v>
      </c>
      <c r="E38" s="1">
        <v>165</v>
      </c>
      <c r="F38" t="s">
        <v>32</v>
      </c>
      <c r="G38" s="1">
        <v>33</v>
      </c>
      <c r="H38" s="1">
        <f t="shared" si="3"/>
        <v>5445</v>
      </c>
      <c r="I38" s="38">
        <f t="shared" si="1"/>
        <v>33</v>
      </c>
    </row>
    <row r="39" spans="1:9" hidden="1" outlineLevel="2" x14ac:dyDescent="0.35">
      <c r="A39" t="s">
        <v>17</v>
      </c>
      <c r="B39">
        <v>123</v>
      </c>
      <c r="C39" s="1" t="s">
        <v>23</v>
      </c>
      <c r="D39" s="1" t="s">
        <v>67</v>
      </c>
      <c r="E39" s="1">
        <v>1326</v>
      </c>
      <c r="F39" t="s">
        <v>32</v>
      </c>
      <c r="G39" s="1">
        <v>29</v>
      </c>
      <c r="H39" s="1">
        <f t="shared" si="3"/>
        <v>38454</v>
      </c>
      <c r="I39" s="38">
        <f t="shared" si="1"/>
        <v>29</v>
      </c>
    </row>
    <row r="40" spans="1:9" hidden="1" outlineLevel="2" x14ac:dyDescent="0.35">
      <c r="A40" t="s">
        <v>17</v>
      </c>
      <c r="B40">
        <v>124</v>
      </c>
      <c r="C40" s="1" t="s">
        <v>23</v>
      </c>
      <c r="D40" s="1" t="s">
        <v>67</v>
      </c>
      <c r="E40" s="1">
        <v>450</v>
      </c>
      <c r="F40" t="s">
        <v>32</v>
      </c>
      <c r="G40" s="1">
        <v>33</v>
      </c>
      <c r="H40" s="1">
        <f t="shared" si="3"/>
        <v>14850</v>
      </c>
      <c r="I40" s="38">
        <f t="shared" si="1"/>
        <v>33</v>
      </c>
    </row>
    <row r="41" spans="1:9" hidden="1" outlineLevel="2" x14ac:dyDescent="0.35">
      <c r="A41" t="s">
        <v>17</v>
      </c>
      <c r="B41">
        <v>130</v>
      </c>
      <c r="C41" s="1" t="s">
        <v>23</v>
      </c>
      <c r="D41" s="1" t="s">
        <v>67</v>
      </c>
      <c r="E41" s="1">
        <f>818+235+260+298+270</f>
        <v>1881</v>
      </c>
      <c r="F41" t="s">
        <v>32</v>
      </c>
      <c r="G41" s="1">
        <v>29</v>
      </c>
      <c r="H41" s="1">
        <f t="shared" si="3"/>
        <v>54549</v>
      </c>
      <c r="I41" s="38">
        <f t="shared" si="1"/>
        <v>29</v>
      </c>
    </row>
    <row r="42" spans="1:9" hidden="1" outlineLevel="2" x14ac:dyDescent="0.35">
      <c r="A42" t="s">
        <v>17</v>
      </c>
      <c r="B42">
        <v>131</v>
      </c>
      <c r="C42" s="1" t="s">
        <v>23</v>
      </c>
      <c r="D42" s="1" t="s">
        <v>67</v>
      </c>
      <c r="E42" s="1">
        <v>556</v>
      </c>
      <c r="F42" t="s">
        <v>32</v>
      </c>
      <c r="G42" s="1">
        <v>29</v>
      </c>
      <c r="H42" s="1">
        <f t="shared" si="3"/>
        <v>16124</v>
      </c>
      <c r="I42" s="38">
        <f t="shared" si="1"/>
        <v>29</v>
      </c>
    </row>
    <row r="43" spans="1:9" hidden="1" outlineLevel="2" x14ac:dyDescent="0.35">
      <c r="A43" t="s">
        <v>17</v>
      </c>
      <c r="B43">
        <v>132</v>
      </c>
      <c r="C43" s="1" t="s">
        <v>23</v>
      </c>
      <c r="D43" s="1" t="s">
        <v>67</v>
      </c>
      <c r="E43" s="1">
        <v>585</v>
      </c>
      <c r="F43" t="s">
        <v>32</v>
      </c>
      <c r="G43" s="1">
        <v>29</v>
      </c>
      <c r="H43" s="1">
        <f t="shared" si="3"/>
        <v>16965</v>
      </c>
      <c r="I43" s="38">
        <f t="shared" si="1"/>
        <v>29</v>
      </c>
    </row>
    <row r="44" spans="1:9" hidden="1" outlineLevel="2" x14ac:dyDescent="0.35">
      <c r="A44" t="s">
        <v>17</v>
      </c>
      <c r="B44">
        <v>133</v>
      </c>
      <c r="C44" s="1" t="s">
        <v>23</v>
      </c>
      <c r="D44" s="1" t="s">
        <v>67</v>
      </c>
      <c r="E44" s="1">
        <v>446</v>
      </c>
      <c r="F44" t="s">
        <v>32</v>
      </c>
      <c r="G44" s="1">
        <v>29</v>
      </c>
      <c r="H44" s="1">
        <f t="shared" si="3"/>
        <v>12934</v>
      </c>
      <c r="I44" s="38">
        <f t="shared" si="1"/>
        <v>29</v>
      </c>
    </row>
    <row r="45" spans="1:9" hidden="1" outlineLevel="2" x14ac:dyDescent="0.35">
      <c r="A45" t="s">
        <v>17</v>
      </c>
      <c r="B45">
        <v>134</v>
      </c>
      <c r="C45" s="1" t="s">
        <v>23</v>
      </c>
      <c r="D45" s="1" t="s">
        <v>67</v>
      </c>
      <c r="E45" s="1">
        <v>902</v>
      </c>
      <c r="F45" t="s">
        <v>32</v>
      </c>
      <c r="G45" s="1">
        <v>29</v>
      </c>
      <c r="H45" s="1">
        <f t="shared" si="3"/>
        <v>26158</v>
      </c>
      <c r="I45" s="38">
        <f t="shared" si="1"/>
        <v>29</v>
      </c>
    </row>
    <row r="46" spans="1:9" hidden="1" outlineLevel="2" x14ac:dyDescent="0.35">
      <c r="A46" t="s">
        <v>17</v>
      </c>
      <c r="B46">
        <v>137</v>
      </c>
      <c r="C46" s="1" t="s">
        <v>23</v>
      </c>
      <c r="D46" s="1" t="s">
        <v>67</v>
      </c>
      <c r="E46" s="1">
        <v>5935</v>
      </c>
      <c r="F46" t="s">
        <v>32</v>
      </c>
      <c r="G46" s="1">
        <v>29.25</v>
      </c>
      <c r="H46" s="1">
        <f t="shared" si="3"/>
        <v>173598.75</v>
      </c>
      <c r="I46" s="38">
        <f t="shared" si="1"/>
        <v>29.25</v>
      </c>
    </row>
    <row r="47" spans="1:9" hidden="1" outlineLevel="2" x14ac:dyDescent="0.35">
      <c r="A47" t="s">
        <v>17</v>
      </c>
      <c r="B47">
        <v>140</v>
      </c>
      <c r="C47" s="1" t="s">
        <v>23</v>
      </c>
      <c r="D47" s="1" t="s">
        <v>67</v>
      </c>
      <c r="E47" s="1">
        <v>10485</v>
      </c>
      <c r="F47" t="s">
        <v>32</v>
      </c>
      <c r="G47" s="1">
        <v>29.35</v>
      </c>
      <c r="H47" s="1">
        <f t="shared" si="3"/>
        <v>307734.75</v>
      </c>
      <c r="I47" s="38">
        <f t="shared" si="1"/>
        <v>29.35</v>
      </c>
    </row>
    <row r="48" spans="1:9" hidden="1" outlineLevel="2" x14ac:dyDescent="0.35">
      <c r="A48" t="s">
        <v>17</v>
      </c>
      <c r="B48">
        <v>141</v>
      </c>
      <c r="C48" s="1" t="s">
        <v>23</v>
      </c>
      <c r="D48" s="1" t="s">
        <v>67</v>
      </c>
      <c r="E48" s="1">
        <v>7305</v>
      </c>
      <c r="F48" t="s">
        <v>32</v>
      </c>
      <c r="G48" s="1">
        <v>29</v>
      </c>
      <c r="H48" s="1">
        <f t="shared" si="3"/>
        <v>211845</v>
      </c>
      <c r="I48" s="38">
        <f t="shared" si="1"/>
        <v>29</v>
      </c>
    </row>
    <row r="49" spans="1:9" hidden="1" outlineLevel="2" x14ac:dyDescent="0.35">
      <c r="A49" t="s">
        <v>17</v>
      </c>
      <c r="B49">
        <v>143</v>
      </c>
      <c r="C49" s="1" t="s">
        <v>23</v>
      </c>
      <c r="D49" s="1" t="s">
        <v>67</v>
      </c>
      <c r="E49" s="1">
        <v>7580</v>
      </c>
      <c r="F49" t="s">
        <v>32</v>
      </c>
      <c r="G49" s="1">
        <v>29.5</v>
      </c>
      <c r="H49" s="1">
        <f t="shared" si="3"/>
        <v>223610</v>
      </c>
      <c r="I49" s="38">
        <f t="shared" si="1"/>
        <v>29.5</v>
      </c>
    </row>
    <row r="50" spans="1:9" hidden="1" outlineLevel="2" x14ac:dyDescent="0.35">
      <c r="A50" t="s">
        <v>17</v>
      </c>
      <c r="B50">
        <v>144</v>
      </c>
      <c r="C50" s="1" t="s">
        <v>23</v>
      </c>
      <c r="D50" s="1" t="s">
        <v>67</v>
      </c>
      <c r="E50" s="1">
        <v>280</v>
      </c>
      <c r="F50" t="s">
        <v>32</v>
      </c>
      <c r="G50" s="1">
        <v>29</v>
      </c>
      <c r="H50" s="1">
        <f t="shared" si="3"/>
        <v>8120</v>
      </c>
      <c r="I50" s="38">
        <f t="shared" si="1"/>
        <v>29</v>
      </c>
    </row>
    <row r="51" spans="1:9" hidden="1" outlineLevel="2" x14ac:dyDescent="0.35">
      <c r="A51" t="s">
        <v>17</v>
      </c>
      <c r="B51">
        <v>145</v>
      </c>
      <c r="C51" s="1" t="s">
        <v>23</v>
      </c>
      <c r="D51" s="1" t="s">
        <v>67</v>
      </c>
      <c r="E51" s="1">
        <v>5040</v>
      </c>
      <c r="F51" t="s">
        <v>32</v>
      </c>
      <c r="G51" s="1">
        <v>29.35</v>
      </c>
      <c r="H51" s="1">
        <f t="shared" si="3"/>
        <v>147924</v>
      </c>
      <c r="I51" s="38">
        <f t="shared" si="1"/>
        <v>29.35</v>
      </c>
    </row>
    <row r="52" spans="1:9" hidden="1" outlineLevel="2" x14ac:dyDescent="0.35">
      <c r="A52" t="s">
        <v>17</v>
      </c>
      <c r="B52">
        <v>146</v>
      </c>
      <c r="C52" s="1" t="s">
        <v>23</v>
      </c>
      <c r="D52" s="1" t="s">
        <v>67</v>
      </c>
      <c r="E52" s="1">
        <v>3710</v>
      </c>
      <c r="F52" t="s">
        <v>32</v>
      </c>
      <c r="G52" s="1">
        <v>29.5</v>
      </c>
      <c r="H52" s="1">
        <f t="shared" si="3"/>
        <v>109445</v>
      </c>
      <c r="I52" s="38">
        <f t="shared" si="1"/>
        <v>29.5</v>
      </c>
    </row>
    <row r="53" spans="1:9" hidden="1" outlineLevel="2" x14ac:dyDescent="0.35">
      <c r="A53" t="s">
        <v>17</v>
      </c>
      <c r="B53">
        <v>147</v>
      </c>
      <c r="C53" s="1" t="s">
        <v>23</v>
      </c>
      <c r="D53" s="1" t="s">
        <v>67</v>
      </c>
      <c r="E53" s="1">
        <v>4850</v>
      </c>
      <c r="F53" t="s">
        <v>32</v>
      </c>
      <c r="G53" s="1">
        <v>29.35</v>
      </c>
      <c r="H53" s="1">
        <f t="shared" si="3"/>
        <v>142347.5</v>
      </c>
      <c r="I53" s="38">
        <f t="shared" si="1"/>
        <v>29.35</v>
      </c>
    </row>
    <row r="54" spans="1:9" hidden="1" outlineLevel="2" x14ac:dyDescent="0.35">
      <c r="A54" t="s">
        <v>17</v>
      </c>
      <c r="B54">
        <v>147</v>
      </c>
      <c r="C54" s="1" t="s">
        <v>23</v>
      </c>
      <c r="D54" s="1" t="s">
        <v>67</v>
      </c>
      <c r="E54" s="1">
        <v>4800</v>
      </c>
      <c r="F54" t="s">
        <v>32</v>
      </c>
      <c r="G54" s="1">
        <v>29.35</v>
      </c>
      <c r="H54" s="1">
        <f t="shared" si="3"/>
        <v>140880</v>
      </c>
      <c r="I54" s="38">
        <f t="shared" si="1"/>
        <v>29.35</v>
      </c>
    </row>
    <row r="55" spans="1:9" hidden="1" outlineLevel="2" x14ac:dyDescent="0.35">
      <c r="A55" t="s">
        <v>17</v>
      </c>
      <c r="B55">
        <v>155</v>
      </c>
      <c r="C55" s="1" t="s">
        <v>23</v>
      </c>
      <c r="D55" s="1" t="s">
        <v>67</v>
      </c>
      <c r="E55" s="1">
        <v>7700</v>
      </c>
      <c r="F55" t="s">
        <v>32</v>
      </c>
      <c r="G55" s="1">
        <v>29</v>
      </c>
      <c r="H55" s="1">
        <f t="shared" si="3"/>
        <v>223300</v>
      </c>
      <c r="I55" s="38">
        <f t="shared" si="1"/>
        <v>29</v>
      </c>
    </row>
    <row r="56" spans="1:9" hidden="1" outlineLevel="2" x14ac:dyDescent="0.35">
      <c r="A56" t="s">
        <v>17</v>
      </c>
      <c r="B56">
        <v>158</v>
      </c>
      <c r="C56" s="1" t="s">
        <v>23</v>
      </c>
      <c r="D56" s="1" t="s">
        <v>67</v>
      </c>
      <c r="E56" s="1">
        <v>3215</v>
      </c>
      <c r="F56" t="s">
        <v>32</v>
      </c>
      <c r="G56" s="1">
        <v>29.5</v>
      </c>
      <c r="H56" s="1">
        <f t="shared" si="3"/>
        <v>94842.5</v>
      </c>
      <c r="I56" s="38">
        <f t="shared" si="1"/>
        <v>29.5</v>
      </c>
    </row>
    <row r="57" spans="1:9" hidden="1" outlineLevel="2" x14ac:dyDescent="0.35">
      <c r="A57" t="s">
        <v>63</v>
      </c>
      <c r="B57">
        <v>165</v>
      </c>
      <c r="C57" s="1" t="s">
        <v>23</v>
      </c>
      <c r="D57" s="1" t="s">
        <v>67</v>
      </c>
      <c r="E57" s="1">
        <v>5380</v>
      </c>
      <c r="F57" t="s">
        <v>32</v>
      </c>
      <c r="G57" s="1">
        <v>29.35</v>
      </c>
      <c r="H57" s="1">
        <f t="shared" si="3"/>
        <v>157903</v>
      </c>
      <c r="I57" s="38">
        <f t="shared" si="1"/>
        <v>29.35</v>
      </c>
    </row>
    <row r="58" spans="1:9" hidden="1" outlineLevel="2" x14ac:dyDescent="0.35">
      <c r="A58" t="s">
        <v>63</v>
      </c>
      <c r="B58">
        <v>167</v>
      </c>
      <c r="C58" s="1" t="s">
        <v>23</v>
      </c>
      <c r="D58" s="1" t="s">
        <v>67</v>
      </c>
      <c r="E58" s="1">
        <v>6575</v>
      </c>
      <c r="F58" t="s">
        <v>32</v>
      </c>
      <c r="G58" s="1">
        <v>30.75</v>
      </c>
      <c r="H58" s="1">
        <f t="shared" si="3"/>
        <v>202181.25</v>
      </c>
      <c r="I58" s="38">
        <f t="shared" si="1"/>
        <v>30.75</v>
      </c>
    </row>
    <row r="59" spans="1:9" hidden="1" outlineLevel="2" x14ac:dyDescent="0.35">
      <c r="A59" t="s">
        <v>63</v>
      </c>
      <c r="B59">
        <v>168</v>
      </c>
      <c r="C59" s="1" t="s">
        <v>23</v>
      </c>
      <c r="D59" s="1" t="s">
        <v>67</v>
      </c>
      <c r="E59" s="1">
        <v>7780</v>
      </c>
      <c r="F59" t="s">
        <v>32</v>
      </c>
      <c r="G59" s="1">
        <v>31.5</v>
      </c>
      <c r="H59" s="1">
        <f t="shared" si="3"/>
        <v>245070</v>
      </c>
      <c r="I59" s="38">
        <f t="shared" si="1"/>
        <v>31.5</v>
      </c>
    </row>
    <row r="60" spans="1:9" hidden="1" outlineLevel="2" x14ac:dyDescent="0.35">
      <c r="A60" t="s">
        <v>63</v>
      </c>
      <c r="B60">
        <v>172</v>
      </c>
      <c r="C60" s="1" t="s">
        <v>23</v>
      </c>
      <c r="D60" s="1" t="s">
        <v>67</v>
      </c>
      <c r="E60" s="1">
        <v>4860</v>
      </c>
      <c r="F60" t="s">
        <v>32</v>
      </c>
      <c r="G60" s="1">
        <v>31.5</v>
      </c>
      <c r="H60" s="1">
        <f t="shared" si="3"/>
        <v>153090</v>
      </c>
      <c r="I60" s="38">
        <f t="shared" si="1"/>
        <v>31.5</v>
      </c>
    </row>
    <row r="61" spans="1:9" hidden="1" outlineLevel="2" x14ac:dyDescent="0.35">
      <c r="A61" t="s">
        <v>63</v>
      </c>
      <c r="B61">
        <v>173</v>
      </c>
      <c r="C61" s="1" t="s">
        <v>23</v>
      </c>
      <c r="D61" s="1" t="s">
        <v>67</v>
      </c>
      <c r="E61" s="1">
        <v>611</v>
      </c>
      <c r="F61" t="s">
        <v>32</v>
      </c>
      <c r="G61" s="1">
        <v>31</v>
      </c>
      <c r="H61" s="1">
        <f t="shared" si="3"/>
        <v>18941</v>
      </c>
      <c r="I61" s="38">
        <f t="shared" si="1"/>
        <v>31</v>
      </c>
    </row>
    <row r="62" spans="1:9" hidden="1" outlineLevel="2" x14ac:dyDescent="0.35">
      <c r="A62" t="s">
        <v>63</v>
      </c>
      <c r="B62">
        <v>174</v>
      </c>
      <c r="C62" s="1" t="s">
        <v>23</v>
      </c>
      <c r="D62" s="1" t="s">
        <v>67</v>
      </c>
      <c r="E62" s="1">
        <v>5740</v>
      </c>
      <c r="F62" t="s">
        <v>32</v>
      </c>
      <c r="G62" s="1">
        <v>31.25</v>
      </c>
      <c r="H62" s="1">
        <f t="shared" si="3"/>
        <v>179375</v>
      </c>
      <c r="I62" s="38">
        <f t="shared" si="1"/>
        <v>31.25</v>
      </c>
    </row>
    <row r="63" spans="1:9" hidden="1" outlineLevel="2" x14ac:dyDescent="0.35">
      <c r="A63" t="s">
        <v>63</v>
      </c>
      <c r="B63">
        <v>179</v>
      </c>
      <c r="C63" s="1" t="s">
        <v>23</v>
      </c>
      <c r="D63" s="1" t="s">
        <v>67</v>
      </c>
      <c r="E63" s="1">
        <v>2630</v>
      </c>
      <c r="F63" t="s">
        <v>32</v>
      </c>
      <c r="G63" s="1">
        <v>31</v>
      </c>
      <c r="H63" s="1">
        <f t="shared" si="3"/>
        <v>81530</v>
      </c>
      <c r="I63" s="38">
        <f t="shared" si="1"/>
        <v>31</v>
      </c>
    </row>
    <row r="64" spans="1:9" hidden="1" outlineLevel="2" x14ac:dyDescent="0.35">
      <c r="A64" t="s">
        <v>63</v>
      </c>
      <c r="B64">
        <v>191</v>
      </c>
      <c r="C64" s="1" t="s">
        <v>23</v>
      </c>
      <c r="D64" s="1" t="s">
        <v>67</v>
      </c>
      <c r="E64" s="1">
        <v>5520</v>
      </c>
      <c r="F64" t="s">
        <v>32</v>
      </c>
      <c r="G64" s="1">
        <v>31</v>
      </c>
      <c r="H64" s="1">
        <f t="shared" si="3"/>
        <v>171120</v>
      </c>
      <c r="I64" s="38">
        <f t="shared" si="1"/>
        <v>31</v>
      </c>
    </row>
    <row r="65" spans="1:9" hidden="1" outlineLevel="2" x14ac:dyDescent="0.35">
      <c r="A65" t="s">
        <v>63</v>
      </c>
      <c r="B65">
        <v>196</v>
      </c>
      <c r="C65" s="1" t="s">
        <v>23</v>
      </c>
      <c r="D65" s="1" t="s">
        <v>67</v>
      </c>
      <c r="E65" s="1">
        <v>3900</v>
      </c>
      <c r="F65" t="s">
        <v>32</v>
      </c>
      <c r="G65" s="1">
        <v>31</v>
      </c>
      <c r="H65" s="1">
        <f t="shared" ref="H65:H88" si="4">E65*G65</f>
        <v>120900</v>
      </c>
      <c r="I65" s="38">
        <f t="shared" si="1"/>
        <v>31</v>
      </c>
    </row>
    <row r="66" spans="1:9" hidden="1" outlineLevel="2" x14ac:dyDescent="0.35">
      <c r="A66" t="s">
        <v>63</v>
      </c>
      <c r="B66">
        <v>197</v>
      </c>
      <c r="C66" s="1" t="s">
        <v>23</v>
      </c>
      <c r="D66" s="1" t="s">
        <v>67</v>
      </c>
      <c r="E66" s="1">
        <v>3770</v>
      </c>
      <c r="F66" t="s">
        <v>32</v>
      </c>
      <c r="G66" s="1">
        <v>31</v>
      </c>
      <c r="H66" s="1">
        <f t="shared" si="4"/>
        <v>116870</v>
      </c>
      <c r="I66" s="38">
        <f t="shared" si="1"/>
        <v>31</v>
      </c>
    </row>
    <row r="67" spans="1:9" hidden="1" outlineLevel="2" x14ac:dyDescent="0.35">
      <c r="A67" t="s">
        <v>63</v>
      </c>
      <c r="B67">
        <v>198</v>
      </c>
      <c r="C67" s="1" t="s">
        <v>23</v>
      </c>
      <c r="D67" s="1" t="s">
        <v>67</v>
      </c>
      <c r="E67" s="1">
        <v>2875</v>
      </c>
      <c r="F67" t="s">
        <v>32</v>
      </c>
      <c r="G67" s="1">
        <v>31</v>
      </c>
      <c r="H67" s="1">
        <f t="shared" si="4"/>
        <v>89125</v>
      </c>
      <c r="I67" s="38">
        <f t="shared" si="1"/>
        <v>31</v>
      </c>
    </row>
    <row r="68" spans="1:9" hidden="1" outlineLevel="2" x14ac:dyDescent="0.35">
      <c r="A68" t="s">
        <v>63</v>
      </c>
      <c r="B68">
        <v>199</v>
      </c>
      <c r="C68" s="1" t="s">
        <v>23</v>
      </c>
      <c r="D68" s="1" t="s">
        <v>67</v>
      </c>
      <c r="E68" s="1">
        <v>38</v>
      </c>
      <c r="F68" t="s">
        <v>32</v>
      </c>
      <c r="G68" s="1">
        <v>31</v>
      </c>
      <c r="H68" s="1">
        <f t="shared" si="4"/>
        <v>1178</v>
      </c>
      <c r="I68" s="38">
        <f t="shared" si="1"/>
        <v>31</v>
      </c>
    </row>
    <row r="69" spans="1:9" hidden="1" outlineLevel="2" x14ac:dyDescent="0.35">
      <c r="A69" t="s">
        <v>63</v>
      </c>
      <c r="B69">
        <v>201</v>
      </c>
      <c r="C69" s="1" t="s">
        <v>23</v>
      </c>
      <c r="D69" s="1" t="s">
        <v>67</v>
      </c>
      <c r="E69" s="1">
        <v>140</v>
      </c>
      <c r="F69" t="s">
        <v>32</v>
      </c>
      <c r="G69" s="1">
        <v>31</v>
      </c>
      <c r="H69" s="1">
        <f t="shared" si="4"/>
        <v>4340</v>
      </c>
      <c r="I69" s="38">
        <f t="shared" si="1"/>
        <v>31</v>
      </c>
    </row>
    <row r="70" spans="1:9" hidden="1" outlineLevel="2" x14ac:dyDescent="0.35">
      <c r="A70" t="s">
        <v>63</v>
      </c>
      <c r="B70">
        <v>202</v>
      </c>
      <c r="C70" s="1" t="s">
        <v>23</v>
      </c>
      <c r="D70" s="1" t="s">
        <v>67</v>
      </c>
      <c r="E70" s="1">
        <v>2055</v>
      </c>
      <c r="F70" t="s">
        <v>32</v>
      </c>
      <c r="G70" s="1">
        <v>30.5</v>
      </c>
      <c r="H70" s="1">
        <f t="shared" si="4"/>
        <v>62677.5</v>
      </c>
      <c r="I70" s="38">
        <f t="shared" si="1"/>
        <v>30.5</v>
      </c>
    </row>
    <row r="71" spans="1:9" hidden="1" outlineLevel="2" x14ac:dyDescent="0.35">
      <c r="A71" t="s">
        <v>63</v>
      </c>
      <c r="B71">
        <v>203</v>
      </c>
      <c r="C71" s="1" t="s">
        <v>23</v>
      </c>
      <c r="D71" s="1" t="s">
        <v>67</v>
      </c>
      <c r="E71" s="1">
        <v>5360</v>
      </c>
      <c r="F71" t="s">
        <v>32</v>
      </c>
      <c r="G71" s="1">
        <v>30.25</v>
      </c>
      <c r="H71" s="1">
        <f t="shared" si="4"/>
        <v>162140</v>
      </c>
      <c r="I71" s="38">
        <f t="shared" si="1"/>
        <v>30.25</v>
      </c>
    </row>
    <row r="72" spans="1:9" hidden="1" outlineLevel="2" x14ac:dyDescent="0.35">
      <c r="A72" t="s">
        <v>63</v>
      </c>
      <c r="B72">
        <v>209</v>
      </c>
      <c r="C72" s="1" t="s">
        <v>23</v>
      </c>
      <c r="D72" s="1" t="s">
        <v>67</v>
      </c>
      <c r="E72" s="1">
        <v>2280</v>
      </c>
      <c r="F72" t="s">
        <v>32</v>
      </c>
      <c r="G72" s="1">
        <v>30.5</v>
      </c>
      <c r="H72" s="1">
        <f t="shared" si="4"/>
        <v>69540</v>
      </c>
      <c r="I72" s="38">
        <f t="shared" si="1"/>
        <v>30.5</v>
      </c>
    </row>
    <row r="73" spans="1:9" hidden="1" outlineLevel="2" x14ac:dyDescent="0.35">
      <c r="A73" t="s">
        <v>63</v>
      </c>
      <c r="B73">
        <v>215</v>
      </c>
      <c r="C73" s="1" t="s">
        <v>23</v>
      </c>
      <c r="D73" s="1" t="s">
        <v>67</v>
      </c>
      <c r="E73" s="1">
        <v>1375</v>
      </c>
      <c r="F73" t="s">
        <v>32</v>
      </c>
      <c r="G73" s="1">
        <v>30.5</v>
      </c>
      <c r="H73" s="1">
        <f t="shared" si="4"/>
        <v>41937.5</v>
      </c>
      <c r="I73" s="38">
        <f t="shared" si="1"/>
        <v>30.5</v>
      </c>
    </row>
    <row r="74" spans="1:9" hidden="1" outlineLevel="2" x14ac:dyDescent="0.35">
      <c r="A74" t="s">
        <v>63</v>
      </c>
      <c r="B74">
        <v>227</v>
      </c>
      <c r="C74" s="1" t="s">
        <v>23</v>
      </c>
      <c r="D74" s="1" t="s">
        <v>67</v>
      </c>
      <c r="E74" s="1">
        <v>900</v>
      </c>
      <c r="F74" t="s">
        <v>32</v>
      </c>
      <c r="G74" s="1">
        <v>31</v>
      </c>
      <c r="H74" s="1">
        <f t="shared" si="4"/>
        <v>27900</v>
      </c>
      <c r="I74" s="38">
        <f t="shared" si="1"/>
        <v>31</v>
      </c>
    </row>
    <row r="75" spans="1:9" hidden="1" outlineLevel="2" x14ac:dyDescent="0.35">
      <c r="A75" t="s">
        <v>63</v>
      </c>
      <c r="B75">
        <v>228</v>
      </c>
      <c r="C75" s="1" t="s">
        <v>23</v>
      </c>
      <c r="D75" s="1" t="s">
        <v>67</v>
      </c>
      <c r="E75" s="1">
        <v>1150</v>
      </c>
      <c r="F75" t="s">
        <v>32</v>
      </c>
      <c r="G75" s="1">
        <v>31</v>
      </c>
      <c r="H75" s="1">
        <f t="shared" si="4"/>
        <v>35650</v>
      </c>
      <c r="I75" s="38">
        <f t="shared" si="1"/>
        <v>31</v>
      </c>
    </row>
    <row r="76" spans="1:9" hidden="1" outlineLevel="2" x14ac:dyDescent="0.35">
      <c r="A76" t="s">
        <v>63</v>
      </c>
      <c r="B76">
        <v>230</v>
      </c>
      <c r="C76" s="1" t="s">
        <v>23</v>
      </c>
      <c r="D76" s="1" t="s">
        <v>67</v>
      </c>
      <c r="E76" s="1">
        <v>1740</v>
      </c>
      <c r="F76" t="s">
        <v>32</v>
      </c>
      <c r="G76" s="1">
        <v>30.75</v>
      </c>
      <c r="H76" s="1">
        <f t="shared" si="4"/>
        <v>53505</v>
      </c>
      <c r="I76" s="38">
        <f t="shared" ref="I76:I139" si="5">H76/E76</f>
        <v>30.75</v>
      </c>
    </row>
    <row r="77" spans="1:9" hidden="1" outlineLevel="2" x14ac:dyDescent="0.35">
      <c r="A77" t="s">
        <v>63</v>
      </c>
      <c r="B77">
        <v>235</v>
      </c>
      <c r="C77" s="1" t="s">
        <v>23</v>
      </c>
      <c r="D77" s="1" t="s">
        <v>67</v>
      </c>
      <c r="E77" s="1">
        <v>3950</v>
      </c>
      <c r="F77" t="s">
        <v>32</v>
      </c>
      <c r="G77" s="1">
        <v>31</v>
      </c>
      <c r="H77" s="1">
        <f t="shared" si="4"/>
        <v>122450</v>
      </c>
      <c r="I77" s="38">
        <f t="shared" si="5"/>
        <v>31</v>
      </c>
    </row>
    <row r="78" spans="1:9" hidden="1" outlineLevel="2" x14ac:dyDescent="0.35">
      <c r="A78" t="s">
        <v>63</v>
      </c>
      <c r="B78">
        <v>236</v>
      </c>
      <c r="C78" s="1" t="s">
        <v>23</v>
      </c>
      <c r="D78" s="1" t="s">
        <v>67</v>
      </c>
      <c r="E78" s="1">
        <v>3680</v>
      </c>
      <c r="F78" t="s">
        <v>32</v>
      </c>
      <c r="G78" s="1">
        <v>31.6</v>
      </c>
      <c r="H78" s="1">
        <f t="shared" si="4"/>
        <v>116288</v>
      </c>
      <c r="I78" s="38">
        <f t="shared" si="5"/>
        <v>31.6</v>
      </c>
    </row>
    <row r="79" spans="1:9" hidden="1" outlineLevel="2" x14ac:dyDescent="0.35">
      <c r="A79" t="s">
        <v>63</v>
      </c>
      <c r="B79">
        <v>237</v>
      </c>
      <c r="C79" s="1" t="s">
        <v>23</v>
      </c>
      <c r="D79" s="1" t="s">
        <v>67</v>
      </c>
      <c r="E79" s="1">
        <v>1500</v>
      </c>
      <c r="F79" t="s">
        <v>32</v>
      </c>
      <c r="G79" s="1">
        <v>31</v>
      </c>
      <c r="H79" s="1">
        <f t="shared" si="4"/>
        <v>46500</v>
      </c>
      <c r="I79" s="38">
        <f t="shared" si="5"/>
        <v>31</v>
      </c>
    </row>
    <row r="80" spans="1:9" hidden="1" outlineLevel="2" x14ac:dyDescent="0.35">
      <c r="A80" t="s">
        <v>63</v>
      </c>
      <c r="B80">
        <v>240</v>
      </c>
      <c r="C80" s="1" t="s">
        <v>23</v>
      </c>
      <c r="D80" s="1" t="s">
        <v>67</v>
      </c>
      <c r="E80" s="1">
        <v>5270</v>
      </c>
      <c r="F80" t="s">
        <v>32</v>
      </c>
      <c r="G80" s="1">
        <v>31.5</v>
      </c>
      <c r="H80" s="1">
        <f t="shared" si="4"/>
        <v>166005</v>
      </c>
      <c r="I80" s="38">
        <f t="shared" si="5"/>
        <v>31.5</v>
      </c>
    </row>
    <row r="81" spans="1:14" hidden="1" outlineLevel="2" x14ac:dyDescent="0.35">
      <c r="A81" t="s">
        <v>63</v>
      </c>
      <c r="B81">
        <v>243</v>
      </c>
      <c r="C81" s="1" t="s">
        <v>23</v>
      </c>
      <c r="D81" s="1" t="s">
        <v>67</v>
      </c>
      <c r="E81" s="1">
        <v>455</v>
      </c>
      <c r="F81" t="s">
        <v>32</v>
      </c>
      <c r="G81" s="1">
        <v>31</v>
      </c>
      <c r="H81" s="1">
        <f t="shared" si="4"/>
        <v>14105</v>
      </c>
      <c r="I81" s="38">
        <f t="shared" si="5"/>
        <v>31</v>
      </c>
    </row>
    <row r="82" spans="1:14" hidden="1" outlineLevel="2" x14ac:dyDescent="0.35">
      <c r="A82" t="s">
        <v>63</v>
      </c>
      <c r="B82">
        <v>243</v>
      </c>
      <c r="C82" s="1" t="s">
        <v>23</v>
      </c>
      <c r="D82" s="1" t="s">
        <v>67</v>
      </c>
      <c r="E82" s="1">
        <v>1500</v>
      </c>
      <c r="F82" t="s">
        <v>32</v>
      </c>
      <c r="G82" s="1">
        <v>32</v>
      </c>
      <c r="H82" s="1">
        <f t="shared" si="4"/>
        <v>48000</v>
      </c>
      <c r="I82" s="38">
        <f t="shared" si="5"/>
        <v>32</v>
      </c>
    </row>
    <row r="83" spans="1:14" hidden="1" outlineLevel="2" x14ac:dyDescent="0.35">
      <c r="A83" t="s">
        <v>63</v>
      </c>
      <c r="B83">
        <v>250</v>
      </c>
      <c r="C83" s="1" t="s">
        <v>23</v>
      </c>
      <c r="D83" s="1" t="s">
        <v>67</v>
      </c>
      <c r="E83" s="1">
        <v>3855</v>
      </c>
      <c r="F83" t="s">
        <v>32</v>
      </c>
      <c r="G83" s="1">
        <v>31.75</v>
      </c>
      <c r="H83" s="1">
        <f t="shared" si="4"/>
        <v>122396.25</v>
      </c>
      <c r="I83" s="38">
        <f t="shared" si="5"/>
        <v>31.75</v>
      </c>
    </row>
    <row r="84" spans="1:14" hidden="1" outlineLevel="2" x14ac:dyDescent="0.35">
      <c r="A84" t="s">
        <v>63</v>
      </c>
      <c r="B84">
        <v>255</v>
      </c>
      <c r="C84" s="1" t="s">
        <v>23</v>
      </c>
      <c r="D84" s="1" t="s">
        <v>67</v>
      </c>
      <c r="E84" s="1">
        <v>700</v>
      </c>
      <c r="F84" t="s">
        <v>32</v>
      </c>
      <c r="G84" s="1">
        <v>32</v>
      </c>
      <c r="H84" s="1">
        <f t="shared" si="4"/>
        <v>22400</v>
      </c>
      <c r="I84" s="38">
        <f t="shared" si="5"/>
        <v>32</v>
      </c>
    </row>
    <row r="85" spans="1:14" hidden="1" outlineLevel="2" x14ac:dyDescent="0.35">
      <c r="A85" t="s">
        <v>63</v>
      </c>
      <c r="B85">
        <v>257</v>
      </c>
      <c r="C85" s="1" t="s">
        <v>23</v>
      </c>
      <c r="D85" s="1" t="s">
        <v>67</v>
      </c>
      <c r="E85" s="1">
        <v>2410</v>
      </c>
      <c r="F85" t="s">
        <v>32</v>
      </c>
      <c r="G85" s="1">
        <v>31.25</v>
      </c>
      <c r="H85" s="1">
        <f t="shared" si="4"/>
        <v>75312.5</v>
      </c>
      <c r="I85" s="38">
        <f t="shared" si="5"/>
        <v>31.25</v>
      </c>
    </row>
    <row r="86" spans="1:14" hidden="1" outlineLevel="2" x14ac:dyDescent="0.35">
      <c r="A86" t="s">
        <v>18</v>
      </c>
      <c r="B86">
        <v>292</v>
      </c>
      <c r="C86" s="1" t="s">
        <v>23</v>
      </c>
      <c r="D86" s="1" t="s">
        <v>67</v>
      </c>
      <c r="E86" s="1">
        <v>1540</v>
      </c>
      <c r="F86" t="s">
        <v>32</v>
      </c>
      <c r="G86" s="1">
        <v>32</v>
      </c>
      <c r="H86" s="1">
        <f t="shared" si="4"/>
        <v>49280</v>
      </c>
      <c r="I86" s="38">
        <f t="shared" si="5"/>
        <v>32</v>
      </c>
    </row>
    <row r="87" spans="1:14" hidden="1" outlineLevel="2" x14ac:dyDescent="0.35">
      <c r="A87" t="s">
        <v>73</v>
      </c>
      <c r="B87">
        <v>363</v>
      </c>
      <c r="C87" s="1" t="s">
        <v>23</v>
      </c>
      <c r="D87" s="1" t="s">
        <v>67</v>
      </c>
      <c r="E87" s="1">
        <v>480</v>
      </c>
      <c r="F87" t="s">
        <v>32</v>
      </c>
      <c r="G87" s="1">
        <v>30</v>
      </c>
      <c r="H87" s="1">
        <f t="shared" si="4"/>
        <v>14400</v>
      </c>
      <c r="I87" s="38">
        <f t="shared" si="5"/>
        <v>30</v>
      </c>
    </row>
    <row r="88" spans="1:14" hidden="1" outlineLevel="2" x14ac:dyDescent="0.35">
      <c r="A88" t="s">
        <v>73</v>
      </c>
      <c r="B88">
        <v>370</v>
      </c>
      <c r="C88" s="1" t="s">
        <v>23</v>
      </c>
      <c r="D88" s="1" t="s">
        <v>67</v>
      </c>
      <c r="E88" s="1">
        <v>1295</v>
      </c>
      <c r="F88" t="s">
        <v>32</v>
      </c>
      <c r="G88" s="1">
        <v>25</v>
      </c>
      <c r="H88" s="1">
        <f t="shared" si="4"/>
        <v>32375</v>
      </c>
      <c r="I88" s="38">
        <f t="shared" si="5"/>
        <v>25</v>
      </c>
    </row>
    <row r="89" spans="1:14" outlineLevel="1" collapsed="1" x14ac:dyDescent="0.35">
      <c r="D89" s="11" t="s">
        <v>88</v>
      </c>
      <c r="E89" s="1">
        <f>SUBTOTAL(9,E33:E88)</f>
        <v>159302</v>
      </c>
      <c r="H89" s="11">
        <f>SUBTOTAL(9,H33:H88)</f>
        <v>4819538.5</v>
      </c>
      <c r="I89" s="38">
        <f t="shared" si="5"/>
        <v>30.254099132465381</v>
      </c>
    </row>
    <row r="90" spans="1:14" hidden="1" outlineLevel="2" x14ac:dyDescent="0.35">
      <c r="A90" t="s">
        <v>16</v>
      </c>
      <c r="B90">
        <v>112</v>
      </c>
      <c r="C90" s="1" t="s">
        <v>23</v>
      </c>
      <c r="D90" s="1" t="s">
        <v>78</v>
      </c>
      <c r="E90" s="1">
        <v>235</v>
      </c>
      <c r="F90" t="s">
        <v>32</v>
      </c>
      <c r="G90" s="1">
        <v>24</v>
      </c>
      <c r="H90" s="1">
        <f>E90*G90</f>
        <v>5640</v>
      </c>
      <c r="I90" s="38">
        <f t="shared" si="5"/>
        <v>24</v>
      </c>
    </row>
    <row r="91" spans="1:14" outlineLevel="1" collapsed="1" x14ac:dyDescent="0.35">
      <c r="D91" s="11" t="s">
        <v>89</v>
      </c>
      <c r="E91" s="1">
        <f>SUBTOTAL(9,E90:E90)</f>
        <v>235</v>
      </c>
      <c r="H91" s="11">
        <f>SUBTOTAL(9,H90:H90)</f>
        <v>5640</v>
      </c>
      <c r="I91" s="38">
        <f t="shared" si="5"/>
        <v>24</v>
      </c>
      <c r="J91" t="s">
        <v>95</v>
      </c>
      <c r="K91" s="5">
        <f>E5+E32+E91+E275+E354</f>
        <v>371884</v>
      </c>
      <c r="L91" s="5">
        <f>F5+F32+F91+F275+F354</f>
        <v>0</v>
      </c>
      <c r="M91" s="5">
        <f>G5+G32+G91+G275+G354</f>
        <v>0</v>
      </c>
      <c r="N91" s="5">
        <f>H5+H32+H91+H275+H354</f>
        <v>10672994.635199999</v>
      </c>
    </row>
    <row r="92" spans="1:14" hidden="1" outlineLevel="2" x14ac:dyDescent="0.35">
      <c r="A92" t="s">
        <v>16</v>
      </c>
      <c r="B92">
        <v>118</v>
      </c>
      <c r="C92" s="1" t="s">
        <v>23</v>
      </c>
      <c r="D92" s="1" t="s">
        <v>51</v>
      </c>
      <c r="E92" s="1">
        <v>645</v>
      </c>
      <c r="F92" t="s">
        <v>32</v>
      </c>
      <c r="G92" s="1">
        <v>31</v>
      </c>
      <c r="H92" s="1">
        <f t="shared" ref="H92:H123" si="6">E92*G92</f>
        <v>19995</v>
      </c>
      <c r="I92" s="38">
        <f t="shared" si="5"/>
        <v>31</v>
      </c>
    </row>
    <row r="93" spans="1:14" hidden="1" outlineLevel="2" x14ac:dyDescent="0.35">
      <c r="A93" t="s">
        <v>17</v>
      </c>
      <c r="B93">
        <v>142</v>
      </c>
      <c r="C93" s="1" t="s">
        <v>23</v>
      </c>
      <c r="D93" s="1" t="s">
        <v>51</v>
      </c>
      <c r="E93" s="1">
        <v>658</v>
      </c>
      <c r="F93" t="s">
        <v>32</v>
      </c>
      <c r="G93" s="1">
        <v>29</v>
      </c>
      <c r="H93" s="1">
        <f t="shared" si="6"/>
        <v>19082</v>
      </c>
      <c r="I93" s="38">
        <f t="shared" si="5"/>
        <v>29</v>
      </c>
    </row>
    <row r="94" spans="1:14" hidden="1" outlineLevel="2" x14ac:dyDescent="0.35">
      <c r="A94" t="s">
        <v>17</v>
      </c>
      <c r="B94">
        <v>148</v>
      </c>
      <c r="C94" s="1" t="s">
        <v>23</v>
      </c>
      <c r="D94" s="1" t="s">
        <v>51</v>
      </c>
      <c r="E94" s="1">
        <v>188</v>
      </c>
      <c r="F94" t="s">
        <v>32</v>
      </c>
      <c r="G94" s="1">
        <v>28.537230000000001</v>
      </c>
      <c r="H94" s="1">
        <f t="shared" si="6"/>
        <v>5364.9992400000001</v>
      </c>
      <c r="I94" s="38">
        <f t="shared" si="5"/>
        <v>28.537230000000001</v>
      </c>
    </row>
    <row r="95" spans="1:14" hidden="1" outlineLevel="2" x14ac:dyDescent="0.35">
      <c r="A95" t="s">
        <v>17</v>
      </c>
      <c r="B95">
        <v>148</v>
      </c>
      <c r="C95" s="1" t="s">
        <v>23</v>
      </c>
      <c r="D95" s="1" t="s">
        <v>51</v>
      </c>
      <c r="E95" s="1">
        <v>418</v>
      </c>
      <c r="F95" t="s">
        <v>32</v>
      </c>
      <c r="G95" s="1">
        <v>29</v>
      </c>
      <c r="H95" s="1">
        <f t="shared" si="6"/>
        <v>12122</v>
      </c>
      <c r="I95" s="38">
        <f t="shared" si="5"/>
        <v>29</v>
      </c>
    </row>
    <row r="96" spans="1:14" hidden="1" outlineLevel="2" x14ac:dyDescent="0.35">
      <c r="A96" t="s">
        <v>17</v>
      </c>
      <c r="B96">
        <v>149</v>
      </c>
      <c r="C96" s="1" t="s">
        <v>23</v>
      </c>
      <c r="D96" s="1" t="s">
        <v>51</v>
      </c>
      <c r="E96" s="1">
        <v>508</v>
      </c>
      <c r="F96" t="s">
        <v>32</v>
      </c>
      <c r="G96" s="1">
        <v>29</v>
      </c>
      <c r="H96" s="1">
        <f t="shared" si="6"/>
        <v>14732</v>
      </c>
      <c r="I96" s="38">
        <f t="shared" si="5"/>
        <v>29</v>
      </c>
    </row>
    <row r="97" spans="1:9" hidden="1" outlineLevel="2" x14ac:dyDescent="0.35">
      <c r="A97" t="s">
        <v>17</v>
      </c>
      <c r="B97">
        <v>150</v>
      </c>
      <c r="C97" s="1" t="s">
        <v>23</v>
      </c>
      <c r="D97" s="1" t="s">
        <v>51</v>
      </c>
      <c r="E97" s="1">
        <v>356</v>
      </c>
      <c r="F97" t="s">
        <v>32</v>
      </c>
      <c r="G97" s="1">
        <v>29</v>
      </c>
      <c r="H97" s="1">
        <f t="shared" si="6"/>
        <v>10324</v>
      </c>
      <c r="I97" s="38">
        <f t="shared" si="5"/>
        <v>29</v>
      </c>
    </row>
    <row r="98" spans="1:9" hidden="1" outlineLevel="2" x14ac:dyDescent="0.35">
      <c r="A98" t="s">
        <v>17</v>
      </c>
      <c r="B98">
        <v>152</v>
      </c>
      <c r="C98" s="1" t="s">
        <v>23</v>
      </c>
      <c r="D98" s="1" t="s">
        <v>51</v>
      </c>
      <c r="E98" s="1">
        <v>467</v>
      </c>
      <c r="F98" t="s">
        <v>32</v>
      </c>
      <c r="G98" s="1">
        <v>29</v>
      </c>
      <c r="H98" s="1">
        <f t="shared" si="6"/>
        <v>13543</v>
      </c>
      <c r="I98" s="38">
        <f t="shared" si="5"/>
        <v>29</v>
      </c>
    </row>
    <row r="99" spans="1:9" hidden="1" outlineLevel="2" x14ac:dyDescent="0.35">
      <c r="A99" t="s">
        <v>17</v>
      </c>
      <c r="B99">
        <v>154</v>
      </c>
      <c r="C99" s="1" t="s">
        <v>23</v>
      </c>
      <c r="D99" s="1" t="s">
        <v>51</v>
      </c>
      <c r="E99" s="1">
        <v>1039</v>
      </c>
      <c r="F99" t="s">
        <v>32</v>
      </c>
      <c r="G99" s="1">
        <v>29</v>
      </c>
      <c r="H99" s="1">
        <f t="shared" si="6"/>
        <v>30131</v>
      </c>
      <c r="I99" s="38">
        <f t="shared" si="5"/>
        <v>29</v>
      </c>
    </row>
    <row r="100" spans="1:9" hidden="1" outlineLevel="2" x14ac:dyDescent="0.35">
      <c r="A100" t="s">
        <v>17</v>
      </c>
      <c r="B100">
        <v>156</v>
      </c>
      <c r="C100" s="1" t="s">
        <v>23</v>
      </c>
      <c r="D100" s="1" t="s">
        <v>51</v>
      </c>
      <c r="E100" s="1">
        <v>326</v>
      </c>
      <c r="F100" t="s">
        <v>32</v>
      </c>
      <c r="G100" s="1">
        <v>29</v>
      </c>
      <c r="H100" s="1">
        <f t="shared" si="6"/>
        <v>9454</v>
      </c>
      <c r="I100" s="38">
        <f t="shared" si="5"/>
        <v>29</v>
      </c>
    </row>
    <row r="101" spans="1:9" hidden="1" outlineLevel="2" x14ac:dyDescent="0.35">
      <c r="A101" t="s">
        <v>17</v>
      </c>
      <c r="B101">
        <v>156</v>
      </c>
      <c r="C101" s="1" t="s">
        <v>23</v>
      </c>
      <c r="D101" s="1" t="s">
        <v>51</v>
      </c>
      <c r="E101" s="1">
        <v>708</v>
      </c>
      <c r="F101" t="s">
        <v>32</v>
      </c>
      <c r="G101" s="1">
        <v>29</v>
      </c>
      <c r="H101" s="1">
        <f t="shared" si="6"/>
        <v>20532</v>
      </c>
      <c r="I101" s="38">
        <f t="shared" si="5"/>
        <v>29</v>
      </c>
    </row>
    <row r="102" spans="1:9" hidden="1" outlineLevel="2" x14ac:dyDescent="0.35">
      <c r="A102" t="s">
        <v>17</v>
      </c>
      <c r="B102">
        <v>157</v>
      </c>
      <c r="C102" s="1" t="s">
        <v>23</v>
      </c>
      <c r="D102" s="1" t="s">
        <v>51</v>
      </c>
      <c r="E102" s="1">
        <v>364</v>
      </c>
      <c r="F102" t="s">
        <v>32</v>
      </c>
      <c r="G102" s="1">
        <v>29</v>
      </c>
      <c r="H102" s="1">
        <f t="shared" si="6"/>
        <v>10556</v>
      </c>
      <c r="I102" s="38">
        <f t="shared" si="5"/>
        <v>29</v>
      </c>
    </row>
    <row r="103" spans="1:9" hidden="1" outlineLevel="2" x14ac:dyDescent="0.35">
      <c r="A103" t="s">
        <v>17</v>
      </c>
      <c r="B103">
        <v>161</v>
      </c>
      <c r="C103" s="1" t="s">
        <v>23</v>
      </c>
      <c r="D103" s="1" t="s">
        <v>51</v>
      </c>
      <c r="E103" s="1">
        <v>1263</v>
      </c>
      <c r="F103" t="s">
        <v>32</v>
      </c>
      <c r="G103" s="1">
        <v>29</v>
      </c>
      <c r="H103" s="1">
        <f t="shared" si="6"/>
        <v>36627</v>
      </c>
      <c r="I103" s="38">
        <f t="shared" si="5"/>
        <v>29</v>
      </c>
    </row>
    <row r="104" spans="1:9" hidden="1" outlineLevel="2" x14ac:dyDescent="0.35">
      <c r="A104" t="s">
        <v>63</v>
      </c>
      <c r="B104">
        <v>163</v>
      </c>
      <c r="C104" s="1" t="s">
        <v>23</v>
      </c>
      <c r="D104" s="1" t="s">
        <v>51</v>
      </c>
      <c r="E104" s="1">
        <v>1815</v>
      </c>
      <c r="F104" t="s">
        <v>32</v>
      </c>
      <c r="G104" s="1">
        <v>29</v>
      </c>
      <c r="H104" s="1">
        <f t="shared" si="6"/>
        <v>52635</v>
      </c>
      <c r="I104" s="38">
        <f t="shared" si="5"/>
        <v>29</v>
      </c>
    </row>
    <row r="105" spans="1:9" hidden="1" outlineLevel="2" x14ac:dyDescent="0.35">
      <c r="A105" t="s">
        <v>63</v>
      </c>
      <c r="B105">
        <v>166</v>
      </c>
      <c r="C105" s="1" t="s">
        <v>23</v>
      </c>
      <c r="D105" s="1" t="s">
        <v>51</v>
      </c>
      <c r="E105" s="1">
        <v>997</v>
      </c>
      <c r="F105" t="s">
        <v>32</v>
      </c>
      <c r="G105" s="1">
        <v>29</v>
      </c>
      <c r="H105" s="1">
        <f t="shared" si="6"/>
        <v>28913</v>
      </c>
      <c r="I105" s="38">
        <f t="shared" si="5"/>
        <v>29</v>
      </c>
    </row>
    <row r="106" spans="1:9" hidden="1" outlineLevel="2" x14ac:dyDescent="0.35">
      <c r="A106" t="s">
        <v>63</v>
      </c>
      <c r="B106">
        <v>180</v>
      </c>
      <c r="C106" s="1" t="s">
        <v>23</v>
      </c>
      <c r="D106" s="1" t="s">
        <v>51</v>
      </c>
      <c r="E106" s="1">
        <v>1375</v>
      </c>
      <c r="F106" t="s">
        <v>32</v>
      </c>
      <c r="G106" s="1">
        <v>28.5</v>
      </c>
      <c r="H106" s="1">
        <f t="shared" si="6"/>
        <v>39187.5</v>
      </c>
      <c r="I106" s="38">
        <f t="shared" si="5"/>
        <v>28.5</v>
      </c>
    </row>
    <row r="107" spans="1:9" hidden="1" outlineLevel="2" x14ac:dyDescent="0.35">
      <c r="A107" t="s">
        <v>63</v>
      </c>
      <c r="B107">
        <v>181</v>
      </c>
      <c r="C107" s="1" t="s">
        <v>23</v>
      </c>
      <c r="D107" s="1" t="s">
        <v>51</v>
      </c>
      <c r="E107" s="1">
        <v>1397</v>
      </c>
      <c r="F107" t="s">
        <v>32</v>
      </c>
      <c r="G107" s="1">
        <v>28.499639999999999</v>
      </c>
      <c r="H107" s="1">
        <f t="shared" si="6"/>
        <v>39813.997080000001</v>
      </c>
      <c r="I107" s="38">
        <f t="shared" si="5"/>
        <v>28.499639999999999</v>
      </c>
    </row>
    <row r="108" spans="1:9" hidden="1" outlineLevel="2" x14ac:dyDescent="0.35">
      <c r="A108" t="s">
        <v>63</v>
      </c>
      <c r="B108">
        <v>182</v>
      </c>
      <c r="C108" s="1" t="s">
        <v>23</v>
      </c>
      <c r="D108" s="1" t="s">
        <v>51</v>
      </c>
      <c r="E108" s="1">
        <v>481</v>
      </c>
      <c r="F108" t="s">
        <v>32</v>
      </c>
      <c r="G108" s="1">
        <v>28.5</v>
      </c>
      <c r="H108" s="1">
        <f t="shared" si="6"/>
        <v>13708.5</v>
      </c>
      <c r="I108" s="38">
        <f t="shared" si="5"/>
        <v>28.5</v>
      </c>
    </row>
    <row r="109" spans="1:9" hidden="1" outlineLevel="2" x14ac:dyDescent="0.35">
      <c r="A109" t="s">
        <v>63</v>
      </c>
      <c r="B109">
        <v>183</v>
      </c>
      <c r="C109" s="1" t="s">
        <v>23</v>
      </c>
      <c r="D109" s="1" t="s">
        <v>51</v>
      </c>
      <c r="E109" s="1">
        <v>619</v>
      </c>
      <c r="F109" t="s">
        <v>32</v>
      </c>
      <c r="G109" s="1">
        <v>28.5</v>
      </c>
      <c r="H109" s="1">
        <f t="shared" si="6"/>
        <v>17641.5</v>
      </c>
      <c r="I109" s="38">
        <f t="shared" si="5"/>
        <v>28.5</v>
      </c>
    </row>
    <row r="110" spans="1:9" hidden="1" outlineLevel="2" x14ac:dyDescent="0.35">
      <c r="A110" t="s">
        <v>63</v>
      </c>
      <c r="B110">
        <v>184</v>
      </c>
      <c r="C110" s="1" t="s">
        <v>23</v>
      </c>
      <c r="D110" s="1" t="s">
        <v>51</v>
      </c>
      <c r="E110" s="1">
        <v>789</v>
      </c>
      <c r="F110" t="s">
        <v>32</v>
      </c>
      <c r="G110" s="1">
        <v>28.5</v>
      </c>
      <c r="H110" s="1">
        <f t="shared" si="6"/>
        <v>22486.5</v>
      </c>
      <c r="I110" s="38">
        <f t="shared" si="5"/>
        <v>28.5</v>
      </c>
    </row>
    <row r="111" spans="1:9" hidden="1" outlineLevel="2" x14ac:dyDescent="0.35">
      <c r="A111" t="s">
        <v>63</v>
      </c>
      <c r="B111">
        <v>185</v>
      </c>
      <c r="C111" s="1" t="s">
        <v>23</v>
      </c>
      <c r="D111" s="1" t="s">
        <v>51</v>
      </c>
      <c r="E111" s="1">
        <v>322</v>
      </c>
      <c r="F111" t="s">
        <v>32</v>
      </c>
      <c r="G111" s="1">
        <v>28.5</v>
      </c>
      <c r="H111" s="1">
        <f t="shared" si="6"/>
        <v>9177</v>
      </c>
      <c r="I111" s="38">
        <f t="shared" si="5"/>
        <v>28.5</v>
      </c>
    </row>
    <row r="112" spans="1:9" hidden="1" outlineLevel="2" x14ac:dyDescent="0.35">
      <c r="A112" t="s">
        <v>63</v>
      </c>
      <c r="B112">
        <v>186</v>
      </c>
      <c r="C112" s="1" t="s">
        <v>23</v>
      </c>
      <c r="D112" s="1" t="s">
        <v>51</v>
      </c>
      <c r="E112" s="1">
        <v>517</v>
      </c>
      <c r="F112" t="s">
        <v>32</v>
      </c>
      <c r="G112" s="1">
        <v>28.5</v>
      </c>
      <c r="H112" s="1">
        <f t="shared" si="6"/>
        <v>14734.5</v>
      </c>
      <c r="I112" s="38">
        <f t="shared" si="5"/>
        <v>28.5</v>
      </c>
    </row>
    <row r="113" spans="1:9" hidden="1" outlineLevel="2" x14ac:dyDescent="0.35">
      <c r="A113" t="s">
        <v>63</v>
      </c>
      <c r="B113">
        <v>187</v>
      </c>
      <c r="C113" s="1" t="s">
        <v>23</v>
      </c>
      <c r="D113" s="1" t="s">
        <v>51</v>
      </c>
      <c r="E113" s="1">
        <v>781</v>
      </c>
      <c r="F113" t="s">
        <v>32</v>
      </c>
      <c r="G113" s="1">
        <v>29</v>
      </c>
      <c r="H113" s="1">
        <f t="shared" si="6"/>
        <v>22649</v>
      </c>
      <c r="I113" s="38">
        <f t="shared" si="5"/>
        <v>29</v>
      </c>
    </row>
    <row r="114" spans="1:9" hidden="1" outlineLevel="2" x14ac:dyDescent="0.35">
      <c r="A114" t="s">
        <v>63</v>
      </c>
      <c r="B114">
        <v>188</v>
      </c>
      <c r="C114" s="1" t="s">
        <v>23</v>
      </c>
      <c r="D114" s="1" t="s">
        <v>51</v>
      </c>
      <c r="E114" s="1">
        <v>1992</v>
      </c>
      <c r="F114" t="s">
        <v>32</v>
      </c>
      <c r="G114" s="1">
        <v>29</v>
      </c>
      <c r="H114" s="1">
        <f t="shared" si="6"/>
        <v>57768</v>
      </c>
      <c r="I114" s="38">
        <f t="shared" si="5"/>
        <v>29</v>
      </c>
    </row>
    <row r="115" spans="1:9" hidden="1" outlineLevel="2" x14ac:dyDescent="0.35">
      <c r="A115" t="s">
        <v>63</v>
      </c>
      <c r="B115">
        <v>189</v>
      </c>
      <c r="C115" s="1" t="s">
        <v>23</v>
      </c>
      <c r="D115" s="1" t="s">
        <v>51</v>
      </c>
      <c r="E115" s="1">
        <v>724</v>
      </c>
      <c r="F115" t="s">
        <v>32</v>
      </c>
      <c r="G115" s="1">
        <v>29</v>
      </c>
      <c r="H115" s="1">
        <f t="shared" si="6"/>
        <v>20996</v>
      </c>
      <c r="I115" s="38">
        <f t="shared" si="5"/>
        <v>29</v>
      </c>
    </row>
    <row r="116" spans="1:9" hidden="1" outlineLevel="2" x14ac:dyDescent="0.35">
      <c r="A116" t="s">
        <v>63</v>
      </c>
      <c r="B116">
        <v>190</v>
      </c>
      <c r="C116" s="1" t="s">
        <v>23</v>
      </c>
      <c r="D116" s="1" t="s">
        <v>51</v>
      </c>
      <c r="E116" s="1">
        <v>1277</v>
      </c>
      <c r="F116" t="s">
        <v>32</v>
      </c>
      <c r="G116" s="1">
        <v>2</v>
      </c>
      <c r="H116" s="1">
        <f t="shared" si="6"/>
        <v>2554</v>
      </c>
      <c r="I116" s="38">
        <f t="shared" si="5"/>
        <v>2</v>
      </c>
    </row>
    <row r="117" spans="1:9" hidden="1" outlineLevel="2" x14ac:dyDescent="0.35">
      <c r="A117" t="s">
        <v>63</v>
      </c>
      <c r="B117">
        <v>193</v>
      </c>
      <c r="C117" s="1" t="s">
        <v>23</v>
      </c>
      <c r="D117" s="1" t="s">
        <v>51</v>
      </c>
      <c r="E117" s="1">
        <v>1208</v>
      </c>
      <c r="F117" t="s">
        <v>32</v>
      </c>
      <c r="G117" s="1">
        <v>28</v>
      </c>
      <c r="H117" s="1">
        <f t="shared" si="6"/>
        <v>33824</v>
      </c>
      <c r="I117" s="38">
        <f t="shared" si="5"/>
        <v>28</v>
      </c>
    </row>
    <row r="118" spans="1:9" hidden="1" outlineLevel="2" x14ac:dyDescent="0.35">
      <c r="A118" t="s">
        <v>63</v>
      </c>
      <c r="B118">
        <v>194</v>
      </c>
      <c r="C118" s="1" t="s">
        <v>23</v>
      </c>
      <c r="D118" s="1" t="s">
        <v>51</v>
      </c>
      <c r="E118" s="1">
        <v>1900</v>
      </c>
      <c r="F118" t="s">
        <v>32</v>
      </c>
      <c r="G118" s="1">
        <v>28</v>
      </c>
      <c r="H118" s="1">
        <f t="shared" si="6"/>
        <v>53200</v>
      </c>
      <c r="I118" s="38">
        <f t="shared" si="5"/>
        <v>28</v>
      </c>
    </row>
    <row r="119" spans="1:9" hidden="1" outlineLevel="2" x14ac:dyDescent="0.35">
      <c r="A119" t="s">
        <v>63</v>
      </c>
      <c r="B119">
        <v>195</v>
      </c>
      <c r="C119" s="1" t="s">
        <v>23</v>
      </c>
      <c r="D119" s="1" t="s">
        <v>51</v>
      </c>
      <c r="E119" s="1">
        <v>1980</v>
      </c>
      <c r="F119" t="s">
        <v>32</v>
      </c>
      <c r="G119" s="1">
        <v>28</v>
      </c>
      <c r="H119" s="1">
        <f t="shared" si="6"/>
        <v>55440</v>
      </c>
      <c r="I119" s="38">
        <f t="shared" si="5"/>
        <v>28</v>
      </c>
    </row>
    <row r="120" spans="1:9" hidden="1" outlineLevel="2" x14ac:dyDescent="0.35">
      <c r="A120" t="s">
        <v>63</v>
      </c>
      <c r="B120">
        <v>200</v>
      </c>
      <c r="C120" s="1" t="s">
        <v>23</v>
      </c>
      <c r="D120" s="1" t="s">
        <v>51</v>
      </c>
      <c r="E120" s="1">
        <v>1598</v>
      </c>
      <c r="F120" t="s">
        <v>32</v>
      </c>
      <c r="G120" s="1">
        <v>28</v>
      </c>
      <c r="H120" s="1">
        <f t="shared" si="6"/>
        <v>44744</v>
      </c>
      <c r="I120" s="38">
        <f t="shared" si="5"/>
        <v>28</v>
      </c>
    </row>
    <row r="121" spans="1:9" hidden="1" outlineLevel="2" x14ac:dyDescent="0.35">
      <c r="A121" t="s">
        <v>63</v>
      </c>
      <c r="B121">
        <v>204</v>
      </c>
      <c r="C121" s="1" t="s">
        <v>23</v>
      </c>
      <c r="D121" s="1" t="s">
        <v>51</v>
      </c>
      <c r="E121" s="1">
        <f>2250+2548</f>
        <v>4798</v>
      </c>
      <c r="F121" t="s">
        <v>32</v>
      </c>
      <c r="G121" s="1">
        <v>27.5</v>
      </c>
      <c r="H121" s="1">
        <f t="shared" si="6"/>
        <v>131945</v>
      </c>
      <c r="I121" s="38">
        <f t="shared" si="5"/>
        <v>27.5</v>
      </c>
    </row>
    <row r="122" spans="1:9" hidden="1" outlineLevel="2" x14ac:dyDescent="0.35">
      <c r="A122" t="s">
        <v>63</v>
      </c>
      <c r="B122">
        <v>204</v>
      </c>
      <c r="C122" s="1" t="s">
        <v>23</v>
      </c>
      <c r="D122" s="1" t="s">
        <v>51</v>
      </c>
      <c r="E122" s="1">
        <v>1774</v>
      </c>
      <c r="F122" t="s">
        <v>32</v>
      </c>
      <c r="G122" s="1">
        <v>26</v>
      </c>
      <c r="H122" s="1">
        <f t="shared" si="6"/>
        <v>46124</v>
      </c>
      <c r="I122" s="38">
        <f t="shared" si="5"/>
        <v>26</v>
      </c>
    </row>
    <row r="123" spans="1:9" hidden="1" outlineLevel="2" x14ac:dyDescent="0.35">
      <c r="A123" t="s">
        <v>63</v>
      </c>
      <c r="B123">
        <v>205</v>
      </c>
      <c r="C123" s="1" t="s">
        <v>23</v>
      </c>
      <c r="D123" s="1" t="s">
        <v>51</v>
      </c>
      <c r="E123" s="1">
        <v>1791</v>
      </c>
      <c r="F123" t="s">
        <v>32</v>
      </c>
      <c r="G123" s="1">
        <v>27</v>
      </c>
      <c r="H123" s="1">
        <f t="shared" si="6"/>
        <v>48357</v>
      </c>
      <c r="I123" s="38">
        <f t="shared" si="5"/>
        <v>27</v>
      </c>
    </row>
    <row r="124" spans="1:9" hidden="1" outlineLevel="2" x14ac:dyDescent="0.35">
      <c r="A124" t="s">
        <v>63</v>
      </c>
      <c r="B124">
        <v>206</v>
      </c>
      <c r="C124" s="1" t="s">
        <v>23</v>
      </c>
      <c r="D124" s="1" t="s">
        <v>51</v>
      </c>
      <c r="E124" s="1">
        <v>1274</v>
      </c>
      <c r="F124" t="s">
        <v>32</v>
      </c>
      <c r="G124" s="1">
        <v>27</v>
      </c>
      <c r="H124" s="1">
        <f t="shared" ref="H124:H155" si="7">E124*G124</f>
        <v>34398</v>
      </c>
      <c r="I124" s="38">
        <f t="shared" si="5"/>
        <v>27</v>
      </c>
    </row>
    <row r="125" spans="1:9" hidden="1" outlineLevel="2" x14ac:dyDescent="0.35">
      <c r="A125" t="s">
        <v>63</v>
      </c>
      <c r="B125">
        <v>211</v>
      </c>
      <c r="C125" s="1" t="s">
        <v>23</v>
      </c>
      <c r="D125" s="1" t="s">
        <v>51</v>
      </c>
      <c r="E125" s="1">
        <v>3285</v>
      </c>
      <c r="F125" t="s">
        <v>32</v>
      </c>
      <c r="G125" s="1">
        <v>27</v>
      </c>
      <c r="H125" s="1">
        <f t="shared" si="7"/>
        <v>88695</v>
      </c>
      <c r="I125" s="38">
        <f t="shared" si="5"/>
        <v>27</v>
      </c>
    </row>
    <row r="126" spans="1:9" hidden="1" outlineLevel="2" x14ac:dyDescent="0.35">
      <c r="A126" t="s">
        <v>63</v>
      </c>
      <c r="B126">
        <v>212</v>
      </c>
      <c r="C126" s="1" t="s">
        <v>23</v>
      </c>
      <c r="D126" s="1" t="s">
        <v>51</v>
      </c>
      <c r="E126" s="1">
        <v>606</v>
      </c>
      <c r="F126" t="s">
        <v>32</v>
      </c>
      <c r="G126" s="1">
        <v>26</v>
      </c>
      <c r="H126" s="1">
        <f t="shared" si="7"/>
        <v>15756</v>
      </c>
      <c r="I126" s="38">
        <f t="shared" si="5"/>
        <v>26</v>
      </c>
    </row>
    <row r="127" spans="1:9" hidden="1" outlineLevel="2" x14ac:dyDescent="0.35">
      <c r="A127" t="s">
        <v>63</v>
      </c>
      <c r="B127">
        <v>213</v>
      </c>
      <c r="C127" s="1" t="s">
        <v>23</v>
      </c>
      <c r="D127" s="1" t="s">
        <v>51</v>
      </c>
      <c r="E127" s="1">
        <v>1350</v>
      </c>
      <c r="F127" t="s">
        <v>32</v>
      </c>
      <c r="G127" s="1">
        <v>26</v>
      </c>
      <c r="H127" s="1">
        <f t="shared" si="7"/>
        <v>35100</v>
      </c>
      <c r="I127" s="38">
        <f t="shared" si="5"/>
        <v>26</v>
      </c>
    </row>
    <row r="128" spans="1:9" hidden="1" outlineLevel="2" x14ac:dyDescent="0.35">
      <c r="A128" t="s">
        <v>63</v>
      </c>
      <c r="B128">
        <v>214</v>
      </c>
      <c r="C128" s="1" t="s">
        <v>23</v>
      </c>
      <c r="D128" s="1" t="s">
        <v>51</v>
      </c>
      <c r="E128" s="1">
        <v>2994</v>
      </c>
      <c r="F128" t="s">
        <v>32</v>
      </c>
      <c r="G128" s="1">
        <v>26</v>
      </c>
      <c r="H128" s="1">
        <f t="shared" si="7"/>
        <v>77844</v>
      </c>
      <c r="I128" s="38">
        <f t="shared" si="5"/>
        <v>26</v>
      </c>
    </row>
    <row r="129" spans="1:9" hidden="1" outlineLevel="2" x14ac:dyDescent="0.35">
      <c r="A129" t="s">
        <v>63</v>
      </c>
      <c r="B129">
        <v>216</v>
      </c>
      <c r="C129" s="1" t="s">
        <v>23</v>
      </c>
      <c r="D129" s="1" t="s">
        <v>51</v>
      </c>
      <c r="E129" s="1">
        <v>1650</v>
      </c>
      <c r="F129" t="s">
        <v>32</v>
      </c>
      <c r="G129" s="1">
        <v>25</v>
      </c>
      <c r="H129" s="1">
        <f t="shared" si="7"/>
        <v>41250</v>
      </c>
      <c r="I129" s="38">
        <f t="shared" si="5"/>
        <v>25</v>
      </c>
    </row>
    <row r="130" spans="1:9" hidden="1" outlineLevel="2" x14ac:dyDescent="0.35">
      <c r="A130" t="s">
        <v>63</v>
      </c>
      <c r="B130">
        <v>217</v>
      </c>
      <c r="C130" s="1" t="s">
        <v>23</v>
      </c>
      <c r="D130" s="1" t="s">
        <v>51</v>
      </c>
      <c r="E130" s="1">
        <v>627</v>
      </c>
      <c r="F130" t="s">
        <v>32</v>
      </c>
      <c r="G130" s="1">
        <v>25</v>
      </c>
      <c r="H130" s="1">
        <f t="shared" si="7"/>
        <v>15675</v>
      </c>
      <c r="I130" s="38">
        <f t="shared" si="5"/>
        <v>25</v>
      </c>
    </row>
    <row r="131" spans="1:9" hidden="1" outlineLevel="2" x14ac:dyDescent="0.35">
      <c r="A131" t="s">
        <v>63</v>
      </c>
      <c r="B131">
        <v>218</v>
      </c>
      <c r="C131" s="1" t="s">
        <v>23</v>
      </c>
      <c r="D131" s="1" t="s">
        <v>51</v>
      </c>
      <c r="E131" s="1">
        <v>649</v>
      </c>
      <c r="F131" t="s">
        <v>32</v>
      </c>
      <c r="G131" s="1">
        <v>25</v>
      </c>
      <c r="H131" s="1">
        <f t="shared" si="7"/>
        <v>16225</v>
      </c>
      <c r="I131" s="38">
        <f t="shared" si="5"/>
        <v>25</v>
      </c>
    </row>
    <row r="132" spans="1:9" hidden="1" outlineLevel="2" x14ac:dyDescent="0.35">
      <c r="A132" t="s">
        <v>63</v>
      </c>
      <c r="B132">
        <v>219</v>
      </c>
      <c r="C132" s="1" t="s">
        <v>23</v>
      </c>
      <c r="D132" s="1" t="s">
        <v>51</v>
      </c>
      <c r="E132" s="1">
        <v>1901</v>
      </c>
      <c r="F132" t="s">
        <v>32</v>
      </c>
      <c r="G132" s="1">
        <v>25</v>
      </c>
      <c r="H132" s="1">
        <f t="shared" si="7"/>
        <v>47525</v>
      </c>
      <c r="I132" s="38">
        <f t="shared" si="5"/>
        <v>25</v>
      </c>
    </row>
    <row r="133" spans="1:9" hidden="1" outlineLevel="2" x14ac:dyDescent="0.35">
      <c r="A133" t="s">
        <v>63</v>
      </c>
      <c r="B133">
        <v>220</v>
      </c>
      <c r="C133" s="1" t="s">
        <v>23</v>
      </c>
      <c r="D133" s="1" t="s">
        <v>51</v>
      </c>
      <c r="E133" s="1">
        <v>870</v>
      </c>
      <c r="F133" t="s">
        <v>32</v>
      </c>
      <c r="G133" s="1">
        <v>25</v>
      </c>
      <c r="H133" s="1">
        <f t="shared" si="7"/>
        <v>21750</v>
      </c>
      <c r="I133" s="38">
        <f t="shared" si="5"/>
        <v>25</v>
      </c>
    </row>
    <row r="134" spans="1:9" hidden="1" outlineLevel="2" x14ac:dyDescent="0.35">
      <c r="A134" t="s">
        <v>63</v>
      </c>
      <c r="B134">
        <v>221</v>
      </c>
      <c r="C134" s="1" t="s">
        <v>23</v>
      </c>
      <c r="D134" s="1" t="s">
        <v>51</v>
      </c>
      <c r="E134" s="1">
        <v>4500</v>
      </c>
      <c r="F134" t="s">
        <v>32</v>
      </c>
      <c r="G134" s="1">
        <v>26</v>
      </c>
      <c r="H134" s="1">
        <f t="shared" si="7"/>
        <v>117000</v>
      </c>
      <c r="I134" s="38">
        <f t="shared" si="5"/>
        <v>26</v>
      </c>
    </row>
    <row r="135" spans="1:9" hidden="1" outlineLevel="2" x14ac:dyDescent="0.35">
      <c r="A135" t="s">
        <v>63</v>
      </c>
      <c r="B135">
        <v>225</v>
      </c>
      <c r="C135" s="1" t="s">
        <v>23</v>
      </c>
      <c r="D135" s="1" t="s">
        <v>51</v>
      </c>
      <c r="E135" s="1">
        <v>1303</v>
      </c>
      <c r="F135" t="s">
        <v>32</v>
      </c>
      <c r="G135" s="1">
        <v>25</v>
      </c>
      <c r="H135" s="1">
        <f t="shared" si="7"/>
        <v>32575</v>
      </c>
      <c r="I135" s="38">
        <f t="shared" si="5"/>
        <v>25</v>
      </c>
    </row>
    <row r="136" spans="1:9" hidden="1" outlineLevel="2" x14ac:dyDescent="0.35">
      <c r="A136" t="s">
        <v>63</v>
      </c>
      <c r="B136">
        <v>226</v>
      </c>
      <c r="C136" s="1" t="s">
        <v>23</v>
      </c>
      <c r="D136" s="1" t="s">
        <v>51</v>
      </c>
      <c r="E136" s="1">
        <v>2335</v>
      </c>
      <c r="F136" t="s">
        <v>32</v>
      </c>
      <c r="G136" s="1">
        <v>25</v>
      </c>
      <c r="H136" s="1">
        <f t="shared" si="7"/>
        <v>58375</v>
      </c>
      <c r="I136" s="38">
        <f t="shared" si="5"/>
        <v>25</v>
      </c>
    </row>
    <row r="137" spans="1:9" hidden="1" outlineLevel="2" x14ac:dyDescent="0.35">
      <c r="A137" t="s">
        <v>63</v>
      </c>
      <c r="B137">
        <v>228</v>
      </c>
      <c r="C137" s="1" t="s">
        <v>23</v>
      </c>
      <c r="D137" s="1" t="s">
        <v>51</v>
      </c>
      <c r="E137" s="1">
        <v>2339</v>
      </c>
      <c r="F137" t="s">
        <v>32</v>
      </c>
      <c r="G137" s="1">
        <v>22</v>
      </c>
      <c r="H137" s="1">
        <f t="shared" si="7"/>
        <v>51458</v>
      </c>
      <c r="I137" s="38">
        <f t="shared" si="5"/>
        <v>22</v>
      </c>
    </row>
    <row r="138" spans="1:9" hidden="1" outlineLevel="2" x14ac:dyDescent="0.35">
      <c r="A138" t="s">
        <v>63</v>
      </c>
      <c r="B138">
        <v>230</v>
      </c>
      <c r="C138" s="1" t="s">
        <v>23</v>
      </c>
      <c r="D138" s="1" t="s">
        <v>51</v>
      </c>
      <c r="E138" s="1">
        <v>1300</v>
      </c>
      <c r="F138" t="s">
        <v>32</v>
      </c>
      <c r="G138" s="1">
        <v>23</v>
      </c>
      <c r="H138" s="1">
        <f t="shared" si="7"/>
        <v>29900</v>
      </c>
      <c r="I138" s="38">
        <f t="shared" si="5"/>
        <v>23</v>
      </c>
    </row>
    <row r="139" spans="1:9" hidden="1" outlineLevel="2" x14ac:dyDescent="0.35">
      <c r="A139" t="s">
        <v>63</v>
      </c>
      <c r="B139">
        <v>231</v>
      </c>
      <c r="C139" s="1" t="s">
        <v>23</v>
      </c>
      <c r="D139" s="1" t="s">
        <v>51</v>
      </c>
      <c r="E139" s="1">
        <v>3645</v>
      </c>
      <c r="F139" t="s">
        <v>32</v>
      </c>
      <c r="G139" s="1">
        <v>23</v>
      </c>
      <c r="H139" s="1">
        <f t="shared" si="7"/>
        <v>83835</v>
      </c>
      <c r="I139" s="38">
        <f t="shared" si="5"/>
        <v>23</v>
      </c>
    </row>
    <row r="140" spans="1:9" hidden="1" outlineLevel="2" x14ac:dyDescent="0.35">
      <c r="A140" t="s">
        <v>63</v>
      </c>
      <c r="B140">
        <v>233</v>
      </c>
      <c r="C140" s="1" t="s">
        <v>23</v>
      </c>
      <c r="D140" s="1" t="s">
        <v>51</v>
      </c>
      <c r="E140" s="1">
        <v>1063</v>
      </c>
      <c r="F140" t="s">
        <v>32</v>
      </c>
      <c r="G140" s="1">
        <v>22</v>
      </c>
      <c r="H140" s="1">
        <f t="shared" si="7"/>
        <v>23386</v>
      </c>
      <c r="I140" s="38">
        <f t="shared" ref="I140:I203" si="8">H140/E140</f>
        <v>22</v>
      </c>
    </row>
    <row r="141" spans="1:9" hidden="1" outlineLevel="2" x14ac:dyDescent="0.35">
      <c r="A141" t="s">
        <v>63</v>
      </c>
      <c r="B141">
        <v>234</v>
      </c>
      <c r="C141" s="1" t="s">
        <v>23</v>
      </c>
      <c r="D141" s="1" t="s">
        <v>51</v>
      </c>
      <c r="E141" s="1">
        <v>794</v>
      </c>
      <c r="F141" t="s">
        <v>32</v>
      </c>
      <c r="G141" s="1">
        <v>21</v>
      </c>
      <c r="H141" s="1">
        <f t="shared" si="7"/>
        <v>16674</v>
      </c>
      <c r="I141" s="38">
        <f t="shared" si="8"/>
        <v>21</v>
      </c>
    </row>
    <row r="142" spans="1:9" hidden="1" outlineLevel="2" x14ac:dyDescent="0.35">
      <c r="A142" t="s">
        <v>63</v>
      </c>
      <c r="B142">
        <v>238</v>
      </c>
      <c r="C142" s="1" t="s">
        <v>23</v>
      </c>
      <c r="D142" s="1" t="s">
        <v>51</v>
      </c>
      <c r="E142" s="1">
        <v>3400</v>
      </c>
      <c r="F142" t="s">
        <v>32</v>
      </c>
      <c r="G142" s="1">
        <v>20</v>
      </c>
      <c r="H142" s="1">
        <f t="shared" si="7"/>
        <v>68000</v>
      </c>
      <c r="I142" s="38">
        <f t="shared" si="8"/>
        <v>20</v>
      </c>
    </row>
    <row r="143" spans="1:9" hidden="1" outlineLevel="2" x14ac:dyDescent="0.35">
      <c r="A143" t="s">
        <v>63</v>
      </c>
      <c r="B143">
        <v>242</v>
      </c>
      <c r="C143" s="1" t="s">
        <v>23</v>
      </c>
      <c r="D143" s="1" t="s">
        <v>51</v>
      </c>
      <c r="E143" s="1">
        <v>1945</v>
      </c>
      <c r="F143" t="s">
        <v>32</v>
      </c>
      <c r="G143" s="1">
        <v>21</v>
      </c>
      <c r="H143" s="1">
        <f t="shared" si="7"/>
        <v>40845</v>
      </c>
      <c r="I143" s="38">
        <f t="shared" si="8"/>
        <v>21</v>
      </c>
    </row>
    <row r="144" spans="1:9" hidden="1" outlineLevel="2" x14ac:dyDescent="0.35">
      <c r="A144" t="s">
        <v>63</v>
      </c>
      <c r="B144">
        <v>244</v>
      </c>
      <c r="C144" s="1" t="s">
        <v>23</v>
      </c>
      <c r="D144" s="1" t="s">
        <v>51</v>
      </c>
      <c r="E144" s="1">
        <v>1044</v>
      </c>
      <c r="F144" t="s">
        <v>32</v>
      </c>
      <c r="G144" s="1">
        <v>21.25</v>
      </c>
      <c r="H144" s="1">
        <f t="shared" si="7"/>
        <v>22185</v>
      </c>
      <c r="I144" s="38">
        <f t="shared" si="8"/>
        <v>21.25</v>
      </c>
    </row>
    <row r="145" spans="1:9" hidden="1" outlineLevel="2" x14ac:dyDescent="0.35">
      <c r="A145" t="s">
        <v>63</v>
      </c>
      <c r="B145">
        <v>246</v>
      </c>
      <c r="C145" s="1" t="s">
        <v>23</v>
      </c>
      <c r="D145" s="1" t="s">
        <v>51</v>
      </c>
      <c r="E145" s="1">
        <v>1316</v>
      </c>
      <c r="F145" t="s">
        <v>32</v>
      </c>
      <c r="G145" s="1">
        <v>21.1</v>
      </c>
      <c r="H145" s="1">
        <f t="shared" si="7"/>
        <v>27767.600000000002</v>
      </c>
      <c r="I145" s="38">
        <f t="shared" si="8"/>
        <v>21.1</v>
      </c>
    </row>
    <row r="146" spans="1:9" hidden="1" outlineLevel="2" x14ac:dyDescent="0.35">
      <c r="A146" t="s">
        <v>63</v>
      </c>
      <c r="B146">
        <v>251</v>
      </c>
      <c r="C146" s="1" t="s">
        <v>23</v>
      </c>
      <c r="D146" s="1" t="s">
        <v>51</v>
      </c>
      <c r="E146" s="1">
        <v>3620</v>
      </c>
      <c r="F146" t="s">
        <v>32</v>
      </c>
      <c r="G146" s="1">
        <v>21.75</v>
      </c>
      <c r="H146" s="1">
        <f t="shared" si="7"/>
        <v>78735</v>
      </c>
      <c r="I146" s="38">
        <f t="shared" si="8"/>
        <v>21.75</v>
      </c>
    </row>
    <row r="147" spans="1:9" hidden="1" outlineLevel="2" x14ac:dyDescent="0.35">
      <c r="A147" t="s">
        <v>63</v>
      </c>
      <c r="B147">
        <v>252</v>
      </c>
      <c r="C147" s="1" t="s">
        <v>23</v>
      </c>
      <c r="D147" s="1" t="s">
        <v>51</v>
      </c>
      <c r="E147" s="1">
        <v>1660</v>
      </c>
      <c r="F147" t="s">
        <v>32</v>
      </c>
      <c r="G147" s="1">
        <v>22.5</v>
      </c>
      <c r="H147" s="1">
        <f t="shared" si="7"/>
        <v>37350</v>
      </c>
      <c r="I147" s="38">
        <f t="shared" si="8"/>
        <v>22.5</v>
      </c>
    </row>
    <row r="148" spans="1:9" hidden="1" outlineLevel="2" x14ac:dyDescent="0.35">
      <c r="A148" t="s">
        <v>63</v>
      </c>
      <c r="B148">
        <v>253</v>
      </c>
      <c r="C148" s="1" t="s">
        <v>23</v>
      </c>
      <c r="D148" s="1" t="s">
        <v>51</v>
      </c>
      <c r="E148" s="1">
        <v>1938</v>
      </c>
      <c r="F148" t="s">
        <v>32</v>
      </c>
      <c r="G148" s="1">
        <v>21.5</v>
      </c>
      <c r="H148" s="1">
        <f t="shared" si="7"/>
        <v>41667</v>
      </c>
      <c r="I148" s="38">
        <f t="shared" si="8"/>
        <v>21.5</v>
      </c>
    </row>
    <row r="149" spans="1:9" hidden="1" outlineLevel="2" x14ac:dyDescent="0.35">
      <c r="A149" t="s">
        <v>63</v>
      </c>
      <c r="B149">
        <v>254</v>
      </c>
      <c r="C149" s="1" t="s">
        <v>23</v>
      </c>
      <c r="D149" s="1" t="s">
        <v>51</v>
      </c>
      <c r="E149" s="1">
        <v>5650</v>
      </c>
      <c r="F149" t="s">
        <v>32</v>
      </c>
      <c r="G149" s="1">
        <v>21.5</v>
      </c>
      <c r="H149" s="1">
        <f t="shared" si="7"/>
        <v>121475</v>
      </c>
      <c r="I149" s="38">
        <f t="shared" si="8"/>
        <v>21.5</v>
      </c>
    </row>
    <row r="150" spans="1:9" hidden="1" outlineLevel="2" x14ac:dyDescent="0.35">
      <c r="A150" t="s">
        <v>63</v>
      </c>
      <c r="B150">
        <v>255</v>
      </c>
      <c r="C150" s="1" t="s">
        <v>23</v>
      </c>
      <c r="D150" s="1" t="s">
        <v>51</v>
      </c>
      <c r="E150" s="1">
        <v>3680</v>
      </c>
      <c r="F150" t="s">
        <v>32</v>
      </c>
      <c r="G150" s="1">
        <v>21.25</v>
      </c>
      <c r="H150" s="1">
        <f t="shared" si="7"/>
        <v>78200</v>
      </c>
      <c r="I150" s="38">
        <f t="shared" si="8"/>
        <v>21.25</v>
      </c>
    </row>
    <row r="151" spans="1:9" hidden="1" outlineLevel="2" x14ac:dyDescent="0.35">
      <c r="A151" t="s">
        <v>63</v>
      </c>
      <c r="B151">
        <v>258</v>
      </c>
      <c r="C151" s="1" t="s">
        <v>23</v>
      </c>
      <c r="D151" s="1" t="s">
        <v>51</v>
      </c>
      <c r="E151" s="1">
        <v>3689</v>
      </c>
      <c r="F151" t="s">
        <v>32</v>
      </c>
      <c r="G151" s="1">
        <v>22.5</v>
      </c>
      <c r="H151" s="1">
        <f t="shared" si="7"/>
        <v>83002.5</v>
      </c>
      <c r="I151" s="38">
        <f t="shared" si="8"/>
        <v>22.5</v>
      </c>
    </row>
    <row r="152" spans="1:9" hidden="1" outlineLevel="2" x14ac:dyDescent="0.35">
      <c r="A152" t="s">
        <v>63</v>
      </c>
      <c r="B152">
        <v>259</v>
      </c>
      <c r="C152" s="1" t="s">
        <v>23</v>
      </c>
      <c r="D152" s="1" t="s">
        <v>51</v>
      </c>
      <c r="E152" s="1">
        <v>5250</v>
      </c>
      <c r="F152" t="s">
        <v>32</v>
      </c>
      <c r="G152" s="1">
        <v>22</v>
      </c>
      <c r="H152" s="1">
        <f t="shared" si="7"/>
        <v>115500</v>
      </c>
      <c r="I152" s="38">
        <f t="shared" si="8"/>
        <v>22</v>
      </c>
    </row>
    <row r="153" spans="1:9" hidden="1" outlineLevel="2" x14ac:dyDescent="0.35">
      <c r="A153" t="s">
        <v>63</v>
      </c>
      <c r="B153">
        <v>260</v>
      </c>
      <c r="C153" s="1" t="s">
        <v>23</v>
      </c>
      <c r="D153" s="1" t="s">
        <v>51</v>
      </c>
      <c r="E153" s="1">
        <v>5420</v>
      </c>
      <c r="F153" t="s">
        <v>32</v>
      </c>
      <c r="G153" s="1">
        <v>21.5</v>
      </c>
      <c r="H153" s="1">
        <f t="shared" si="7"/>
        <v>116530</v>
      </c>
      <c r="I153" s="38">
        <f t="shared" si="8"/>
        <v>21.5</v>
      </c>
    </row>
    <row r="154" spans="1:9" hidden="1" outlineLevel="2" x14ac:dyDescent="0.35">
      <c r="A154" t="s">
        <v>63</v>
      </c>
      <c r="B154">
        <v>261</v>
      </c>
      <c r="C154" s="1" t="s">
        <v>23</v>
      </c>
      <c r="D154" s="1" t="s">
        <v>51</v>
      </c>
      <c r="E154" s="1">
        <v>6535</v>
      </c>
      <c r="F154" t="s">
        <v>32</v>
      </c>
      <c r="G154" s="1">
        <v>21.75</v>
      </c>
      <c r="H154" s="1">
        <f t="shared" si="7"/>
        <v>142136.25</v>
      </c>
      <c r="I154" s="38">
        <f t="shared" si="8"/>
        <v>21.75</v>
      </c>
    </row>
    <row r="155" spans="1:9" hidden="1" outlineLevel="2" x14ac:dyDescent="0.35">
      <c r="A155" t="s">
        <v>63</v>
      </c>
      <c r="B155">
        <v>262</v>
      </c>
      <c r="C155" s="1" t="s">
        <v>23</v>
      </c>
      <c r="D155" s="1" t="s">
        <v>51</v>
      </c>
      <c r="E155" s="1">
        <v>1076</v>
      </c>
      <c r="F155" t="s">
        <v>32</v>
      </c>
      <c r="G155" s="1">
        <v>20</v>
      </c>
      <c r="H155" s="1">
        <f t="shared" si="7"/>
        <v>21520</v>
      </c>
      <c r="I155" s="38">
        <f t="shared" si="8"/>
        <v>20</v>
      </c>
    </row>
    <row r="156" spans="1:9" hidden="1" outlineLevel="2" x14ac:dyDescent="0.35">
      <c r="A156" t="s">
        <v>18</v>
      </c>
      <c r="B156">
        <v>263</v>
      </c>
      <c r="C156" s="1" t="s">
        <v>23</v>
      </c>
      <c r="D156" s="1" t="s">
        <v>51</v>
      </c>
      <c r="E156" s="1">
        <v>1052</v>
      </c>
      <c r="F156" t="s">
        <v>32</v>
      </c>
      <c r="G156" s="1">
        <v>20.5</v>
      </c>
      <c r="H156" s="1">
        <f t="shared" ref="H156:H187" si="9">E156*G156</f>
        <v>21566</v>
      </c>
      <c r="I156" s="38">
        <f t="shared" si="8"/>
        <v>20.5</v>
      </c>
    </row>
    <row r="157" spans="1:9" hidden="1" outlineLevel="2" x14ac:dyDescent="0.35">
      <c r="A157" t="s">
        <v>18</v>
      </c>
      <c r="B157">
        <v>264</v>
      </c>
      <c r="C157" s="1" t="s">
        <v>23</v>
      </c>
      <c r="D157" s="1" t="s">
        <v>51</v>
      </c>
      <c r="E157" s="1">
        <v>1555</v>
      </c>
      <c r="F157" t="s">
        <v>32</v>
      </c>
      <c r="G157" s="1">
        <v>20.5</v>
      </c>
      <c r="H157" s="1">
        <f t="shared" si="9"/>
        <v>31877.5</v>
      </c>
      <c r="I157" s="38">
        <f t="shared" si="8"/>
        <v>20.5</v>
      </c>
    </row>
    <row r="158" spans="1:9" hidden="1" outlineLevel="2" x14ac:dyDescent="0.35">
      <c r="A158" t="s">
        <v>18</v>
      </c>
      <c r="B158">
        <v>265</v>
      </c>
      <c r="C158" s="1" t="s">
        <v>23</v>
      </c>
      <c r="D158" s="1" t="s">
        <v>51</v>
      </c>
      <c r="E158" s="1">
        <v>8270</v>
      </c>
      <c r="F158" t="s">
        <v>32</v>
      </c>
      <c r="G158" s="1">
        <v>21</v>
      </c>
      <c r="H158" s="1">
        <f t="shared" si="9"/>
        <v>173670</v>
      </c>
      <c r="I158" s="38">
        <f t="shared" si="8"/>
        <v>21</v>
      </c>
    </row>
    <row r="159" spans="1:9" hidden="1" outlineLevel="2" x14ac:dyDescent="0.35">
      <c r="A159" t="s">
        <v>18</v>
      </c>
      <c r="B159">
        <v>266</v>
      </c>
      <c r="C159" s="1" t="s">
        <v>23</v>
      </c>
      <c r="D159" s="1" t="s">
        <v>51</v>
      </c>
      <c r="E159" s="1">
        <v>2134</v>
      </c>
      <c r="F159" t="s">
        <v>32</v>
      </c>
      <c r="G159" s="1">
        <v>21</v>
      </c>
      <c r="H159" s="1">
        <f t="shared" si="9"/>
        <v>44814</v>
      </c>
      <c r="I159" s="38">
        <f t="shared" si="8"/>
        <v>21</v>
      </c>
    </row>
    <row r="160" spans="1:9" hidden="1" outlineLevel="2" x14ac:dyDescent="0.35">
      <c r="A160" t="s">
        <v>18</v>
      </c>
      <c r="B160">
        <v>267</v>
      </c>
      <c r="C160" s="1" t="s">
        <v>23</v>
      </c>
      <c r="D160" s="1" t="s">
        <v>51</v>
      </c>
      <c r="E160" s="1">
        <v>774</v>
      </c>
      <c r="F160" t="s">
        <v>32</v>
      </c>
      <c r="G160" s="1">
        <v>21</v>
      </c>
      <c r="H160" s="1">
        <f t="shared" si="9"/>
        <v>16254</v>
      </c>
      <c r="I160" s="38">
        <f t="shared" si="8"/>
        <v>21</v>
      </c>
    </row>
    <row r="161" spans="1:9" hidden="1" outlineLevel="2" x14ac:dyDescent="0.35">
      <c r="A161" t="s">
        <v>18</v>
      </c>
      <c r="B161">
        <v>268</v>
      </c>
      <c r="C161" s="1" t="s">
        <v>23</v>
      </c>
      <c r="D161" s="1" t="s">
        <v>51</v>
      </c>
      <c r="E161" s="1">
        <v>3479</v>
      </c>
      <c r="F161" t="s">
        <v>32</v>
      </c>
      <c r="G161" s="1">
        <v>21</v>
      </c>
      <c r="H161" s="1">
        <f t="shared" si="9"/>
        <v>73059</v>
      </c>
      <c r="I161" s="38">
        <f t="shared" si="8"/>
        <v>21</v>
      </c>
    </row>
    <row r="162" spans="1:9" hidden="1" outlineLevel="2" x14ac:dyDescent="0.35">
      <c r="A162" t="s">
        <v>18</v>
      </c>
      <c r="B162">
        <v>269</v>
      </c>
      <c r="C162" s="1" t="s">
        <v>23</v>
      </c>
      <c r="D162" s="1" t="s">
        <v>51</v>
      </c>
      <c r="E162" s="1">
        <v>2200</v>
      </c>
      <c r="F162" t="s">
        <v>32</v>
      </c>
      <c r="G162" s="1">
        <v>21</v>
      </c>
      <c r="H162" s="1">
        <f t="shared" si="9"/>
        <v>46200</v>
      </c>
      <c r="I162" s="38">
        <f t="shared" si="8"/>
        <v>21</v>
      </c>
    </row>
    <row r="163" spans="1:9" hidden="1" outlineLevel="2" x14ac:dyDescent="0.35">
      <c r="A163" t="s">
        <v>18</v>
      </c>
      <c r="B163">
        <v>270</v>
      </c>
      <c r="C163" s="1" t="s">
        <v>23</v>
      </c>
      <c r="D163" s="1" t="s">
        <v>51</v>
      </c>
      <c r="E163" s="1">
        <v>7205</v>
      </c>
      <c r="F163" t="s">
        <v>32</v>
      </c>
      <c r="G163" s="1">
        <v>21.25</v>
      </c>
      <c r="H163" s="1">
        <f t="shared" si="9"/>
        <v>153106.25</v>
      </c>
      <c r="I163" s="38">
        <f t="shared" si="8"/>
        <v>21.25</v>
      </c>
    </row>
    <row r="164" spans="1:9" hidden="1" outlineLevel="2" x14ac:dyDescent="0.35">
      <c r="A164" t="s">
        <v>18</v>
      </c>
      <c r="B164">
        <v>271</v>
      </c>
      <c r="C164" s="1" t="s">
        <v>23</v>
      </c>
      <c r="D164" s="1" t="s">
        <v>51</v>
      </c>
      <c r="E164" s="1">
        <v>2280</v>
      </c>
      <c r="F164" t="s">
        <v>32</v>
      </c>
      <c r="G164" s="1">
        <v>21</v>
      </c>
      <c r="H164" s="1">
        <f t="shared" si="9"/>
        <v>47880</v>
      </c>
      <c r="I164" s="38">
        <f t="shared" si="8"/>
        <v>21</v>
      </c>
    </row>
    <row r="165" spans="1:9" hidden="1" outlineLevel="2" x14ac:dyDescent="0.35">
      <c r="A165" t="s">
        <v>18</v>
      </c>
      <c r="B165">
        <v>272</v>
      </c>
      <c r="C165" s="1" t="s">
        <v>23</v>
      </c>
      <c r="D165" s="1" t="s">
        <v>51</v>
      </c>
      <c r="E165" s="1">
        <v>6446</v>
      </c>
      <c r="F165" t="s">
        <v>32</v>
      </c>
      <c r="G165" s="1">
        <v>21</v>
      </c>
      <c r="H165" s="1">
        <f t="shared" si="9"/>
        <v>135366</v>
      </c>
      <c r="I165" s="38">
        <f t="shared" si="8"/>
        <v>21</v>
      </c>
    </row>
    <row r="166" spans="1:9" hidden="1" outlineLevel="2" x14ac:dyDescent="0.35">
      <c r="A166" t="s">
        <v>18</v>
      </c>
      <c r="B166">
        <v>273</v>
      </c>
      <c r="C166" s="1" t="s">
        <v>23</v>
      </c>
      <c r="D166" s="1" t="s">
        <v>51</v>
      </c>
      <c r="E166" s="1">
        <v>3340</v>
      </c>
      <c r="F166" t="s">
        <v>32</v>
      </c>
      <c r="G166" s="1">
        <v>21</v>
      </c>
      <c r="H166" s="1">
        <f t="shared" si="9"/>
        <v>70140</v>
      </c>
      <c r="I166" s="38">
        <f t="shared" si="8"/>
        <v>21</v>
      </c>
    </row>
    <row r="167" spans="1:9" hidden="1" outlineLevel="2" x14ac:dyDescent="0.35">
      <c r="A167" t="s">
        <v>18</v>
      </c>
      <c r="B167">
        <v>274</v>
      </c>
      <c r="C167" s="1" t="s">
        <v>23</v>
      </c>
      <c r="D167" s="1" t="s">
        <v>51</v>
      </c>
      <c r="E167" s="1">
        <v>3829</v>
      </c>
      <c r="F167" t="s">
        <v>32</v>
      </c>
      <c r="G167" s="1">
        <v>21</v>
      </c>
      <c r="H167" s="1">
        <f t="shared" si="9"/>
        <v>80409</v>
      </c>
      <c r="I167" s="38">
        <f t="shared" si="8"/>
        <v>21</v>
      </c>
    </row>
    <row r="168" spans="1:9" hidden="1" outlineLevel="2" x14ac:dyDescent="0.35">
      <c r="A168" t="s">
        <v>18</v>
      </c>
      <c r="B168">
        <v>275</v>
      </c>
      <c r="C168" s="1" t="s">
        <v>23</v>
      </c>
      <c r="D168" s="1" t="s">
        <v>51</v>
      </c>
      <c r="E168" s="1">
        <v>2560</v>
      </c>
      <c r="F168" t="s">
        <v>32</v>
      </c>
      <c r="G168" s="1">
        <v>21.25</v>
      </c>
      <c r="H168" s="1">
        <f t="shared" si="9"/>
        <v>54400</v>
      </c>
      <c r="I168" s="38">
        <f t="shared" si="8"/>
        <v>21.25</v>
      </c>
    </row>
    <row r="169" spans="1:9" hidden="1" outlineLevel="2" x14ac:dyDescent="0.35">
      <c r="A169" t="s">
        <v>18</v>
      </c>
      <c r="B169">
        <v>276</v>
      </c>
      <c r="C169" s="1" t="s">
        <v>23</v>
      </c>
      <c r="D169" s="1" t="s">
        <v>51</v>
      </c>
      <c r="E169" s="1">
        <v>2295</v>
      </c>
      <c r="F169" t="s">
        <v>32</v>
      </c>
      <c r="G169" s="1">
        <v>21.5</v>
      </c>
      <c r="H169" s="1">
        <f t="shared" si="9"/>
        <v>49342.5</v>
      </c>
      <c r="I169" s="38">
        <f t="shared" si="8"/>
        <v>21.5</v>
      </c>
    </row>
    <row r="170" spans="1:9" hidden="1" outlineLevel="2" x14ac:dyDescent="0.35">
      <c r="A170" t="s">
        <v>18</v>
      </c>
      <c r="B170">
        <v>278</v>
      </c>
      <c r="C170" s="1" t="s">
        <v>23</v>
      </c>
      <c r="D170" s="1" t="s">
        <v>51</v>
      </c>
      <c r="E170" s="1">
        <v>2240</v>
      </c>
      <c r="F170" t="s">
        <v>32</v>
      </c>
      <c r="G170" s="1">
        <v>20.5</v>
      </c>
      <c r="H170" s="1">
        <f t="shared" si="9"/>
        <v>45920</v>
      </c>
      <c r="I170" s="38">
        <f t="shared" si="8"/>
        <v>20.5</v>
      </c>
    </row>
    <row r="171" spans="1:9" hidden="1" outlineLevel="2" x14ac:dyDescent="0.35">
      <c r="A171" t="s">
        <v>18</v>
      </c>
      <c r="B171">
        <v>279</v>
      </c>
      <c r="C171" s="1" t="s">
        <v>23</v>
      </c>
      <c r="D171" s="1" t="s">
        <v>51</v>
      </c>
      <c r="E171" s="1">
        <v>2333</v>
      </c>
      <c r="F171" t="s">
        <v>32</v>
      </c>
      <c r="G171" s="1">
        <v>21.792110000000001</v>
      </c>
      <c r="H171" s="1">
        <f t="shared" si="9"/>
        <v>50840.992630000001</v>
      </c>
      <c r="I171" s="38">
        <f t="shared" si="8"/>
        <v>21.792110000000001</v>
      </c>
    </row>
    <row r="172" spans="1:9" hidden="1" outlineLevel="2" x14ac:dyDescent="0.35">
      <c r="A172" t="s">
        <v>18</v>
      </c>
      <c r="B172">
        <v>280</v>
      </c>
      <c r="C172" s="1" t="s">
        <v>23</v>
      </c>
      <c r="D172" s="1" t="s">
        <v>51</v>
      </c>
      <c r="E172" s="1">
        <v>1493</v>
      </c>
      <c r="F172" t="s">
        <v>32</v>
      </c>
      <c r="G172" s="1">
        <v>21</v>
      </c>
      <c r="H172" s="1">
        <f t="shared" si="9"/>
        <v>31353</v>
      </c>
      <c r="I172" s="38">
        <f t="shared" si="8"/>
        <v>21</v>
      </c>
    </row>
    <row r="173" spans="1:9" hidden="1" outlineLevel="2" x14ac:dyDescent="0.35">
      <c r="A173" t="s">
        <v>18</v>
      </c>
      <c r="B173">
        <v>281</v>
      </c>
      <c r="C173" s="1" t="s">
        <v>23</v>
      </c>
      <c r="D173" s="1" t="s">
        <v>51</v>
      </c>
      <c r="E173" s="1">
        <v>6200</v>
      </c>
      <c r="F173" t="s">
        <v>32</v>
      </c>
      <c r="G173" s="1">
        <v>21</v>
      </c>
      <c r="H173" s="1">
        <f t="shared" si="9"/>
        <v>130200</v>
      </c>
      <c r="I173" s="38">
        <f t="shared" si="8"/>
        <v>21</v>
      </c>
    </row>
    <row r="174" spans="1:9" hidden="1" outlineLevel="2" x14ac:dyDescent="0.35">
      <c r="A174" t="s">
        <v>18</v>
      </c>
      <c r="B174">
        <v>282</v>
      </c>
      <c r="C174" s="1" t="s">
        <v>23</v>
      </c>
      <c r="D174" s="1" t="s">
        <v>51</v>
      </c>
      <c r="E174" s="1">
        <v>5425</v>
      </c>
      <c r="F174" t="s">
        <v>32</v>
      </c>
      <c r="G174" s="1">
        <v>21.35</v>
      </c>
      <c r="H174" s="1">
        <f t="shared" si="9"/>
        <v>115823.75000000001</v>
      </c>
      <c r="I174" s="38">
        <f t="shared" si="8"/>
        <v>21.35</v>
      </c>
    </row>
    <row r="175" spans="1:9" hidden="1" outlineLevel="2" x14ac:dyDescent="0.35">
      <c r="A175" t="s">
        <v>18</v>
      </c>
      <c r="B175">
        <v>283</v>
      </c>
      <c r="C175" s="1" t="s">
        <v>23</v>
      </c>
      <c r="D175" s="1" t="s">
        <v>51</v>
      </c>
      <c r="E175" s="1">
        <v>4145</v>
      </c>
      <c r="F175" t="s">
        <v>32</v>
      </c>
      <c r="G175" s="1">
        <v>21.25</v>
      </c>
      <c r="H175" s="1">
        <f t="shared" si="9"/>
        <v>88081.25</v>
      </c>
      <c r="I175" s="38">
        <f t="shared" si="8"/>
        <v>21.25</v>
      </c>
    </row>
    <row r="176" spans="1:9" hidden="1" outlineLevel="2" x14ac:dyDescent="0.35">
      <c r="A176" t="s">
        <v>18</v>
      </c>
      <c r="B176">
        <v>284</v>
      </c>
      <c r="C176" s="1" t="s">
        <v>23</v>
      </c>
      <c r="D176" s="1" t="s">
        <v>51</v>
      </c>
      <c r="E176" s="1">
        <v>4350</v>
      </c>
      <c r="F176" t="s">
        <v>32</v>
      </c>
      <c r="G176" s="1">
        <v>21.25</v>
      </c>
      <c r="H176" s="1">
        <f t="shared" si="9"/>
        <v>92437.5</v>
      </c>
      <c r="I176" s="38">
        <f t="shared" si="8"/>
        <v>21.25</v>
      </c>
    </row>
    <row r="177" spans="1:9" hidden="1" outlineLevel="2" x14ac:dyDescent="0.35">
      <c r="A177" t="s">
        <v>18</v>
      </c>
      <c r="B177">
        <v>285</v>
      </c>
      <c r="C177" s="1" t="s">
        <v>23</v>
      </c>
      <c r="D177" s="1" t="s">
        <v>51</v>
      </c>
      <c r="E177" s="1">
        <v>6889</v>
      </c>
      <c r="F177" t="s">
        <v>32</v>
      </c>
      <c r="G177" s="1">
        <v>22</v>
      </c>
      <c r="H177" s="1">
        <f t="shared" si="9"/>
        <v>151558</v>
      </c>
      <c r="I177" s="38">
        <f t="shared" si="8"/>
        <v>22</v>
      </c>
    </row>
    <row r="178" spans="1:9" hidden="1" outlineLevel="2" x14ac:dyDescent="0.35">
      <c r="A178" t="s">
        <v>18</v>
      </c>
      <c r="B178">
        <v>286</v>
      </c>
      <c r="C178" s="1" t="s">
        <v>23</v>
      </c>
      <c r="D178" s="1" t="s">
        <v>51</v>
      </c>
      <c r="E178" s="1">
        <v>6460</v>
      </c>
      <c r="F178" t="s">
        <v>32</v>
      </c>
      <c r="G178" s="1">
        <v>21.5</v>
      </c>
      <c r="H178" s="1">
        <f t="shared" si="9"/>
        <v>138890</v>
      </c>
      <c r="I178" s="38">
        <f t="shared" si="8"/>
        <v>21.5</v>
      </c>
    </row>
    <row r="179" spans="1:9" hidden="1" outlineLevel="2" x14ac:dyDescent="0.35">
      <c r="A179" t="s">
        <v>18</v>
      </c>
      <c r="B179">
        <v>287</v>
      </c>
      <c r="C179" s="1" t="s">
        <v>23</v>
      </c>
      <c r="D179" s="1" t="s">
        <v>51</v>
      </c>
      <c r="E179" s="1">
        <v>1124</v>
      </c>
      <c r="F179" t="s">
        <v>32</v>
      </c>
      <c r="G179" s="1">
        <v>21</v>
      </c>
      <c r="H179" s="1">
        <f t="shared" si="9"/>
        <v>23604</v>
      </c>
      <c r="I179" s="38">
        <f t="shared" si="8"/>
        <v>21</v>
      </c>
    </row>
    <row r="180" spans="1:9" hidden="1" outlineLevel="2" x14ac:dyDescent="0.35">
      <c r="A180" t="s">
        <v>18</v>
      </c>
      <c r="B180">
        <v>288</v>
      </c>
      <c r="C180" s="1" t="s">
        <v>23</v>
      </c>
      <c r="D180" s="1" t="s">
        <v>51</v>
      </c>
      <c r="E180" s="1">
        <v>6855</v>
      </c>
      <c r="F180" t="s">
        <v>32</v>
      </c>
      <c r="G180" s="1">
        <v>21.5</v>
      </c>
      <c r="H180" s="1">
        <f t="shared" si="9"/>
        <v>147382.5</v>
      </c>
      <c r="I180" s="38">
        <f t="shared" si="8"/>
        <v>21.5</v>
      </c>
    </row>
    <row r="181" spans="1:9" hidden="1" outlineLevel="2" x14ac:dyDescent="0.35">
      <c r="A181" t="s">
        <v>18</v>
      </c>
      <c r="B181">
        <v>289</v>
      </c>
      <c r="C181" s="1" t="s">
        <v>23</v>
      </c>
      <c r="D181" s="1" t="s">
        <v>51</v>
      </c>
      <c r="E181" s="1">
        <v>772</v>
      </c>
      <c r="F181" t="s">
        <v>32</v>
      </c>
      <c r="G181" s="1">
        <v>21</v>
      </c>
      <c r="H181" s="1">
        <f t="shared" si="9"/>
        <v>16212</v>
      </c>
      <c r="I181" s="38">
        <f t="shared" si="8"/>
        <v>21</v>
      </c>
    </row>
    <row r="182" spans="1:9" hidden="1" outlineLevel="2" x14ac:dyDescent="0.35">
      <c r="A182" t="s">
        <v>18</v>
      </c>
      <c r="B182">
        <v>290</v>
      </c>
      <c r="C182" s="1" t="s">
        <v>23</v>
      </c>
      <c r="D182" s="1" t="s">
        <v>51</v>
      </c>
      <c r="E182" s="1">
        <v>1935</v>
      </c>
      <c r="F182" t="s">
        <v>32</v>
      </c>
      <c r="G182" s="1">
        <v>20</v>
      </c>
      <c r="H182" s="1">
        <f t="shared" si="9"/>
        <v>38700</v>
      </c>
      <c r="I182" s="38">
        <f t="shared" si="8"/>
        <v>20</v>
      </c>
    </row>
    <row r="183" spans="1:9" hidden="1" outlineLevel="2" x14ac:dyDescent="0.35">
      <c r="A183" t="s">
        <v>18</v>
      </c>
      <c r="B183">
        <v>291</v>
      </c>
      <c r="C183" s="1" t="s">
        <v>23</v>
      </c>
      <c r="D183" s="1" t="s">
        <v>51</v>
      </c>
      <c r="E183" s="1">
        <v>3350</v>
      </c>
      <c r="F183" t="s">
        <v>32</v>
      </c>
      <c r="G183" s="1">
        <v>21.3</v>
      </c>
      <c r="H183" s="1">
        <f t="shared" si="9"/>
        <v>71355</v>
      </c>
      <c r="I183" s="38">
        <f t="shared" si="8"/>
        <v>21.3</v>
      </c>
    </row>
    <row r="184" spans="1:9" hidden="1" outlineLevel="2" x14ac:dyDescent="0.35">
      <c r="A184" t="s">
        <v>18</v>
      </c>
      <c r="B184">
        <v>293</v>
      </c>
      <c r="C184" s="1" t="s">
        <v>23</v>
      </c>
      <c r="D184" s="1" t="s">
        <v>51</v>
      </c>
      <c r="E184" s="1">
        <v>2110</v>
      </c>
      <c r="F184" t="s">
        <v>32</v>
      </c>
      <c r="G184" s="1">
        <v>21.7</v>
      </c>
      <c r="H184" s="1">
        <f t="shared" si="9"/>
        <v>45787</v>
      </c>
      <c r="I184" s="38">
        <f t="shared" si="8"/>
        <v>21.7</v>
      </c>
    </row>
    <row r="185" spans="1:9" hidden="1" outlineLevel="2" x14ac:dyDescent="0.35">
      <c r="A185" t="s">
        <v>18</v>
      </c>
      <c r="B185">
        <v>295</v>
      </c>
      <c r="C185" s="1" t="s">
        <v>23</v>
      </c>
      <c r="D185" s="1" t="s">
        <v>51</v>
      </c>
      <c r="E185" s="1">
        <v>2547</v>
      </c>
      <c r="F185" t="s">
        <v>32</v>
      </c>
      <c r="G185" s="1">
        <v>21</v>
      </c>
      <c r="H185" s="1">
        <f t="shared" si="9"/>
        <v>53487</v>
      </c>
      <c r="I185" s="38">
        <f t="shared" si="8"/>
        <v>21</v>
      </c>
    </row>
    <row r="186" spans="1:9" hidden="1" outlineLevel="2" x14ac:dyDescent="0.35">
      <c r="A186" t="s">
        <v>18</v>
      </c>
      <c r="B186">
        <v>296</v>
      </c>
      <c r="C186" s="1" t="s">
        <v>23</v>
      </c>
      <c r="D186" s="1" t="s">
        <v>51</v>
      </c>
      <c r="E186" s="1">
        <v>5030</v>
      </c>
      <c r="F186" t="s">
        <v>32</v>
      </c>
      <c r="G186" s="1">
        <v>21.5</v>
      </c>
      <c r="H186" s="1">
        <f t="shared" si="9"/>
        <v>108145</v>
      </c>
      <c r="I186" s="38">
        <f t="shared" si="8"/>
        <v>21.5</v>
      </c>
    </row>
    <row r="187" spans="1:9" hidden="1" outlineLevel="2" x14ac:dyDescent="0.35">
      <c r="A187" t="s">
        <v>18</v>
      </c>
      <c r="B187">
        <v>297</v>
      </c>
      <c r="C187" s="1" t="s">
        <v>23</v>
      </c>
      <c r="D187" s="1" t="s">
        <v>51</v>
      </c>
      <c r="E187" s="1">
        <v>1399</v>
      </c>
      <c r="F187" t="s">
        <v>32</v>
      </c>
      <c r="G187" s="1">
        <v>21.25</v>
      </c>
      <c r="H187" s="1">
        <f t="shared" si="9"/>
        <v>29728.75</v>
      </c>
      <c r="I187" s="38">
        <f t="shared" si="8"/>
        <v>21.25</v>
      </c>
    </row>
    <row r="188" spans="1:9" hidden="1" outlineLevel="2" x14ac:dyDescent="0.35">
      <c r="A188" t="s">
        <v>18</v>
      </c>
      <c r="B188">
        <v>298</v>
      </c>
      <c r="C188" s="1" t="s">
        <v>23</v>
      </c>
      <c r="D188" s="1" t="s">
        <v>51</v>
      </c>
      <c r="E188" s="1">
        <v>2084</v>
      </c>
      <c r="F188" t="s">
        <v>32</v>
      </c>
      <c r="G188" s="1">
        <v>21.25</v>
      </c>
      <c r="H188" s="1">
        <f t="shared" ref="H188:H219" si="10">E188*G188</f>
        <v>44285</v>
      </c>
      <c r="I188" s="38">
        <f t="shared" si="8"/>
        <v>21.25</v>
      </c>
    </row>
    <row r="189" spans="1:9" hidden="1" outlineLevel="2" x14ac:dyDescent="0.35">
      <c r="A189" t="s">
        <v>18</v>
      </c>
      <c r="B189">
        <v>299</v>
      </c>
      <c r="C189" s="1" t="s">
        <v>23</v>
      </c>
      <c r="D189" s="1" t="s">
        <v>51</v>
      </c>
      <c r="E189" s="1">
        <v>1588</v>
      </c>
      <c r="F189" t="s">
        <v>32</v>
      </c>
      <c r="G189" s="1">
        <v>20.5</v>
      </c>
      <c r="H189" s="1">
        <f t="shared" si="10"/>
        <v>32554</v>
      </c>
      <c r="I189" s="38">
        <f t="shared" si="8"/>
        <v>20.5</v>
      </c>
    </row>
    <row r="190" spans="1:9" hidden="1" outlineLevel="2" x14ac:dyDescent="0.35">
      <c r="A190" t="s">
        <v>18</v>
      </c>
      <c r="B190">
        <v>301</v>
      </c>
      <c r="C190" s="1" t="s">
        <v>23</v>
      </c>
      <c r="D190" s="1" t="s">
        <v>51</v>
      </c>
      <c r="E190" s="1">
        <v>1615</v>
      </c>
      <c r="F190" t="s">
        <v>32</v>
      </c>
      <c r="G190" s="1">
        <v>21</v>
      </c>
      <c r="H190" s="1">
        <f t="shared" si="10"/>
        <v>33915</v>
      </c>
      <c r="I190" s="38">
        <f t="shared" si="8"/>
        <v>21</v>
      </c>
    </row>
    <row r="191" spans="1:9" hidden="1" outlineLevel="2" x14ac:dyDescent="0.35">
      <c r="A191" t="s">
        <v>18</v>
      </c>
      <c r="B191">
        <v>302</v>
      </c>
      <c r="C191" s="1" t="s">
        <v>23</v>
      </c>
      <c r="D191" s="1" t="s">
        <v>51</v>
      </c>
      <c r="E191" s="1">
        <v>1990</v>
      </c>
      <c r="F191" t="s">
        <v>32</v>
      </c>
      <c r="G191" s="1">
        <v>21</v>
      </c>
      <c r="H191" s="1">
        <f t="shared" si="10"/>
        <v>41790</v>
      </c>
      <c r="I191" s="38">
        <f t="shared" si="8"/>
        <v>21</v>
      </c>
    </row>
    <row r="192" spans="1:9" hidden="1" outlineLevel="2" x14ac:dyDescent="0.35">
      <c r="A192" t="s">
        <v>18</v>
      </c>
      <c r="B192">
        <v>303</v>
      </c>
      <c r="C192" s="1" t="s">
        <v>23</v>
      </c>
      <c r="D192" s="1" t="s">
        <v>51</v>
      </c>
      <c r="E192" s="1">
        <v>4960</v>
      </c>
      <c r="F192" t="s">
        <v>32</v>
      </c>
      <c r="G192" s="1">
        <v>21</v>
      </c>
      <c r="H192" s="1">
        <f t="shared" si="10"/>
        <v>104160</v>
      </c>
      <c r="I192" s="38">
        <f t="shared" si="8"/>
        <v>21</v>
      </c>
    </row>
    <row r="193" spans="1:9" hidden="1" outlineLevel="2" x14ac:dyDescent="0.35">
      <c r="A193" t="s">
        <v>18</v>
      </c>
      <c r="B193">
        <v>304</v>
      </c>
      <c r="C193" s="1" t="s">
        <v>23</v>
      </c>
      <c r="D193" s="1" t="s">
        <v>51</v>
      </c>
      <c r="E193" s="1">
        <v>4515</v>
      </c>
      <c r="F193" t="s">
        <v>32</v>
      </c>
      <c r="G193" s="1">
        <v>21</v>
      </c>
      <c r="H193" s="1">
        <f t="shared" si="10"/>
        <v>94815</v>
      </c>
      <c r="I193" s="38">
        <f t="shared" si="8"/>
        <v>21</v>
      </c>
    </row>
    <row r="194" spans="1:9" hidden="1" outlineLevel="2" x14ac:dyDescent="0.35">
      <c r="A194" t="s">
        <v>18</v>
      </c>
      <c r="B194">
        <v>305</v>
      </c>
      <c r="C194" s="1" t="s">
        <v>23</v>
      </c>
      <c r="D194" s="1" t="s">
        <v>51</v>
      </c>
      <c r="E194" s="1">
        <v>5752</v>
      </c>
      <c r="F194" t="s">
        <v>32</v>
      </c>
      <c r="G194" s="1">
        <v>21.2</v>
      </c>
      <c r="H194" s="1">
        <f t="shared" si="10"/>
        <v>121942.39999999999</v>
      </c>
      <c r="I194" s="38">
        <f t="shared" si="8"/>
        <v>21.2</v>
      </c>
    </row>
    <row r="195" spans="1:9" hidden="1" outlineLevel="2" x14ac:dyDescent="0.35">
      <c r="A195" t="s">
        <v>18</v>
      </c>
      <c r="B195">
        <v>306</v>
      </c>
      <c r="C195" s="1" t="s">
        <v>23</v>
      </c>
      <c r="D195" s="1" t="s">
        <v>51</v>
      </c>
      <c r="E195" s="1">
        <v>4430</v>
      </c>
      <c r="F195" t="s">
        <v>32</v>
      </c>
      <c r="G195" s="1">
        <v>21.5</v>
      </c>
      <c r="H195" s="1">
        <f t="shared" si="10"/>
        <v>95245</v>
      </c>
      <c r="I195" s="38">
        <f t="shared" si="8"/>
        <v>21.5</v>
      </c>
    </row>
    <row r="196" spans="1:9" hidden="1" outlineLevel="2" x14ac:dyDescent="0.35">
      <c r="A196" t="s">
        <v>18</v>
      </c>
      <c r="B196">
        <v>307</v>
      </c>
      <c r="C196" s="1" t="s">
        <v>23</v>
      </c>
      <c r="D196" s="1" t="s">
        <v>51</v>
      </c>
      <c r="E196" s="1">
        <v>6028</v>
      </c>
      <c r="F196" t="s">
        <v>32</v>
      </c>
      <c r="G196" s="1">
        <v>21.1</v>
      </c>
      <c r="H196" s="1">
        <f t="shared" si="10"/>
        <v>127190.8</v>
      </c>
      <c r="I196" s="38">
        <f t="shared" si="8"/>
        <v>21.1</v>
      </c>
    </row>
    <row r="197" spans="1:9" hidden="1" outlineLevel="2" x14ac:dyDescent="0.35">
      <c r="A197" t="s">
        <v>18</v>
      </c>
      <c r="B197">
        <v>308</v>
      </c>
      <c r="C197" s="1" t="s">
        <v>23</v>
      </c>
      <c r="D197" s="1" t="s">
        <v>51</v>
      </c>
      <c r="E197" s="1">
        <v>3130</v>
      </c>
      <c r="F197" t="s">
        <v>32</v>
      </c>
      <c r="G197" s="1">
        <v>21.25</v>
      </c>
      <c r="H197" s="1">
        <f t="shared" si="10"/>
        <v>66512.5</v>
      </c>
      <c r="I197" s="38">
        <f t="shared" si="8"/>
        <v>21.25</v>
      </c>
    </row>
    <row r="198" spans="1:9" hidden="1" outlineLevel="2" x14ac:dyDescent="0.35">
      <c r="A198" t="s">
        <v>18</v>
      </c>
      <c r="B198">
        <v>309</v>
      </c>
      <c r="C198" s="1" t="s">
        <v>23</v>
      </c>
      <c r="D198" s="1" t="s">
        <v>51</v>
      </c>
      <c r="E198" s="1">
        <v>991</v>
      </c>
      <c r="F198" t="s">
        <v>32</v>
      </c>
      <c r="G198" s="1">
        <v>18.5</v>
      </c>
      <c r="H198" s="1">
        <f t="shared" si="10"/>
        <v>18333.5</v>
      </c>
      <c r="I198" s="38">
        <f t="shared" si="8"/>
        <v>18.5</v>
      </c>
    </row>
    <row r="199" spans="1:9" hidden="1" outlineLevel="2" x14ac:dyDescent="0.35">
      <c r="A199" t="s">
        <v>18</v>
      </c>
      <c r="B199">
        <v>310</v>
      </c>
      <c r="C199" s="1" t="s">
        <v>23</v>
      </c>
      <c r="D199" s="1" t="s">
        <v>51</v>
      </c>
      <c r="E199" s="1">
        <v>3035</v>
      </c>
      <c r="F199" t="s">
        <v>32</v>
      </c>
      <c r="G199" s="1">
        <v>21</v>
      </c>
      <c r="H199" s="1">
        <f t="shared" si="10"/>
        <v>63735</v>
      </c>
      <c r="I199" s="38">
        <f t="shared" si="8"/>
        <v>21</v>
      </c>
    </row>
    <row r="200" spans="1:9" hidden="1" outlineLevel="2" x14ac:dyDescent="0.35">
      <c r="A200" t="s">
        <v>18</v>
      </c>
      <c r="B200">
        <v>311</v>
      </c>
      <c r="C200" s="1" t="s">
        <v>23</v>
      </c>
      <c r="D200" s="1" t="s">
        <v>51</v>
      </c>
      <c r="E200" s="1">
        <v>2232</v>
      </c>
      <c r="F200" t="s">
        <v>32</v>
      </c>
      <c r="G200" s="1">
        <v>21.5</v>
      </c>
      <c r="H200" s="1">
        <f t="shared" si="10"/>
        <v>47988</v>
      </c>
      <c r="I200" s="38">
        <f t="shared" si="8"/>
        <v>21.5</v>
      </c>
    </row>
    <row r="201" spans="1:9" hidden="1" outlineLevel="2" x14ac:dyDescent="0.35">
      <c r="A201" t="s">
        <v>18</v>
      </c>
      <c r="B201">
        <v>312</v>
      </c>
      <c r="C201" s="1" t="s">
        <v>23</v>
      </c>
      <c r="D201" s="1" t="s">
        <v>51</v>
      </c>
      <c r="E201" s="1">
        <v>2203</v>
      </c>
      <c r="F201" t="s">
        <v>32</v>
      </c>
      <c r="G201" s="1">
        <v>21.5</v>
      </c>
      <c r="H201" s="1">
        <f t="shared" si="10"/>
        <v>47364.5</v>
      </c>
      <c r="I201" s="38">
        <f t="shared" si="8"/>
        <v>21.5</v>
      </c>
    </row>
    <row r="202" spans="1:9" hidden="1" outlineLevel="2" x14ac:dyDescent="0.35">
      <c r="A202" t="s">
        <v>18</v>
      </c>
      <c r="B202">
        <v>313</v>
      </c>
      <c r="C202" s="1" t="s">
        <v>23</v>
      </c>
      <c r="D202" s="1" t="s">
        <v>51</v>
      </c>
      <c r="E202" s="1">
        <v>3107</v>
      </c>
      <c r="F202" t="s">
        <v>32</v>
      </c>
      <c r="G202" s="1">
        <v>21</v>
      </c>
      <c r="H202" s="1">
        <f t="shared" si="10"/>
        <v>65247</v>
      </c>
      <c r="I202" s="38">
        <f t="shared" si="8"/>
        <v>21</v>
      </c>
    </row>
    <row r="203" spans="1:9" hidden="1" outlineLevel="2" x14ac:dyDescent="0.35">
      <c r="A203" t="s">
        <v>18</v>
      </c>
      <c r="B203">
        <v>315</v>
      </c>
      <c r="C203" s="1" t="s">
        <v>23</v>
      </c>
      <c r="D203" s="1" t="s">
        <v>51</v>
      </c>
      <c r="E203" s="1">
        <v>3312</v>
      </c>
      <c r="F203" t="s">
        <v>32</v>
      </c>
      <c r="G203" s="1">
        <v>21.6</v>
      </c>
      <c r="H203" s="1">
        <f t="shared" si="10"/>
        <v>71539.200000000012</v>
      </c>
      <c r="I203" s="38">
        <f t="shared" si="8"/>
        <v>21.600000000000005</v>
      </c>
    </row>
    <row r="204" spans="1:9" hidden="1" outlineLevel="2" x14ac:dyDescent="0.35">
      <c r="A204" t="s">
        <v>18</v>
      </c>
      <c r="B204">
        <v>316</v>
      </c>
      <c r="C204" s="1" t="s">
        <v>23</v>
      </c>
      <c r="D204" s="1" t="s">
        <v>51</v>
      </c>
      <c r="E204" s="1">
        <v>6675</v>
      </c>
      <c r="F204" t="s">
        <v>32</v>
      </c>
      <c r="G204" s="1">
        <v>21.25</v>
      </c>
      <c r="H204" s="1">
        <f t="shared" si="10"/>
        <v>141843.75</v>
      </c>
      <c r="I204" s="38">
        <f t="shared" ref="I204:I267" si="11">H204/E204</f>
        <v>21.25</v>
      </c>
    </row>
    <row r="205" spans="1:9" hidden="1" outlineLevel="2" x14ac:dyDescent="0.35">
      <c r="A205" t="s">
        <v>18</v>
      </c>
      <c r="B205">
        <v>317</v>
      </c>
      <c r="C205" s="1" t="s">
        <v>23</v>
      </c>
      <c r="D205" s="1" t="s">
        <v>51</v>
      </c>
      <c r="E205" s="1">
        <v>1610</v>
      </c>
      <c r="F205" t="s">
        <v>32</v>
      </c>
      <c r="G205" s="1">
        <v>21.25</v>
      </c>
      <c r="H205" s="1">
        <f t="shared" si="10"/>
        <v>34212.5</v>
      </c>
      <c r="I205" s="38">
        <f t="shared" si="11"/>
        <v>21.25</v>
      </c>
    </row>
    <row r="206" spans="1:9" hidden="1" outlineLevel="2" x14ac:dyDescent="0.35">
      <c r="A206" t="s">
        <v>18</v>
      </c>
      <c r="B206">
        <v>318</v>
      </c>
      <c r="C206" s="1" t="s">
        <v>23</v>
      </c>
      <c r="D206" s="1" t="s">
        <v>51</v>
      </c>
      <c r="E206" s="1">
        <v>5875</v>
      </c>
      <c r="F206" t="s">
        <v>32</v>
      </c>
      <c r="G206" s="1">
        <v>20.75</v>
      </c>
      <c r="H206" s="1">
        <f t="shared" si="10"/>
        <v>121906.25</v>
      </c>
      <c r="I206" s="38">
        <f t="shared" si="11"/>
        <v>20.75</v>
      </c>
    </row>
    <row r="207" spans="1:9" hidden="1" outlineLevel="2" x14ac:dyDescent="0.35">
      <c r="A207" t="s">
        <v>18</v>
      </c>
      <c r="B207">
        <v>319</v>
      </c>
      <c r="C207" s="1" t="s">
        <v>23</v>
      </c>
      <c r="D207" s="1" t="s">
        <v>51</v>
      </c>
      <c r="E207" s="1">
        <v>5825</v>
      </c>
      <c r="F207" t="s">
        <v>32</v>
      </c>
      <c r="G207" s="1">
        <v>21.75</v>
      </c>
      <c r="H207" s="1">
        <f t="shared" si="10"/>
        <v>126693.75</v>
      </c>
      <c r="I207" s="38">
        <f t="shared" si="11"/>
        <v>21.75</v>
      </c>
    </row>
    <row r="208" spans="1:9" hidden="1" outlineLevel="2" x14ac:dyDescent="0.35">
      <c r="A208" t="s">
        <v>18</v>
      </c>
      <c r="B208">
        <v>320</v>
      </c>
      <c r="C208" s="1" t="s">
        <v>23</v>
      </c>
      <c r="D208" s="1" t="s">
        <v>51</v>
      </c>
      <c r="E208" s="1">
        <v>1610</v>
      </c>
      <c r="F208" t="s">
        <v>32</v>
      </c>
      <c r="G208" s="1">
        <v>21.5</v>
      </c>
      <c r="H208" s="1">
        <f t="shared" si="10"/>
        <v>34615</v>
      </c>
      <c r="I208" s="38">
        <f t="shared" si="11"/>
        <v>21.5</v>
      </c>
    </row>
    <row r="209" spans="1:9" hidden="1" outlineLevel="2" x14ac:dyDescent="0.35">
      <c r="A209" t="s">
        <v>18</v>
      </c>
      <c r="B209">
        <v>322</v>
      </c>
      <c r="C209" s="1" t="s">
        <v>23</v>
      </c>
      <c r="D209" s="1" t="s">
        <v>51</v>
      </c>
      <c r="E209" s="1">
        <v>4240</v>
      </c>
      <c r="F209" t="s">
        <v>32</v>
      </c>
      <c r="G209" s="1">
        <v>22</v>
      </c>
      <c r="H209" s="1">
        <f t="shared" si="10"/>
        <v>93280</v>
      </c>
      <c r="I209" s="38">
        <f t="shared" si="11"/>
        <v>22</v>
      </c>
    </row>
    <row r="210" spans="1:9" hidden="1" outlineLevel="2" x14ac:dyDescent="0.35">
      <c r="A210" t="s">
        <v>18</v>
      </c>
      <c r="B210">
        <v>323</v>
      </c>
      <c r="C210" s="1" t="s">
        <v>23</v>
      </c>
      <c r="D210" s="1" t="s">
        <v>51</v>
      </c>
      <c r="E210" s="1">
        <v>2250</v>
      </c>
      <c r="F210" t="s">
        <v>32</v>
      </c>
      <c r="G210" s="1">
        <v>22</v>
      </c>
      <c r="H210" s="1">
        <f t="shared" si="10"/>
        <v>49500</v>
      </c>
      <c r="I210" s="38">
        <f t="shared" si="11"/>
        <v>22</v>
      </c>
    </row>
    <row r="211" spans="1:9" hidden="1" outlineLevel="2" x14ac:dyDescent="0.35">
      <c r="A211" t="s">
        <v>18</v>
      </c>
      <c r="B211">
        <v>325</v>
      </c>
      <c r="C211" s="1" t="s">
        <v>23</v>
      </c>
      <c r="D211" s="1" t="s">
        <v>51</v>
      </c>
      <c r="E211" s="1">
        <v>4654</v>
      </c>
      <c r="F211" t="s">
        <v>32</v>
      </c>
      <c r="G211" s="1">
        <v>22</v>
      </c>
      <c r="H211" s="1">
        <f t="shared" si="10"/>
        <v>102388</v>
      </c>
      <c r="I211" s="38">
        <f t="shared" si="11"/>
        <v>22</v>
      </c>
    </row>
    <row r="212" spans="1:9" hidden="1" outlineLevel="2" x14ac:dyDescent="0.35">
      <c r="A212" t="s">
        <v>18</v>
      </c>
      <c r="B212">
        <v>326</v>
      </c>
      <c r="C212" s="1" t="s">
        <v>23</v>
      </c>
      <c r="D212" s="1" t="s">
        <v>51</v>
      </c>
      <c r="E212" s="1">
        <v>1631</v>
      </c>
      <c r="F212" t="s">
        <v>32</v>
      </c>
      <c r="G212" s="1">
        <v>21.75</v>
      </c>
      <c r="H212" s="1">
        <f t="shared" si="10"/>
        <v>35474.25</v>
      </c>
      <c r="I212" s="38">
        <f t="shared" si="11"/>
        <v>21.75</v>
      </c>
    </row>
    <row r="213" spans="1:9" hidden="1" outlineLevel="2" x14ac:dyDescent="0.35">
      <c r="A213" t="s">
        <v>18</v>
      </c>
      <c r="B213">
        <v>327</v>
      </c>
      <c r="C213" s="1" t="s">
        <v>23</v>
      </c>
      <c r="D213" s="1" t="s">
        <v>51</v>
      </c>
      <c r="E213" s="1">
        <v>1569</v>
      </c>
      <c r="F213" t="s">
        <v>32</v>
      </c>
      <c r="G213" s="1">
        <v>22</v>
      </c>
      <c r="H213" s="1">
        <f t="shared" si="10"/>
        <v>34518</v>
      </c>
      <c r="I213" s="38">
        <f t="shared" si="11"/>
        <v>22</v>
      </c>
    </row>
    <row r="214" spans="1:9" hidden="1" outlineLevel="2" x14ac:dyDescent="0.35">
      <c r="A214" t="s">
        <v>18</v>
      </c>
      <c r="B214">
        <v>328</v>
      </c>
      <c r="C214" s="1" t="s">
        <v>23</v>
      </c>
      <c r="D214" s="1" t="s">
        <v>51</v>
      </c>
      <c r="E214" s="1">
        <v>6410</v>
      </c>
      <c r="F214" t="s">
        <v>32</v>
      </c>
      <c r="G214" s="1">
        <v>23</v>
      </c>
      <c r="H214" s="1">
        <f t="shared" si="10"/>
        <v>147430</v>
      </c>
      <c r="I214" s="38">
        <f t="shared" si="11"/>
        <v>23</v>
      </c>
    </row>
    <row r="215" spans="1:9" hidden="1" outlineLevel="2" x14ac:dyDescent="0.35">
      <c r="A215" t="s">
        <v>18</v>
      </c>
      <c r="B215">
        <v>329</v>
      </c>
      <c r="C215" s="1" t="s">
        <v>23</v>
      </c>
      <c r="D215" s="1" t="s">
        <v>51</v>
      </c>
      <c r="E215" s="1">
        <v>5250</v>
      </c>
      <c r="F215" t="s">
        <v>32</v>
      </c>
      <c r="G215" s="1">
        <v>21.5</v>
      </c>
      <c r="H215" s="1">
        <f t="shared" si="10"/>
        <v>112875</v>
      </c>
      <c r="I215" s="38">
        <f t="shared" si="11"/>
        <v>21.5</v>
      </c>
    </row>
    <row r="216" spans="1:9" hidden="1" outlineLevel="2" x14ac:dyDescent="0.35">
      <c r="A216" t="s">
        <v>18</v>
      </c>
      <c r="B216">
        <v>331</v>
      </c>
      <c r="C216" s="1" t="s">
        <v>23</v>
      </c>
      <c r="D216" s="1" t="s">
        <v>51</v>
      </c>
      <c r="E216" s="1">
        <v>21620</v>
      </c>
      <c r="F216" t="s">
        <v>32</v>
      </c>
      <c r="G216" s="1">
        <v>22.25</v>
      </c>
      <c r="H216" s="1">
        <f t="shared" si="10"/>
        <v>481045</v>
      </c>
      <c r="I216" s="38">
        <f t="shared" si="11"/>
        <v>22.25</v>
      </c>
    </row>
    <row r="217" spans="1:9" hidden="1" outlineLevel="2" x14ac:dyDescent="0.35">
      <c r="A217" t="s">
        <v>18</v>
      </c>
      <c r="B217">
        <v>332</v>
      </c>
      <c r="C217" s="1" t="s">
        <v>23</v>
      </c>
      <c r="D217" s="1" t="s">
        <v>51</v>
      </c>
      <c r="E217" s="1">
        <v>2945</v>
      </c>
      <c r="F217" t="s">
        <v>32</v>
      </c>
      <c r="G217" s="1">
        <v>21.75</v>
      </c>
      <c r="H217" s="1">
        <f t="shared" si="10"/>
        <v>64053.75</v>
      </c>
      <c r="I217" s="38">
        <f t="shared" si="11"/>
        <v>21.75</v>
      </c>
    </row>
    <row r="218" spans="1:9" hidden="1" outlineLevel="2" x14ac:dyDescent="0.35">
      <c r="A218" t="s">
        <v>18</v>
      </c>
      <c r="B218">
        <v>333</v>
      </c>
      <c r="C218" s="1" t="s">
        <v>23</v>
      </c>
      <c r="D218" s="1" t="s">
        <v>51</v>
      </c>
      <c r="E218" s="1">
        <v>2100</v>
      </c>
      <c r="F218" t="s">
        <v>32</v>
      </c>
      <c r="G218" s="1">
        <v>22</v>
      </c>
      <c r="H218" s="1">
        <f t="shared" si="10"/>
        <v>46200</v>
      </c>
      <c r="I218" s="38">
        <f t="shared" si="11"/>
        <v>22</v>
      </c>
    </row>
    <row r="219" spans="1:9" hidden="1" outlineLevel="2" x14ac:dyDescent="0.35">
      <c r="A219" t="s">
        <v>18</v>
      </c>
      <c r="B219">
        <v>334</v>
      </c>
      <c r="C219" s="1" t="s">
        <v>23</v>
      </c>
      <c r="D219" s="1" t="s">
        <v>51</v>
      </c>
      <c r="E219" s="1">
        <v>5110</v>
      </c>
      <c r="F219" t="s">
        <v>32</v>
      </c>
      <c r="G219" s="1">
        <v>22</v>
      </c>
      <c r="H219" s="1">
        <f t="shared" si="10"/>
        <v>112420</v>
      </c>
      <c r="I219" s="38">
        <f t="shared" si="11"/>
        <v>22</v>
      </c>
    </row>
    <row r="220" spans="1:9" hidden="1" outlineLevel="2" x14ac:dyDescent="0.35">
      <c r="A220" t="s">
        <v>18</v>
      </c>
      <c r="B220">
        <v>335</v>
      </c>
      <c r="C220" s="1" t="s">
        <v>23</v>
      </c>
      <c r="D220" s="1" t="s">
        <v>51</v>
      </c>
      <c r="E220" s="1">
        <v>4880</v>
      </c>
      <c r="F220" t="s">
        <v>32</v>
      </c>
      <c r="G220" s="1">
        <v>21.75</v>
      </c>
      <c r="H220" s="1">
        <f t="shared" ref="H220:H251" si="12">E220*G220</f>
        <v>106140</v>
      </c>
      <c r="I220" s="38">
        <f t="shared" si="11"/>
        <v>21.75</v>
      </c>
    </row>
    <row r="221" spans="1:9" hidden="1" outlineLevel="2" x14ac:dyDescent="0.35">
      <c r="A221" t="s">
        <v>18</v>
      </c>
      <c r="B221">
        <v>336</v>
      </c>
      <c r="C221" s="1" t="s">
        <v>23</v>
      </c>
      <c r="D221" s="1" t="s">
        <v>51</v>
      </c>
      <c r="E221" s="1">
        <v>2106</v>
      </c>
      <c r="F221" t="s">
        <v>32</v>
      </c>
      <c r="G221" s="1">
        <v>21.5</v>
      </c>
      <c r="H221" s="1">
        <f t="shared" si="12"/>
        <v>45279</v>
      </c>
      <c r="I221" s="38">
        <f t="shared" si="11"/>
        <v>21.5</v>
      </c>
    </row>
    <row r="222" spans="1:9" hidden="1" outlineLevel="2" x14ac:dyDescent="0.35">
      <c r="A222" t="s">
        <v>18</v>
      </c>
      <c r="B222">
        <v>337</v>
      </c>
      <c r="C222" s="1" t="s">
        <v>23</v>
      </c>
      <c r="D222" s="1" t="s">
        <v>51</v>
      </c>
      <c r="E222" s="1">
        <v>3975</v>
      </c>
      <c r="F222" t="s">
        <v>32</v>
      </c>
      <c r="G222" s="1">
        <v>21.25</v>
      </c>
      <c r="H222" s="1">
        <f t="shared" si="12"/>
        <v>84468.75</v>
      </c>
      <c r="I222" s="38">
        <f t="shared" si="11"/>
        <v>21.25</v>
      </c>
    </row>
    <row r="223" spans="1:9" hidden="1" outlineLevel="2" x14ac:dyDescent="0.35">
      <c r="A223" t="s">
        <v>18</v>
      </c>
      <c r="B223">
        <v>338</v>
      </c>
      <c r="C223" s="1" t="s">
        <v>23</v>
      </c>
      <c r="D223" s="1" t="s">
        <v>51</v>
      </c>
      <c r="E223" s="1">
        <v>1472</v>
      </c>
      <c r="F223" t="s">
        <v>32</v>
      </c>
      <c r="G223" s="1">
        <v>21.5</v>
      </c>
      <c r="H223" s="1">
        <f t="shared" si="12"/>
        <v>31648</v>
      </c>
      <c r="I223" s="38">
        <f t="shared" si="11"/>
        <v>21.5</v>
      </c>
    </row>
    <row r="224" spans="1:9" hidden="1" outlineLevel="2" x14ac:dyDescent="0.35">
      <c r="A224" t="s">
        <v>18</v>
      </c>
      <c r="B224">
        <v>339</v>
      </c>
      <c r="C224" s="1" t="s">
        <v>23</v>
      </c>
      <c r="D224" s="1" t="s">
        <v>51</v>
      </c>
      <c r="E224" s="1">
        <v>893</v>
      </c>
      <c r="F224" t="s">
        <v>32</v>
      </c>
      <c r="G224" s="1">
        <v>20.5</v>
      </c>
      <c r="H224" s="1">
        <f t="shared" si="12"/>
        <v>18306.5</v>
      </c>
      <c r="I224" s="38">
        <f t="shared" si="11"/>
        <v>20.5</v>
      </c>
    </row>
    <row r="225" spans="1:9" hidden="1" outlineLevel="2" x14ac:dyDescent="0.35">
      <c r="A225" t="s">
        <v>18</v>
      </c>
      <c r="B225">
        <v>340</v>
      </c>
      <c r="C225" s="1" t="s">
        <v>23</v>
      </c>
      <c r="D225" s="1" t="s">
        <v>51</v>
      </c>
      <c r="E225" s="1">
        <v>2500</v>
      </c>
      <c r="F225" t="s">
        <v>32</v>
      </c>
      <c r="G225" s="1">
        <v>21.5</v>
      </c>
      <c r="H225" s="1">
        <f t="shared" si="12"/>
        <v>53750</v>
      </c>
      <c r="I225" s="38">
        <f t="shared" si="11"/>
        <v>21.5</v>
      </c>
    </row>
    <row r="226" spans="1:9" hidden="1" outlineLevel="2" x14ac:dyDescent="0.35">
      <c r="A226" t="s">
        <v>18</v>
      </c>
      <c r="B226">
        <v>341</v>
      </c>
      <c r="C226" s="1" t="s">
        <v>23</v>
      </c>
      <c r="D226" s="1" t="s">
        <v>51</v>
      </c>
      <c r="E226" s="1">
        <v>1875</v>
      </c>
      <c r="F226" t="s">
        <v>32</v>
      </c>
      <c r="G226" s="1">
        <v>20.5</v>
      </c>
      <c r="H226" s="1">
        <f t="shared" si="12"/>
        <v>38437.5</v>
      </c>
      <c r="I226" s="38">
        <f t="shared" si="11"/>
        <v>20.5</v>
      </c>
    </row>
    <row r="227" spans="1:9" hidden="1" outlineLevel="2" x14ac:dyDescent="0.35">
      <c r="A227" t="s">
        <v>18</v>
      </c>
      <c r="B227">
        <v>342</v>
      </c>
      <c r="C227" s="1" t="s">
        <v>23</v>
      </c>
      <c r="D227" s="1" t="s">
        <v>51</v>
      </c>
      <c r="E227" s="1">
        <v>2835</v>
      </c>
      <c r="F227" t="s">
        <v>32</v>
      </c>
      <c r="G227" s="1">
        <v>21.5</v>
      </c>
      <c r="H227" s="1">
        <f t="shared" si="12"/>
        <v>60952.5</v>
      </c>
      <c r="I227" s="38">
        <f t="shared" si="11"/>
        <v>21.5</v>
      </c>
    </row>
    <row r="228" spans="1:9" hidden="1" outlineLevel="2" x14ac:dyDescent="0.35">
      <c r="A228" t="s">
        <v>18</v>
      </c>
      <c r="B228">
        <v>344</v>
      </c>
      <c r="C228" s="1" t="s">
        <v>23</v>
      </c>
      <c r="D228" s="1" t="s">
        <v>51</v>
      </c>
      <c r="E228" s="1">
        <v>1950</v>
      </c>
      <c r="F228" t="s">
        <v>32</v>
      </c>
      <c r="G228" s="1">
        <v>21.5</v>
      </c>
      <c r="H228" s="1">
        <f t="shared" si="12"/>
        <v>41925</v>
      </c>
      <c r="I228" s="38">
        <f t="shared" si="11"/>
        <v>21.5</v>
      </c>
    </row>
    <row r="229" spans="1:9" hidden="1" outlineLevel="2" x14ac:dyDescent="0.35">
      <c r="A229" t="s">
        <v>18</v>
      </c>
      <c r="B229">
        <v>346</v>
      </c>
      <c r="C229" s="1" t="s">
        <v>23</v>
      </c>
      <c r="D229" s="1" t="s">
        <v>51</v>
      </c>
      <c r="E229" s="1">
        <v>410</v>
      </c>
      <c r="F229" t="s">
        <v>32</v>
      </c>
      <c r="G229" s="1">
        <v>20</v>
      </c>
      <c r="H229" s="1">
        <f t="shared" si="12"/>
        <v>8200</v>
      </c>
      <c r="I229" s="38">
        <f t="shared" si="11"/>
        <v>20</v>
      </c>
    </row>
    <row r="230" spans="1:9" hidden="1" outlineLevel="2" x14ac:dyDescent="0.35">
      <c r="A230" t="s">
        <v>18</v>
      </c>
      <c r="B230">
        <v>347</v>
      </c>
      <c r="C230" s="1" t="s">
        <v>23</v>
      </c>
      <c r="D230" s="1" t="s">
        <v>51</v>
      </c>
      <c r="E230" s="1">
        <v>1249</v>
      </c>
      <c r="F230" t="s">
        <v>32</v>
      </c>
      <c r="G230" s="1">
        <v>21</v>
      </c>
      <c r="H230" s="1">
        <f t="shared" si="12"/>
        <v>26229</v>
      </c>
      <c r="I230" s="38">
        <f t="shared" si="11"/>
        <v>21</v>
      </c>
    </row>
    <row r="231" spans="1:9" hidden="1" outlineLevel="2" x14ac:dyDescent="0.35">
      <c r="A231" t="s">
        <v>18</v>
      </c>
      <c r="B231">
        <v>349</v>
      </c>
      <c r="C231" s="1" t="s">
        <v>23</v>
      </c>
      <c r="D231" s="1" t="s">
        <v>51</v>
      </c>
      <c r="E231" s="1">
        <v>4030</v>
      </c>
      <c r="F231" t="s">
        <v>32</v>
      </c>
      <c r="G231" s="1">
        <v>21</v>
      </c>
      <c r="H231" s="1">
        <f t="shared" si="12"/>
        <v>84630</v>
      </c>
      <c r="I231" s="38">
        <f t="shared" si="11"/>
        <v>21</v>
      </c>
    </row>
    <row r="232" spans="1:9" hidden="1" outlineLevel="2" x14ac:dyDescent="0.35">
      <c r="A232" t="s">
        <v>18</v>
      </c>
      <c r="B232">
        <v>350</v>
      </c>
      <c r="C232" s="1" t="s">
        <v>23</v>
      </c>
      <c r="D232" s="1" t="s">
        <v>51</v>
      </c>
      <c r="E232" s="1">
        <v>1683</v>
      </c>
      <c r="F232" t="s">
        <v>32</v>
      </c>
      <c r="G232" s="1">
        <v>19</v>
      </c>
      <c r="H232" s="1">
        <f t="shared" si="12"/>
        <v>31977</v>
      </c>
      <c r="I232" s="38">
        <f t="shared" si="11"/>
        <v>19</v>
      </c>
    </row>
    <row r="233" spans="1:9" hidden="1" outlineLevel="2" x14ac:dyDescent="0.35">
      <c r="A233" t="s">
        <v>18</v>
      </c>
      <c r="B233">
        <v>352</v>
      </c>
      <c r="C233" s="1" t="s">
        <v>23</v>
      </c>
      <c r="D233" s="1" t="s">
        <v>51</v>
      </c>
      <c r="E233" s="1">
        <v>964</v>
      </c>
      <c r="F233" t="s">
        <v>32</v>
      </c>
      <c r="G233" s="1">
        <v>21.5</v>
      </c>
      <c r="H233" s="1">
        <f t="shared" si="12"/>
        <v>20726</v>
      </c>
      <c r="I233" s="38">
        <f t="shared" si="11"/>
        <v>21.5</v>
      </c>
    </row>
    <row r="234" spans="1:9" hidden="1" outlineLevel="2" x14ac:dyDescent="0.35">
      <c r="A234" t="s">
        <v>18</v>
      </c>
      <c r="B234">
        <v>353</v>
      </c>
      <c r="C234" s="1" t="s">
        <v>23</v>
      </c>
      <c r="D234" s="1" t="s">
        <v>51</v>
      </c>
      <c r="E234" s="1">
        <v>1445</v>
      </c>
      <c r="F234" t="s">
        <v>32</v>
      </c>
      <c r="G234" s="1">
        <v>22</v>
      </c>
      <c r="H234" s="1">
        <f t="shared" si="12"/>
        <v>31790</v>
      </c>
      <c r="I234" s="38">
        <f t="shared" si="11"/>
        <v>22</v>
      </c>
    </row>
    <row r="235" spans="1:9" hidden="1" outlineLevel="2" x14ac:dyDescent="0.35">
      <c r="A235" t="s">
        <v>18</v>
      </c>
      <c r="B235">
        <v>354</v>
      </c>
      <c r="C235" s="1" t="s">
        <v>23</v>
      </c>
      <c r="D235" s="1" t="s">
        <v>51</v>
      </c>
      <c r="E235" s="1">
        <v>3530</v>
      </c>
      <c r="F235" t="s">
        <v>32</v>
      </c>
      <c r="G235" s="1">
        <v>21.5</v>
      </c>
      <c r="H235" s="1">
        <f t="shared" si="12"/>
        <v>75895</v>
      </c>
      <c r="I235" s="38">
        <f t="shared" si="11"/>
        <v>21.5</v>
      </c>
    </row>
    <row r="236" spans="1:9" hidden="1" outlineLevel="2" x14ac:dyDescent="0.35">
      <c r="A236" t="s">
        <v>18</v>
      </c>
      <c r="B236">
        <v>355</v>
      </c>
      <c r="C236" s="1" t="s">
        <v>23</v>
      </c>
      <c r="D236" s="1" t="s">
        <v>51</v>
      </c>
      <c r="E236" s="1">
        <v>4350</v>
      </c>
      <c r="F236" t="s">
        <v>32</v>
      </c>
      <c r="G236" s="1">
        <v>21.5</v>
      </c>
      <c r="H236" s="1">
        <f t="shared" si="12"/>
        <v>93525</v>
      </c>
      <c r="I236" s="38">
        <f t="shared" si="11"/>
        <v>21.5</v>
      </c>
    </row>
    <row r="237" spans="1:9" hidden="1" outlineLevel="2" x14ac:dyDescent="0.35">
      <c r="A237" t="s">
        <v>18</v>
      </c>
      <c r="B237">
        <v>356</v>
      </c>
      <c r="C237" s="1" t="s">
        <v>23</v>
      </c>
      <c r="D237" s="1" t="s">
        <v>51</v>
      </c>
      <c r="E237" s="1">
        <v>2800</v>
      </c>
      <c r="F237" t="s">
        <v>32</v>
      </c>
      <c r="G237" s="1">
        <v>22</v>
      </c>
      <c r="H237" s="1">
        <f t="shared" si="12"/>
        <v>61600</v>
      </c>
      <c r="I237" s="38">
        <f t="shared" si="11"/>
        <v>22</v>
      </c>
    </row>
    <row r="238" spans="1:9" hidden="1" outlineLevel="2" x14ac:dyDescent="0.35">
      <c r="A238" t="s">
        <v>18</v>
      </c>
      <c r="B238">
        <v>358</v>
      </c>
      <c r="C238" s="1" t="s">
        <v>23</v>
      </c>
      <c r="D238" s="1" t="s">
        <v>51</v>
      </c>
      <c r="E238" s="1">
        <v>7340</v>
      </c>
      <c r="F238" t="s">
        <v>32</v>
      </c>
      <c r="G238" s="1">
        <v>19</v>
      </c>
      <c r="H238" s="1">
        <f t="shared" si="12"/>
        <v>139460</v>
      </c>
      <c r="I238" s="38">
        <f t="shared" si="11"/>
        <v>19</v>
      </c>
    </row>
    <row r="239" spans="1:9" hidden="1" outlineLevel="2" x14ac:dyDescent="0.35">
      <c r="A239" t="s">
        <v>18</v>
      </c>
      <c r="B239">
        <v>359</v>
      </c>
      <c r="C239" s="1" t="s">
        <v>23</v>
      </c>
      <c r="D239" s="1" t="s">
        <v>51</v>
      </c>
      <c r="E239" s="1">
        <v>858</v>
      </c>
      <c r="F239" t="s">
        <v>32</v>
      </c>
      <c r="G239" s="1">
        <v>21</v>
      </c>
      <c r="H239" s="1">
        <f t="shared" si="12"/>
        <v>18018</v>
      </c>
      <c r="I239" s="38">
        <f t="shared" si="11"/>
        <v>21</v>
      </c>
    </row>
    <row r="240" spans="1:9" hidden="1" outlineLevel="2" x14ac:dyDescent="0.35">
      <c r="A240" t="s">
        <v>18</v>
      </c>
      <c r="B240">
        <v>360</v>
      </c>
      <c r="C240" s="1" t="s">
        <v>23</v>
      </c>
      <c r="D240" s="1" t="s">
        <v>51</v>
      </c>
      <c r="E240" s="1">
        <v>655</v>
      </c>
      <c r="F240" t="s">
        <v>32</v>
      </c>
      <c r="G240" s="1">
        <v>13</v>
      </c>
      <c r="H240" s="1">
        <f t="shared" si="12"/>
        <v>8515</v>
      </c>
      <c r="I240" s="38">
        <f t="shared" si="11"/>
        <v>13</v>
      </c>
    </row>
    <row r="241" spans="1:9" hidden="1" outlineLevel="2" x14ac:dyDescent="0.35">
      <c r="A241" t="s">
        <v>18</v>
      </c>
      <c r="B241">
        <v>360</v>
      </c>
      <c r="C241" s="1" t="s">
        <v>23</v>
      </c>
      <c r="D241" s="1" t="s">
        <v>51</v>
      </c>
      <c r="E241" s="1">
        <v>297</v>
      </c>
      <c r="F241" t="s">
        <v>32</v>
      </c>
      <c r="G241" s="1">
        <v>18</v>
      </c>
      <c r="H241" s="1">
        <f t="shared" si="12"/>
        <v>5346</v>
      </c>
      <c r="I241" s="38">
        <f t="shared" si="11"/>
        <v>18</v>
      </c>
    </row>
    <row r="242" spans="1:9" hidden="1" outlineLevel="2" x14ac:dyDescent="0.35">
      <c r="A242" t="s">
        <v>18</v>
      </c>
      <c r="B242">
        <v>362</v>
      </c>
      <c r="C242" s="1" t="s">
        <v>23</v>
      </c>
      <c r="D242" s="1" t="s">
        <v>51</v>
      </c>
      <c r="E242" s="1">
        <v>2000</v>
      </c>
      <c r="F242" t="s">
        <v>32</v>
      </c>
      <c r="G242" s="1">
        <v>20.5</v>
      </c>
      <c r="H242" s="1">
        <f t="shared" si="12"/>
        <v>41000</v>
      </c>
      <c r="I242" s="38">
        <f t="shared" si="11"/>
        <v>20.5</v>
      </c>
    </row>
    <row r="243" spans="1:9" hidden="1" outlineLevel="2" x14ac:dyDescent="0.35">
      <c r="A243" t="s">
        <v>73</v>
      </c>
      <c r="B243">
        <v>363</v>
      </c>
      <c r="C243" s="1" t="s">
        <v>23</v>
      </c>
      <c r="D243" s="1" t="s">
        <v>51</v>
      </c>
      <c r="E243" s="1">
        <v>622</v>
      </c>
      <c r="F243" t="s">
        <v>32</v>
      </c>
      <c r="G243" s="1">
        <v>20</v>
      </c>
      <c r="H243" s="1">
        <f t="shared" si="12"/>
        <v>12440</v>
      </c>
      <c r="I243" s="38">
        <f t="shared" si="11"/>
        <v>20</v>
      </c>
    </row>
    <row r="244" spans="1:9" hidden="1" outlineLevel="2" x14ac:dyDescent="0.35">
      <c r="A244" t="s">
        <v>73</v>
      </c>
      <c r="B244">
        <v>366</v>
      </c>
      <c r="C244" s="1" t="s">
        <v>23</v>
      </c>
      <c r="D244" s="1" t="s">
        <v>51</v>
      </c>
      <c r="E244" s="1">
        <v>4405</v>
      </c>
      <c r="F244" t="s">
        <v>32</v>
      </c>
      <c r="G244" s="1">
        <v>21</v>
      </c>
      <c r="H244" s="1">
        <f t="shared" si="12"/>
        <v>92505</v>
      </c>
      <c r="I244" s="38">
        <f t="shared" si="11"/>
        <v>21</v>
      </c>
    </row>
    <row r="245" spans="1:9" hidden="1" outlineLevel="2" x14ac:dyDescent="0.35">
      <c r="A245" t="s">
        <v>73</v>
      </c>
      <c r="B245">
        <v>367</v>
      </c>
      <c r="C245" s="1" t="s">
        <v>23</v>
      </c>
      <c r="D245" s="1" t="s">
        <v>51</v>
      </c>
      <c r="E245" s="1">
        <v>2719</v>
      </c>
      <c r="F245" t="s">
        <v>32</v>
      </c>
      <c r="G245" s="1">
        <v>21</v>
      </c>
      <c r="H245" s="1">
        <f t="shared" si="12"/>
        <v>57099</v>
      </c>
      <c r="I245" s="38">
        <f t="shared" si="11"/>
        <v>21</v>
      </c>
    </row>
    <row r="246" spans="1:9" hidden="1" outlineLevel="2" x14ac:dyDescent="0.35">
      <c r="A246" t="s">
        <v>73</v>
      </c>
      <c r="B246">
        <v>368</v>
      </c>
      <c r="C246" s="1" t="s">
        <v>23</v>
      </c>
      <c r="D246" s="1" t="s">
        <v>51</v>
      </c>
      <c r="E246" s="1">
        <v>3740</v>
      </c>
      <c r="F246" t="s">
        <v>32</v>
      </c>
      <c r="G246" s="1">
        <v>21</v>
      </c>
      <c r="H246" s="1">
        <f t="shared" si="12"/>
        <v>78540</v>
      </c>
      <c r="I246" s="38">
        <f t="shared" si="11"/>
        <v>21</v>
      </c>
    </row>
    <row r="247" spans="1:9" hidden="1" outlineLevel="2" x14ac:dyDescent="0.35">
      <c r="A247" t="s">
        <v>73</v>
      </c>
      <c r="B247">
        <v>369</v>
      </c>
      <c r="C247" s="1" t="s">
        <v>23</v>
      </c>
      <c r="D247" s="1" t="s">
        <v>51</v>
      </c>
      <c r="E247" s="1">
        <v>3450</v>
      </c>
      <c r="F247" t="s">
        <v>32</v>
      </c>
      <c r="G247" s="1">
        <v>21</v>
      </c>
      <c r="H247" s="1">
        <f t="shared" si="12"/>
        <v>72450</v>
      </c>
      <c r="I247" s="38">
        <f t="shared" si="11"/>
        <v>21</v>
      </c>
    </row>
    <row r="248" spans="1:9" hidden="1" outlineLevel="2" x14ac:dyDescent="0.35">
      <c r="A248" t="s">
        <v>73</v>
      </c>
      <c r="B248">
        <v>371</v>
      </c>
      <c r="C248" s="1" t="s">
        <v>23</v>
      </c>
      <c r="D248" s="1" t="s">
        <v>51</v>
      </c>
      <c r="E248" s="1">
        <v>1138</v>
      </c>
      <c r="F248" t="s">
        <v>32</v>
      </c>
      <c r="G248" s="1">
        <v>19</v>
      </c>
      <c r="H248" s="1">
        <f t="shared" si="12"/>
        <v>21622</v>
      </c>
      <c r="I248" s="38">
        <f t="shared" si="11"/>
        <v>19</v>
      </c>
    </row>
    <row r="249" spans="1:9" hidden="1" outlineLevel="2" x14ac:dyDescent="0.35">
      <c r="A249" t="s">
        <v>73</v>
      </c>
      <c r="B249">
        <v>372</v>
      </c>
      <c r="C249" s="1" t="s">
        <v>23</v>
      </c>
      <c r="D249" s="1" t="s">
        <v>51</v>
      </c>
      <c r="E249" s="1">
        <v>343</v>
      </c>
      <c r="F249" t="s">
        <v>32</v>
      </c>
      <c r="G249" s="1">
        <v>19</v>
      </c>
      <c r="H249" s="1">
        <f t="shared" si="12"/>
        <v>6517</v>
      </c>
      <c r="I249" s="38">
        <f t="shared" si="11"/>
        <v>19</v>
      </c>
    </row>
    <row r="250" spans="1:9" hidden="1" outlineLevel="2" x14ac:dyDescent="0.35">
      <c r="A250" t="s">
        <v>73</v>
      </c>
      <c r="B250">
        <v>374</v>
      </c>
      <c r="C250" s="1" t="s">
        <v>23</v>
      </c>
      <c r="D250" s="1" t="s">
        <v>51</v>
      </c>
      <c r="E250" s="1">
        <v>6435</v>
      </c>
      <c r="F250" t="s">
        <v>32</v>
      </c>
      <c r="G250" s="1">
        <v>21</v>
      </c>
      <c r="H250" s="1">
        <f t="shared" si="12"/>
        <v>135135</v>
      </c>
      <c r="I250" s="38">
        <f t="shared" si="11"/>
        <v>21</v>
      </c>
    </row>
    <row r="251" spans="1:9" hidden="1" outlineLevel="2" x14ac:dyDescent="0.35">
      <c r="A251" t="s">
        <v>73</v>
      </c>
      <c r="B251">
        <v>375</v>
      </c>
      <c r="C251" s="1" t="s">
        <v>23</v>
      </c>
      <c r="D251" s="1" t="s">
        <v>51</v>
      </c>
      <c r="E251" s="1">
        <v>755</v>
      </c>
      <c r="F251" t="s">
        <v>32</v>
      </c>
      <c r="G251" s="1">
        <v>21</v>
      </c>
      <c r="H251" s="1">
        <f t="shared" si="12"/>
        <v>15855</v>
      </c>
      <c r="I251" s="38">
        <f t="shared" si="11"/>
        <v>21</v>
      </c>
    </row>
    <row r="252" spans="1:9" hidden="1" outlineLevel="2" x14ac:dyDescent="0.35">
      <c r="A252" t="s">
        <v>73</v>
      </c>
      <c r="B252">
        <v>376</v>
      </c>
      <c r="C252" s="1" t="s">
        <v>23</v>
      </c>
      <c r="D252" s="1" t="s">
        <v>51</v>
      </c>
      <c r="E252" s="1">
        <v>6500</v>
      </c>
      <c r="F252" t="s">
        <v>32</v>
      </c>
      <c r="G252" s="1">
        <v>20.6</v>
      </c>
      <c r="H252" s="1">
        <f t="shared" ref="H252:H268" si="13">E252*G252</f>
        <v>133900</v>
      </c>
      <c r="I252" s="38">
        <f t="shared" si="11"/>
        <v>20.6</v>
      </c>
    </row>
    <row r="253" spans="1:9" hidden="1" outlineLevel="2" x14ac:dyDescent="0.35">
      <c r="A253" t="s">
        <v>73</v>
      </c>
      <c r="B253">
        <v>376</v>
      </c>
      <c r="C253" s="1" t="s">
        <v>23</v>
      </c>
      <c r="D253" s="1" t="s">
        <v>51</v>
      </c>
      <c r="E253" s="1">
        <v>5900</v>
      </c>
      <c r="F253" t="s">
        <v>32</v>
      </c>
      <c r="G253" s="1">
        <v>20.6</v>
      </c>
      <c r="H253" s="1">
        <f t="shared" si="13"/>
        <v>121540.00000000001</v>
      </c>
      <c r="I253" s="38">
        <f t="shared" si="11"/>
        <v>20.6</v>
      </c>
    </row>
    <row r="254" spans="1:9" hidden="1" outlineLevel="2" x14ac:dyDescent="0.35">
      <c r="A254" t="s">
        <v>73</v>
      </c>
      <c r="B254">
        <v>378</v>
      </c>
      <c r="C254" s="1" t="s">
        <v>23</v>
      </c>
      <c r="D254" s="1" t="s">
        <v>51</v>
      </c>
      <c r="E254" s="1">
        <v>3745</v>
      </c>
      <c r="F254" t="s">
        <v>32</v>
      </c>
      <c r="G254" s="1">
        <v>20</v>
      </c>
      <c r="H254" s="1">
        <f t="shared" si="13"/>
        <v>74900</v>
      </c>
      <c r="I254" s="38">
        <f t="shared" si="11"/>
        <v>20</v>
      </c>
    </row>
    <row r="255" spans="1:9" hidden="1" outlineLevel="2" x14ac:dyDescent="0.35">
      <c r="A255" t="s">
        <v>73</v>
      </c>
      <c r="B255">
        <v>379</v>
      </c>
      <c r="C255" s="1" t="s">
        <v>23</v>
      </c>
      <c r="D255" s="1" t="s">
        <v>51</v>
      </c>
      <c r="E255" s="1">
        <v>2110</v>
      </c>
      <c r="F255" t="s">
        <v>32</v>
      </c>
      <c r="G255" s="1">
        <v>21</v>
      </c>
      <c r="H255" s="1">
        <f t="shared" si="13"/>
        <v>44310</v>
      </c>
      <c r="I255" s="38">
        <f t="shared" si="11"/>
        <v>21</v>
      </c>
    </row>
    <row r="256" spans="1:9" hidden="1" outlineLevel="2" x14ac:dyDescent="0.35">
      <c r="A256" t="s">
        <v>73</v>
      </c>
      <c r="B256">
        <v>380</v>
      </c>
      <c r="C256" s="1" t="s">
        <v>23</v>
      </c>
      <c r="D256" s="1" t="s">
        <v>51</v>
      </c>
      <c r="E256" s="1">
        <v>3360</v>
      </c>
      <c r="F256" t="s">
        <v>32</v>
      </c>
      <c r="G256" s="1">
        <v>20.5</v>
      </c>
      <c r="H256" s="1">
        <f t="shared" si="13"/>
        <v>68880</v>
      </c>
      <c r="I256" s="38">
        <f t="shared" si="11"/>
        <v>20.5</v>
      </c>
    </row>
    <row r="257" spans="1:9" hidden="1" outlineLevel="2" x14ac:dyDescent="0.35">
      <c r="A257" t="s">
        <v>73</v>
      </c>
      <c r="B257">
        <v>380</v>
      </c>
      <c r="C257" s="1" t="s">
        <v>23</v>
      </c>
      <c r="D257" s="1" t="s">
        <v>51</v>
      </c>
      <c r="E257" s="1">
        <v>2000</v>
      </c>
      <c r="F257" t="s">
        <v>32</v>
      </c>
      <c r="G257" s="1">
        <v>19</v>
      </c>
      <c r="H257" s="1">
        <f t="shared" si="13"/>
        <v>38000</v>
      </c>
      <c r="I257" s="38">
        <f t="shared" si="11"/>
        <v>19</v>
      </c>
    </row>
    <row r="258" spans="1:9" hidden="1" outlineLevel="2" x14ac:dyDescent="0.35">
      <c r="A258" t="s">
        <v>73</v>
      </c>
      <c r="B258">
        <v>381</v>
      </c>
      <c r="C258" s="1" t="s">
        <v>23</v>
      </c>
      <c r="D258" s="1" t="s">
        <v>51</v>
      </c>
      <c r="E258" s="1">
        <v>770</v>
      </c>
      <c r="F258" t="s">
        <v>32</v>
      </c>
      <c r="G258" s="1">
        <v>21</v>
      </c>
      <c r="H258" s="1">
        <f t="shared" si="13"/>
        <v>16170</v>
      </c>
      <c r="I258" s="38">
        <f t="shared" si="11"/>
        <v>21</v>
      </c>
    </row>
    <row r="259" spans="1:9" hidden="1" outlineLevel="2" x14ac:dyDescent="0.35">
      <c r="A259" t="s">
        <v>73</v>
      </c>
      <c r="B259">
        <v>384</v>
      </c>
      <c r="C259" s="1" t="s">
        <v>23</v>
      </c>
      <c r="D259" s="1" t="s">
        <v>51</v>
      </c>
      <c r="E259" s="1">
        <v>3185</v>
      </c>
      <c r="F259" t="s">
        <v>32</v>
      </c>
      <c r="G259" s="1">
        <v>20.75</v>
      </c>
      <c r="H259" s="1">
        <f t="shared" si="13"/>
        <v>66088.75</v>
      </c>
      <c r="I259" s="38">
        <f t="shared" si="11"/>
        <v>20.75</v>
      </c>
    </row>
    <row r="260" spans="1:9" hidden="1" outlineLevel="2" x14ac:dyDescent="0.35">
      <c r="A260" t="s">
        <v>73</v>
      </c>
      <c r="B260">
        <v>385</v>
      </c>
      <c r="C260" s="1" t="s">
        <v>23</v>
      </c>
      <c r="D260" s="1" t="s">
        <v>51</v>
      </c>
      <c r="E260" s="1">
        <v>1450</v>
      </c>
      <c r="F260" t="s">
        <v>32</v>
      </c>
      <c r="G260" s="1">
        <v>21</v>
      </c>
      <c r="H260" s="1">
        <f t="shared" si="13"/>
        <v>30450</v>
      </c>
      <c r="I260" s="38">
        <f t="shared" si="11"/>
        <v>21</v>
      </c>
    </row>
    <row r="261" spans="1:9" hidden="1" outlineLevel="2" x14ac:dyDescent="0.35">
      <c r="A261" t="s">
        <v>73</v>
      </c>
      <c r="B261">
        <v>387</v>
      </c>
      <c r="C261" s="1" t="s">
        <v>23</v>
      </c>
      <c r="D261" s="1" t="s">
        <v>51</v>
      </c>
      <c r="E261" s="1">
        <v>1098</v>
      </c>
      <c r="F261" t="s">
        <v>32</v>
      </c>
      <c r="G261" s="1">
        <v>21</v>
      </c>
      <c r="H261" s="1">
        <f t="shared" si="13"/>
        <v>23058</v>
      </c>
      <c r="I261" s="38">
        <f t="shared" si="11"/>
        <v>21</v>
      </c>
    </row>
    <row r="262" spans="1:9" hidden="1" outlineLevel="2" x14ac:dyDescent="0.35">
      <c r="A262" t="s">
        <v>73</v>
      </c>
      <c r="B262">
        <v>389</v>
      </c>
      <c r="C262" s="1" t="s">
        <v>23</v>
      </c>
      <c r="D262" s="1" t="s">
        <v>51</v>
      </c>
      <c r="E262" s="1">
        <v>4720</v>
      </c>
      <c r="F262" t="s">
        <v>32</v>
      </c>
      <c r="G262" s="1">
        <v>23</v>
      </c>
      <c r="H262" s="1">
        <f t="shared" si="13"/>
        <v>108560</v>
      </c>
      <c r="I262" s="38">
        <f t="shared" si="11"/>
        <v>23</v>
      </c>
    </row>
    <row r="263" spans="1:9" hidden="1" outlineLevel="2" x14ac:dyDescent="0.35">
      <c r="A263" t="s">
        <v>73</v>
      </c>
      <c r="B263">
        <v>390</v>
      </c>
      <c r="C263" s="1" t="s">
        <v>23</v>
      </c>
      <c r="D263" s="1" t="s">
        <v>51</v>
      </c>
      <c r="E263" s="1">
        <v>3630</v>
      </c>
      <c r="F263" t="s">
        <v>32</v>
      </c>
      <c r="G263" s="1">
        <v>21</v>
      </c>
      <c r="H263" s="1">
        <f t="shared" si="13"/>
        <v>76230</v>
      </c>
      <c r="I263" s="38">
        <f t="shared" si="11"/>
        <v>21</v>
      </c>
    </row>
    <row r="264" spans="1:9" hidden="1" outlineLevel="2" x14ac:dyDescent="0.35">
      <c r="A264" t="s">
        <v>73</v>
      </c>
      <c r="B264">
        <v>391</v>
      </c>
      <c r="C264" s="1" t="s">
        <v>23</v>
      </c>
      <c r="D264" s="1" t="s">
        <v>51</v>
      </c>
      <c r="E264" s="1">
        <v>2775</v>
      </c>
      <c r="F264" t="s">
        <v>32</v>
      </c>
      <c r="G264" s="1">
        <v>21</v>
      </c>
      <c r="H264" s="1">
        <f t="shared" si="13"/>
        <v>58275</v>
      </c>
      <c r="I264" s="38">
        <f t="shared" si="11"/>
        <v>21</v>
      </c>
    </row>
    <row r="265" spans="1:9" hidden="1" outlineLevel="2" x14ac:dyDescent="0.35">
      <c r="A265" t="s">
        <v>73</v>
      </c>
      <c r="B265">
        <v>392</v>
      </c>
      <c r="C265" s="1" t="s">
        <v>23</v>
      </c>
      <c r="D265" s="1" t="s">
        <v>51</v>
      </c>
      <c r="E265" s="1">
        <v>2550</v>
      </c>
      <c r="F265" t="s">
        <v>32</v>
      </c>
      <c r="G265" s="1">
        <v>21</v>
      </c>
      <c r="H265" s="1">
        <f t="shared" si="13"/>
        <v>53550</v>
      </c>
      <c r="I265" s="38">
        <f t="shared" si="11"/>
        <v>21</v>
      </c>
    </row>
    <row r="266" spans="1:9" hidden="1" outlineLevel="2" x14ac:dyDescent="0.35">
      <c r="A266" t="s">
        <v>73</v>
      </c>
      <c r="B266">
        <v>394</v>
      </c>
      <c r="C266" s="1" t="s">
        <v>23</v>
      </c>
      <c r="D266" s="1" t="s">
        <v>51</v>
      </c>
      <c r="E266" s="1">
        <v>2125</v>
      </c>
      <c r="F266" t="s">
        <v>32</v>
      </c>
      <c r="G266" s="1">
        <v>20.5</v>
      </c>
      <c r="H266" s="1">
        <f t="shared" si="13"/>
        <v>43562.5</v>
      </c>
      <c r="I266" s="38">
        <f t="shared" si="11"/>
        <v>20.5</v>
      </c>
    </row>
    <row r="267" spans="1:9" hidden="1" outlineLevel="2" x14ac:dyDescent="0.35">
      <c r="A267" t="s">
        <v>73</v>
      </c>
      <c r="B267">
        <v>396</v>
      </c>
      <c r="C267" s="1" t="s">
        <v>23</v>
      </c>
      <c r="D267" s="1" t="s">
        <v>51</v>
      </c>
      <c r="E267" s="1">
        <v>391</v>
      </c>
      <c r="F267" t="s">
        <v>32</v>
      </c>
      <c r="G267" s="1">
        <v>19</v>
      </c>
      <c r="H267" s="1">
        <f t="shared" si="13"/>
        <v>7429</v>
      </c>
      <c r="I267" s="38">
        <f t="shared" si="11"/>
        <v>19</v>
      </c>
    </row>
    <row r="268" spans="1:9" hidden="1" outlineLevel="2" x14ac:dyDescent="0.35">
      <c r="A268" t="s">
        <v>73</v>
      </c>
      <c r="B268">
        <v>397</v>
      </c>
      <c r="C268" s="1" t="s">
        <v>23</v>
      </c>
      <c r="D268" s="1" t="s">
        <v>51</v>
      </c>
      <c r="E268" s="1">
        <v>4421</v>
      </c>
      <c r="F268" t="s">
        <v>32</v>
      </c>
      <c r="G268" s="1">
        <v>21</v>
      </c>
      <c r="H268" s="1">
        <f t="shared" si="13"/>
        <v>92841</v>
      </c>
      <c r="I268" s="38">
        <f t="shared" ref="I268:I331" si="14">H268/E268</f>
        <v>21</v>
      </c>
    </row>
    <row r="269" spans="1:9" outlineLevel="1" collapsed="1" x14ac:dyDescent="0.35">
      <c r="D269" s="11" t="s">
        <v>90</v>
      </c>
      <c r="E269" s="1">
        <f>SUBTOTAL(9,E92:E268)</f>
        <v>484639</v>
      </c>
      <c r="H269" s="11">
        <f>SUBTOTAL(9,H92:H268)</f>
        <v>10631083.488950001</v>
      </c>
      <c r="I269" s="38">
        <f t="shared" si="14"/>
        <v>21.936087456746158</v>
      </c>
    </row>
    <row r="270" spans="1:9" hidden="1" outlineLevel="2" x14ac:dyDescent="0.35">
      <c r="A270" t="s">
        <v>17</v>
      </c>
      <c r="B270">
        <v>160</v>
      </c>
      <c r="C270" s="1" t="s">
        <v>23</v>
      </c>
      <c r="D270" s="1" t="s">
        <v>81</v>
      </c>
      <c r="E270" s="1">
        <v>215</v>
      </c>
      <c r="F270" t="s">
        <v>32</v>
      </c>
      <c r="G270" s="1">
        <v>74</v>
      </c>
      <c r="H270" s="1">
        <f>E270*G270</f>
        <v>15910</v>
      </c>
      <c r="I270" s="38">
        <f t="shared" si="14"/>
        <v>74</v>
      </c>
    </row>
    <row r="271" spans="1:9" outlineLevel="1" collapsed="1" x14ac:dyDescent="0.35">
      <c r="D271" s="11" t="s">
        <v>91</v>
      </c>
      <c r="E271" s="1">
        <f>SUBTOTAL(9,E270:E270)</f>
        <v>215</v>
      </c>
      <c r="H271" s="11">
        <f>SUBTOTAL(9,H270:H270)</f>
        <v>15910</v>
      </c>
      <c r="I271" s="38">
        <f t="shared" si="14"/>
        <v>74</v>
      </c>
    </row>
    <row r="272" spans="1:9" hidden="1" outlineLevel="2" x14ac:dyDescent="0.35">
      <c r="A272" t="s">
        <v>18</v>
      </c>
      <c r="B272">
        <v>308</v>
      </c>
      <c r="C272" s="1" t="s">
        <v>23</v>
      </c>
      <c r="D272" s="1" t="s">
        <v>82</v>
      </c>
      <c r="E272" s="1">
        <v>208</v>
      </c>
      <c r="F272" t="s">
        <v>32</v>
      </c>
      <c r="G272" s="1">
        <v>80</v>
      </c>
      <c r="H272" s="1">
        <f>E272*G272</f>
        <v>16640</v>
      </c>
      <c r="I272" s="38">
        <f t="shared" si="14"/>
        <v>80</v>
      </c>
    </row>
    <row r="273" spans="1:14" outlineLevel="1" collapsed="1" x14ac:dyDescent="0.35">
      <c r="D273" s="11" t="s">
        <v>92</v>
      </c>
      <c r="E273" s="1">
        <f>SUBTOTAL(9,E272:E272)</f>
        <v>208</v>
      </c>
      <c r="H273" s="11">
        <f>SUBTOTAL(9,H272:H272)</f>
        <v>16640</v>
      </c>
      <c r="I273" s="38">
        <f t="shared" si="14"/>
        <v>80</v>
      </c>
    </row>
    <row r="274" spans="1:14" hidden="1" outlineLevel="2" x14ac:dyDescent="0.35">
      <c r="A274" t="s">
        <v>17</v>
      </c>
      <c r="B274">
        <v>122</v>
      </c>
      <c r="C274" s="1" t="s">
        <v>23</v>
      </c>
      <c r="D274" s="1" t="s">
        <v>79</v>
      </c>
      <c r="E274" s="1">
        <v>2400</v>
      </c>
      <c r="F274" t="s">
        <v>32</v>
      </c>
      <c r="G274" s="1">
        <v>28</v>
      </c>
      <c r="H274" s="1">
        <f>E274*G274</f>
        <v>67200</v>
      </c>
      <c r="I274" s="38">
        <f t="shared" si="14"/>
        <v>28</v>
      </c>
    </row>
    <row r="275" spans="1:14" outlineLevel="1" collapsed="1" x14ac:dyDescent="0.35">
      <c r="D275" s="11" t="s">
        <v>93</v>
      </c>
      <c r="E275" s="1">
        <f>SUBTOTAL(9,E274:E274)</f>
        <v>2400</v>
      </c>
      <c r="H275" s="11">
        <f>SUBTOTAL(9,H274:H274)</f>
        <v>67200</v>
      </c>
      <c r="I275" s="38">
        <f t="shared" si="14"/>
        <v>28</v>
      </c>
      <c r="N275" s="5">
        <f>H5+H32+H91+H275+H354</f>
        <v>10672994.635199999</v>
      </c>
    </row>
    <row r="276" spans="1:14" hidden="1" outlineLevel="2" x14ac:dyDescent="0.35">
      <c r="A276" t="s">
        <v>15</v>
      </c>
      <c r="B276">
        <v>101</v>
      </c>
      <c r="C276" s="1" t="s">
        <v>23</v>
      </c>
      <c r="D276" s="1" t="s">
        <v>20</v>
      </c>
      <c r="E276" s="1">
        <v>968</v>
      </c>
      <c r="F276" t="s">
        <v>32</v>
      </c>
      <c r="G276" s="1">
        <v>29.25</v>
      </c>
      <c r="H276" s="1">
        <f t="shared" ref="H276:H307" si="15">E276*G276</f>
        <v>28314</v>
      </c>
      <c r="I276" s="38">
        <f t="shared" si="14"/>
        <v>29.25</v>
      </c>
    </row>
    <row r="277" spans="1:14" hidden="1" outlineLevel="2" x14ac:dyDescent="0.35">
      <c r="A277" t="s">
        <v>15</v>
      </c>
      <c r="B277">
        <v>102</v>
      </c>
      <c r="C277" s="1" t="s">
        <v>23</v>
      </c>
      <c r="D277" s="1" t="s">
        <v>20</v>
      </c>
      <c r="E277" s="1">
        <v>194</v>
      </c>
      <c r="F277" t="s">
        <v>32</v>
      </c>
      <c r="G277" s="1">
        <v>25</v>
      </c>
      <c r="H277" s="1">
        <f t="shared" si="15"/>
        <v>4850</v>
      </c>
      <c r="I277" s="38">
        <f t="shared" si="14"/>
        <v>25</v>
      </c>
    </row>
    <row r="278" spans="1:14" hidden="1" outlineLevel="2" x14ac:dyDescent="0.35">
      <c r="A278" t="s">
        <v>15</v>
      </c>
      <c r="B278">
        <v>104</v>
      </c>
      <c r="C278" s="1" t="s">
        <v>23</v>
      </c>
      <c r="D278" s="1" t="s">
        <v>20</v>
      </c>
      <c r="E278" s="1">
        <v>5784</v>
      </c>
      <c r="F278" t="s">
        <v>32</v>
      </c>
      <c r="G278" s="1">
        <v>25.8</v>
      </c>
      <c r="H278" s="1">
        <f t="shared" si="15"/>
        <v>149227.20000000001</v>
      </c>
      <c r="I278" s="38">
        <f t="shared" si="14"/>
        <v>25.8</v>
      </c>
    </row>
    <row r="279" spans="1:14" hidden="1" outlineLevel="2" x14ac:dyDescent="0.35">
      <c r="A279" t="s">
        <v>15</v>
      </c>
      <c r="B279">
        <v>105</v>
      </c>
      <c r="C279" s="1" t="s">
        <v>23</v>
      </c>
      <c r="D279" s="1" t="s">
        <v>20</v>
      </c>
      <c r="E279" s="1">
        <v>483</v>
      </c>
      <c r="F279" t="s">
        <v>32</v>
      </c>
      <c r="G279" s="1">
        <v>25.5</v>
      </c>
      <c r="H279" s="1">
        <f t="shared" si="15"/>
        <v>12316.5</v>
      </c>
      <c r="I279" s="38">
        <f t="shared" si="14"/>
        <v>25.5</v>
      </c>
    </row>
    <row r="280" spans="1:14" hidden="1" outlineLevel="2" x14ac:dyDescent="0.35">
      <c r="A280" t="s">
        <v>15</v>
      </c>
      <c r="B280">
        <v>106</v>
      </c>
      <c r="C280" s="1" t="s">
        <v>23</v>
      </c>
      <c r="D280" s="1" t="s">
        <v>20</v>
      </c>
      <c r="E280" s="1">
        <v>1118</v>
      </c>
      <c r="F280" t="s">
        <v>32</v>
      </c>
      <c r="G280" s="1">
        <v>24.5</v>
      </c>
      <c r="H280" s="1">
        <f t="shared" si="15"/>
        <v>27391</v>
      </c>
      <c r="I280" s="38">
        <f t="shared" si="14"/>
        <v>24.5</v>
      </c>
    </row>
    <row r="281" spans="1:14" hidden="1" outlineLevel="2" x14ac:dyDescent="0.35">
      <c r="A281" t="s">
        <v>15</v>
      </c>
      <c r="B281">
        <v>107</v>
      </c>
      <c r="C281" s="1" t="s">
        <v>23</v>
      </c>
      <c r="D281" s="1" t="s">
        <v>20</v>
      </c>
      <c r="E281" s="1">
        <v>2464</v>
      </c>
      <c r="F281" t="s">
        <v>32</v>
      </c>
      <c r="G281" s="1">
        <v>25.5</v>
      </c>
      <c r="H281" s="1">
        <f t="shared" si="15"/>
        <v>62832</v>
      </c>
      <c r="I281" s="38">
        <f t="shared" si="14"/>
        <v>25.5</v>
      </c>
    </row>
    <row r="282" spans="1:14" hidden="1" outlineLevel="2" x14ac:dyDescent="0.35">
      <c r="A282" t="s">
        <v>16</v>
      </c>
      <c r="B282">
        <v>109</v>
      </c>
      <c r="C282" s="1" t="s">
        <v>23</v>
      </c>
      <c r="D282" s="1" t="s">
        <v>20</v>
      </c>
      <c r="E282" s="1">
        <v>898</v>
      </c>
      <c r="F282" t="s">
        <v>32</v>
      </c>
      <c r="G282" s="1">
        <v>25.5</v>
      </c>
      <c r="H282" s="1">
        <f t="shared" si="15"/>
        <v>22899</v>
      </c>
      <c r="I282" s="38">
        <f t="shared" si="14"/>
        <v>25.5</v>
      </c>
    </row>
    <row r="283" spans="1:14" hidden="1" outlineLevel="2" x14ac:dyDescent="0.35">
      <c r="A283" t="s">
        <v>16</v>
      </c>
      <c r="B283">
        <v>110</v>
      </c>
      <c r="C283" s="1" t="s">
        <v>23</v>
      </c>
      <c r="D283" s="1" t="s">
        <v>20</v>
      </c>
      <c r="E283" s="1">
        <v>1804</v>
      </c>
      <c r="F283" t="s">
        <v>32</v>
      </c>
      <c r="G283" s="1">
        <v>25.75</v>
      </c>
      <c r="H283" s="1">
        <f t="shared" si="15"/>
        <v>46453</v>
      </c>
      <c r="I283" s="38">
        <f t="shared" si="14"/>
        <v>25.75</v>
      </c>
    </row>
    <row r="284" spans="1:14" hidden="1" outlineLevel="2" x14ac:dyDescent="0.35">
      <c r="A284" t="s">
        <v>16</v>
      </c>
      <c r="B284">
        <v>114</v>
      </c>
      <c r="C284" s="1" t="s">
        <v>23</v>
      </c>
      <c r="D284" s="1" t="s">
        <v>20</v>
      </c>
      <c r="E284" s="1">
        <v>475</v>
      </c>
      <c r="F284" t="s">
        <v>32</v>
      </c>
      <c r="G284" s="1">
        <v>25.5</v>
      </c>
      <c r="H284" s="1">
        <f t="shared" si="15"/>
        <v>12112.5</v>
      </c>
      <c r="I284" s="38">
        <f t="shared" si="14"/>
        <v>25.5</v>
      </c>
    </row>
    <row r="285" spans="1:14" hidden="1" outlineLevel="2" x14ac:dyDescent="0.35">
      <c r="A285" t="s">
        <v>16</v>
      </c>
      <c r="B285">
        <v>115</v>
      </c>
      <c r="C285" s="1" t="s">
        <v>23</v>
      </c>
      <c r="D285" s="1" t="s">
        <v>20</v>
      </c>
      <c r="E285" s="1">
        <v>614</v>
      </c>
      <c r="F285" t="s">
        <v>32</v>
      </c>
      <c r="G285" s="1">
        <v>35.25</v>
      </c>
      <c r="H285" s="1">
        <f t="shared" si="15"/>
        <v>21643.5</v>
      </c>
      <c r="I285" s="38">
        <f t="shared" si="14"/>
        <v>35.25</v>
      </c>
    </row>
    <row r="286" spans="1:14" hidden="1" outlineLevel="2" x14ac:dyDescent="0.35">
      <c r="A286" t="s">
        <v>16</v>
      </c>
      <c r="B286">
        <v>116</v>
      </c>
      <c r="C286" s="1" t="s">
        <v>23</v>
      </c>
      <c r="D286" s="1" t="s">
        <v>20</v>
      </c>
      <c r="E286" s="1">
        <v>6010</v>
      </c>
      <c r="F286" t="s">
        <v>32</v>
      </c>
      <c r="G286" s="1">
        <v>25.6</v>
      </c>
      <c r="H286" s="1">
        <f t="shared" si="15"/>
        <v>153856</v>
      </c>
      <c r="I286" s="38">
        <f t="shared" si="14"/>
        <v>25.6</v>
      </c>
    </row>
    <row r="287" spans="1:14" hidden="1" outlineLevel="2" x14ac:dyDescent="0.35">
      <c r="A287" t="s">
        <v>16</v>
      </c>
      <c r="B287">
        <v>117</v>
      </c>
      <c r="C287" s="1" t="s">
        <v>23</v>
      </c>
      <c r="D287" s="1" t="s">
        <v>20</v>
      </c>
      <c r="E287" s="1">
        <v>5350</v>
      </c>
      <c r="F287" t="s">
        <v>32</v>
      </c>
      <c r="G287" s="1">
        <v>25.46</v>
      </c>
      <c r="H287" s="1">
        <f t="shared" si="15"/>
        <v>136211</v>
      </c>
      <c r="I287" s="38">
        <f t="shared" si="14"/>
        <v>25.46</v>
      </c>
    </row>
    <row r="288" spans="1:14" hidden="1" outlineLevel="2" x14ac:dyDescent="0.35">
      <c r="A288" t="s">
        <v>17</v>
      </c>
      <c r="B288">
        <v>119</v>
      </c>
      <c r="C288" s="1" t="s">
        <v>23</v>
      </c>
      <c r="D288" s="1" t="s">
        <v>20</v>
      </c>
      <c r="E288" s="1">
        <v>5600</v>
      </c>
      <c r="F288" t="s">
        <v>32</v>
      </c>
      <c r="G288" s="1">
        <v>25</v>
      </c>
      <c r="H288" s="1">
        <f t="shared" si="15"/>
        <v>140000</v>
      </c>
      <c r="I288" s="38">
        <f t="shared" si="14"/>
        <v>25</v>
      </c>
    </row>
    <row r="289" spans="1:9" hidden="1" outlineLevel="2" x14ac:dyDescent="0.35">
      <c r="A289" t="s">
        <v>17</v>
      </c>
      <c r="B289">
        <v>120</v>
      </c>
      <c r="C289" s="1" t="s">
        <v>23</v>
      </c>
      <c r="D289" s="1" t="s">
        <v>20</v>
      </c>
      <c r="E289" s="1">
        <v>4870</v>
      </c>
      <c r="F289" t="s">
        <v>32</v>
      </c>
      <c r="G289" s="1">
        <v>26.1</v>
      </c>
      <c r="H289" s="1">
        <f t="shared" si="15"/>
        <v>127107</v>
      </c>
      <c r="I289" s="38">
        <f t="shared" si="14"/>
        <v>26.1</v>
      </c>
    </row>
    <row r="290" spans="1:9" hidden="1" outlineLevel="2" x14ac:dyDescent="0.35">
      <c r="A290" t="s">
        <v>17</v>
      </c>
      <c r="B290">
        <v>121</v>
      </c>
      <c r="C290" s="1" t="s">
        <v>23</v>
      </c>
      <c r="D290" s="1" t="s">
        <v>20</v>
      </c>
      <c r="E290" s="1">
        <v>1965</v>
      </c>
      <c r="F290" t="s">
        <v>32</v>
      </c>
      <c r="G290" s="1">
        <v>26</v>
      </c>
      <c r="H290" s="1">
        <f t="shared" si="15"/>
        <v>51090</v>
      </c>
      <c r="I290" s="38">
        <f t="shared" si="14"/>
        <v>26</v>
      </c>
    </row>
    <row r="291" spans="1:9" hidden="1" outlineLevel="2" x14ac:dyDescent="0.35">
      <c r="A291" t="s">
        <v>17</v>
      </c>
      <c r="B291">
        <v>125</v>
      </c>
      <c r="C291" s="1" t="s">
        <v>23</v>
      </c>
      <c r="D291" s="1" t="s">
        <v>20</v>
      </c>
      <c r="E291" s="1">
        <v>22355</v>
      </c>
      <c r="F291" t="s">
        <v>32</v>
      </c>
      <c r="G291" s="1">
        <v>27</v>
      </c>
      <c r="H291" s="1">
        <f t="shared" si="15"/>
        <v>603585</v>
      </c>
      <c r="I291" s="38">
        <f t="shared" si="14"/>
        <v>27</v>
      </c>
    </row>
    <row r="292" spans="1:9" hidden="1" outlineLevel="2" x14ac:dyDescent="0.35">
      <c r="A292" t="s">
        <v>17</v>
      </c>
      <c r="B292">
        <v>126</v>
      </c>
      <c r="C292" s="1" t="s">
        <v>23</v>
      </c>
      <c r="D292" s="1" t="s">
        <v>20</v>
      </c>
      <c r="E292" s="1">
        <v>2600</v>
      </c>
      <c r="F292" t="s">
        <v>32</v>
      </c>
      <c r="G292" s="1">
        <v>26</v>
      </c>
      <c r="H292" s="1">
        <f t="shared" si="15"/>
        <v>67600</v>
      </c>
      <c r="I292" s="38">
        <f t="shared" si="14"/>
        <v>26</v>
      </c>
    </row>
    <row r="293" spans="1:9" hidden="1" outlineLevel="2" x14ac:dyDescent="0.35">
      <c r="A293" t="s">
        <v>17</v>
      </c>
      <c r="B293">
        <v>126</v>
      </c>
      <c r="C293" s="1" t="s">
        <v>23</v>
      </c>
      <c r="D293" s="1" t="s">
        <v>20</v>
      </c>
      <c r="E293" s="1">
        <v>4190</v>
      </c>
      <c r="F293" t="s">
        <v>32</v>
      </c>
      <c r="G293" s="1">
        <v>25.5</v>
      </c>
      <c r="H293" s="1">
        <f t="shared" si="15"/>
        <v>106845</v>
      </c>
      <c r="I293" s="38">
        <f t="shared" si="14"/>
        <v>25.5</v>
      </c>
    </row>
    <row r="294" spans="1:9" hidden="1" outlineLevel="2" x14ac:dyDescent="0.35">
      <c r="A294" t="s">
        <v>17</v>
      </c>
      <c r="B294">
        <v>127</v>
      </c>
      <c r="C294" s="1" t="s">
        <v>23</v>
      </c>
      <c r="D294" s="1" t="s">
        <v>20</v>
      </c>
      <c r="E294" s="1">
        <v>3345</v>
      </c>
      <c r="F294" t="s">
        <v>32</v>
      </c>
      <c r="G294" s="1">
        <v>27.25</v>
      </c>
      <c r="H294" s="1">
        <f t="shared" si="15"/>
        <v>91151.25</v>
      </c>
      <c r="I294" s="38">
        <f t="shared" si="14"/>
        <v>27.25</v>
      </c>
    </row>
    <row r="295" spans="1:9" hidden="1" outlineLevel="2" x14ac:dyDescent="0.35">
      <c r="A295" t="s">
        <v>17</v>
      </c>
      <c r="B295">
        <v>128</v>
      </c>
      <c r="C295" s="1" t="s">
        <v>23</v>
      </c>
      <c r="D295" s="1" t="s">
        <v>20</v>
      </c>
      <c r="E295" s="1">
        <v>875</v>
      </c>
      <c r="F295" t="s">
        <v>32</v>
      </c>
      <c r="G295" s="1">
        <v>26</v>
      </c>
      <c r="H295" s="1">
        <f t="shared" si="15"/>
        <v>22750</v>
      </c>
      <c r="I295" s="38">
        <f t="shared" si="14"/>
        <v>26</v>
      </c>
    </row>
    <row r="296" spans="1:9" hidden="1" outlineLevel="2" x14ac:dyDescent="0.35">
      <c r="A296" t="s">
        <v>17</v>
      </c>
      <c r="B296">
        <v>128</v>
      </c>
      <c r="C296" s="1" t="s">
        <v>23</v>
      </c>
      <c r="D296" s="1" t="s">
        <v>20</v>
      </c>
      <c r="E296" s="1">
        <v>2225</v>
      </c>
      <c r="F296" t="s">
        <v>32</v>
      </c>
      <c r="G296" s="1">
        <v>27</v>
      </c>
      <c r="H296" s="1">
        <f t="shared" si="15"/>
        <v>60075</v>
      </c>
      <c r="I296" s="38">
        <f t="shared" si="14"/>
        <v>27</v>
      </c>
    </row>
    <row r="297" spans="1:9" hidden="1" outlineLevel="2" x14ac:dyDescent="0.35">
      <c r="A297" t="s">
        <v>17</v>
      </c>
      <c r="B297">
        <v>129</v>
      </c>
      <c r="C297" s="1" t="s">
        <v>23</v>
      </c>
      <c r="D297" s="1" t="s">
        <v>20</v>
      </c>
      <c r="E297" s="1">
        <v>3387</v>
      </c>
      <c r="F297" t="s">
        <v>32</v>
      </c>
      <c r="G297" s="1">
        <v>26.5</v>
      </c>
      <c r="H297" s="1">
        <f t="shared" si="15"/>
        <v>89755.5</v>
      </c>
      <c r="I297" s="38">
        <f t="shared" si="14"/>
        <v>26.5</v>
      </c>
    </row>
    <row r="298" spans="1:9" hidden="1" outlineLevel="2" x14ac:dyDescent="0.35">
      <c r="A298" t="s">
        <v>17</v>
      </c>
      <c r="B298">
        <v>135</v>
      </c>
      <c r="C298" s="1" t="s">
        <v>23</v>
      </c>
      <c r="D298" s="1" t="s">
        <v>20</v>
      </c>
      <c r="E298" s="1">
        <v>3675</v>
      </c>
      <c r="F298" t="s">
        <v>32</v>
      </c>
      <c r="G298" s="1">
        <v>28</v>
      </c>
      <c r="H298" s="1">
        <f t="shared" si="15"/>
        <v>102900</v>
      </c>
      <c r="I298" s="38">
        <f t="shared" si="14"/>
        <v>28</v>
      </c>
    </row>
    <row r="299" spans="1:9" hidden="1" outlineLevel="2" x14ac:dyDescent="0.35">
      <c r="A299" t="s">
        <v>17</v>
      </c>
      <c r="B299">
        <v>136</v>
      </c>
      <c r="C299" s="1" t="s">
        <v>23</v>
      </c>
      <c r="D299" s="1" t="s">
        <v>20</v>
      </c>
      <c r="E299" s="1">
        <v>5150</v>
      </c>
      <c r="F299" t="s">
        <v>32</v>
      </c>
      <c r="G299" s="1">
        <v>29.5</v>
      </c>
      <c r="H299" s="1">
        <f t="shared" si="15"/>
        <v>151925</v>
      </c>
      <c r="I299" s="38">
        <f t="shared" si="14"/>
        <v>29.5</v>
      </c>
    </row>
    <row r="300" spans="1:9" hidden="1" outlineLevel="2" x14ac:dyDescent="0.35">
      <c r="A300" t="s">
        <v>17</v>
      </c>
      <c r="B300">
        <v>138</v>
      </c>
      <c r="C300" s="1" t="s">
        <v>23</v>
      </c>
      <c r="D300" s="1" t="s">
        <v>20</v>
      </c>
      <c r="E300" s="1">
        <v>3620</v>
      </c>
      <c r="F300" t="s">
        <v>32</v>
      </c>
      <c r="G300" s="1">
        <v>30</v>
      </c>
      <c r="H300" s="1">
        <f t="shared" si="15"/>
        <v>108600</v>
      </c>
      <c r="I300" s="38">
        <f t="shared" si="14"/>
        <v>30</v>
      </c>
    </row>
    <row r="301" spans="1:9" hidden="1" outlineLevel="2" x14ac:dyDescent="0.35">
      <c r="A301" t="s">
        <v>17</v>
      </c>
      <c r="B301">
        <v>138</v>
      </c>
      <c r="C301" s="1" t="s">
        <v>23</v>
      </c>
      <c r="D301" s="1" t="s">
        <v>20</v>
      </c>
      <c r="E301" s="1">
        <v>4090</v>
      </c>
      <c r="F301" t="s">
        <v>32</v>
      </c>
      <c r="G301" s="1">
        <v>29</v>
      </c>
      <c r="H301" s="1">
        <f t="shared" si="15"/>
        <v>118610</v>
      </c>
      <c r="I301" s="38">
        <f t="shared" si="14"/>
        <v>29</v>
      </c>
    </row>
    <row r="302" spans="1:9" hidden="1" outlineLevel="2" x14ac:dyDescent="0.35">
      <c r="A302" t="s">
        <v>17</v>
      </c>
      <c r="B302">
        <v>139</v>
      </c>
      <c r="C302" s="1" t="s">
        <v>23</v>
      </c>
      <c r="D302" s="1" t="s">
        <v>20</v>
      </c>
      <c r="E302" s="1">
        <v>5720</v>
      </c>
      <c r="F302" t="s">
        <v>32</v>
      </c>
      <c r="G302" s="1">
        <v>29.5</v>
      </c>
      <c r="H302" s="1">
        <f t="shared" si="15"/>
        <v>168740</v>
      </c>
      <c r="I302" s="38">
        <f t="shared" si="14"/>
        <v>29.5</v>
      </c>
    </row>
    <row r="303" spans="1:9" hidden="1" outlineLevel="2" x14ac:dyDescent="0.35">
      <c r="A303" t="s">
        <v>17</v>
      </c>
      <c r="B303">
        <v>144</v>
      </c>
      <c r="C303" s="1" t="s">
        <v>23</v>
      </c>
      <c r="D303" s="1" t="s">
        <v>20</v>
      </c>
      <c r="E303" s="1">
        <v>3605</v>
      </c>
      <c r="F303" t="s">
        <v>32</v>
      </c>
      <c r="G303" s="1">
        <v>29.5</v>
      </c>
      <c r="H303" s="1">
        <f t="shared" si="15"/>
        <v>106347.5</v>
      </c>
      <c r="I303" s="38">
        <f t="shared" si="14"/>
        <v>29.5</v>
      </c>
    </row>
    <row r="304" spans="1:9" hidden="1" outlineLevel="2" x14ac:dyDescent="0.35">
      <c r="A304" t="s">
        <v>17</v>
      </c>
      <c r="B304">
        <v>159</v>
      </c>
      <c r="C304" s="1" t="s">
        <v>23</v>
      </c>
      <c r="D304" s="1" t="s">
        <v>20</v>
      </c>
      <c r="E304" s="1">
        <v>890</v>
      </c>
      <c r="F304" t="s">
        <v>32</v>
      </c>
      <c r="G304" s="1">
        <v>29.5</v>
      </c>
      <c r="H304" s="1">
        <f t="shared" si="15"/>
        <v>26255</v>
      </c>
      <c r="I304" s="38">
        <f t="shared" si="14"/>
        <v>29.5</v>
      </c>
    </row>
    <row r="305" spans="1:9" hidden="1" outlineLevel="2" x14ac:dyDescent="0.35">
      <c r="A305" t="s">
        <v>17</v>
      </c>
      <c r="B305">
        <v>160</v>
      </c>
      <c r="C305" s="1" t="s">
        <v>23</v>
      </c>
      <c r="D305" s="1" t="s">
        <v>20</v>
      </c>
      <c r="E305" s="1">
        <v>1700</v>
      </c>
      <c r="F305" t="s">
        <v>32</v>
      </c>
      <c r="G305" s="1">
        <v>29.5</v>
      </c>
      <c r="H305" s="1">
        <f t="shared" si="15"/>
        <v>50150</v>
      </c>
      <c r="I305" s="38">
        <f t="shared" si="14"/>
        <v>29.5</v>
      </c>
    </row>
    <row r="306" spans="1:9" hidden="1" outlineLevel="2" x14ac:dyDescent="0.35">
      <c r="A306" t="s">
        <v>17</v>
      </c>
      <c r="B306">
        <v>162</v>
      </c>
      <c r="C306" s="1" t="s">
        <v>23</v>
      </c>
      <c r="D306" s="1" t="s">
        <v>20</v>
      </c>
      <c r="E306" s="1">
        <v>2850</v>
      </c>
      <c r="F306" t="s">
        <v>32</v>
      </c>
      <c r="G306" s="1">
        <v>29.5</v>
      </c>
      <c r="H306" s="1">
        <f t="shared" si="15"/>
        <v>84075</v>
      </c>
      <c r="I306" s="38">
        <f t="shared" si="14"/>
        <v>29.5</v>
      </c>
    </row>
    <row r="307" spans="1:9" hidden="1" outlineLevel="2" x14ac:dyDescent="0.35">
      <c r="A307" t="s">
        <v>63</v>
      </c>
      <c r="B307">
        <v>164</v>
      </c>
      <c r="C307" s="1" t="s">
        <v>23</v>
      </c>
      <c r="D307" s="1" t="s">
        <v>20</v>
      </c>
      <c r="E307" s="1">
        <v>2930</v>
      </c>
      <c r="F307" t="s">
        <v>32</v>
      </c>
      <c r="G307" s="1">
        <v>29.5</v>
      </c>
      <c r="H307" s="1">
        <f t="shared" si="15"/>
        <v>86435</v>
      </c>
      <c r="I307" s="38">
        <f t="shared" si="14"/>
        <v>29.5</v>
      </c>
    </row>
    <row r="308" spans="1:9" hidden="1" outlineLevel="2" x14ac:dyDescent="0.35">
      <c r="A308" t="s">
        <v>63</v>
      </c>
      <c r="B308">
        <v>169</v>
      </c>
      <c r="C308" s="1" t="s">
        <v>23</v>
      </c>
      <c r="D308" s="1" t="s">
        <v>20</v>
      </c>
      <c r="E308" s="1">
        <v>1518</v>
      </c>
      <c r="F308" t="s">
        <v>32</v>
      </c>
      <c r="G308" s="1">
        <v>30</v>
      </c>
      <c r="H308" s="1">
        <f t="shared" ref="H308:H339" si="16">E308*G308</f>
        <v>45540</v>
      </c>
      <c r="I308" s="38">
        <f t="shared" si="14"/>
        <v>30</v>
      </c>
    </row>
    <row r="309" spans="1:9" hidden="1" outlineLevel="2" x14ac:dyDescent="0.35">
      <c r="A309" t="s">
        <v>63</v>
      </c>
      <c r="B309">
        <v>175</v>
      </c>
      <c r="C309" s="1" t="s">
        <v>23</v>
      </c>
      <c r="D309" s="1" t="s">
        <v>20</v>
      </c>
      <c r="E309" s="1">
        <v>6670</v>
      </c>
      <c r="F309" t="s">
        <v>32</v>
      </c>
      <c r="G309" s="1">
        <v>30</v>
      </c>
      <c r="H309" s="1">
        <f t="shared" si="16"/>
        <v>200100</v>
      </c>
      <c r="I309" s="38">
        <f t="shared" si="14"/>
        <v>30</v>
      </c>
    </row>
    <row r="310" spans="1:9" hidden="1" outlineLevel="2" x14ac:dyDescent="0.35">
      <c r="A310" t="s">
        <v>63</v>
      </c>
      <c r="B310">
        <v>176</v>
      </c>
      <c r="C310" s="1" t="s">
        <v>23</v>
      </c>
      <c r="D310" s="1" t="s">
        <v>20</v>
      </c>
      <c r="E310" s="1">
        <v>2960</v>
      </c>
      <c r="F310" t="s">
        <v>32</v>
      </c>
      <c r="G310" s="1">
        <v>29.5</v>
      </c>
      <c r="H310" s="1">
        <f t="shared" si="16"/>
        <v>87320</v>
      </c>
      <c r="I310" s="38">
        <f t="shared" si="14"/>
        <v>29.5</v>
      </c>
    </row>
    <row r="311" spans="1:9" hidden="1" outlineLevel="2" x14ac:dyDescent="0.35">
      <c r="A311" t="s">
        <v>63</v>
      </c>
      <c r="B311">
        <v>177</v>
      </c>
      <c r="C311" s="1" t="s">
        <v>23</v>
      </c>
      <c r="D311" s="1" t="s">
        <v>20</v>
      </c>
      <c r="E311" s="1">
        <v>5505</v>
      </c>
      <c r="F311" t="s">
        <v>32</v>
      </c>
      <c r="G311" s="1">
        <v>29.5</v>
      </c>
      <c r="H311" s="1">
        <f t="shared" si="16"/>
        <v>162397.5</v>
      </c>
      <c r="I311" s="38">
        <f t="shared" si="14"/>
        <v>29.5</v>
      </c>
    </row>
    <row r="312" spans="1:9" hidden="1" outlineLevel="2" x14ac:dyDescent="0.35">
      <c r="A312" t="s">
        <v>63</v>
      </c>
      <c r="B312">
        <v>178</v>
      </c>
      <c r="C312" s="1" t="s">
        <v>23</v>
      </c>
      <c r="D312" s="1" t="s">
        <v>20</v>
      </c>
      <c r="E312" s="1">
        <v>6010</v>
      </c>
      <c r="F312" t="s">
        <v>32</v>
      </c>
      <c r="G312" s="1">
        <v>29.5</v>
      </c>
      <c r="H312" s="1">
        <f t="shared" si="16"/>
        <v>177295</v>
      </c>
      <c r="I312" s="38">
        <f t="shared" si="14"/>
        <v>29.5</v>
      </c>
    </row>
    <row r="313" spans="1:9" hidden="1" outlineLevel="2" x14ac:dyDescent="0.35">
      <c r="A313" t="s">
        <v>63</v>
      </c>
      <c r="B313">
        <v>199</v>
      </c>
      <c r="C313" s="1" t="s">
        <v>23</v>
      </c>
      <c r="D313" s="1" t="s">
        <v>20</v>
      </c>
      <c r="E313" s="1">
        <v>1862</v>
      </c>
      <c r="F313" t="s">
        <v>32</v>
      </c>
      <c r="G313" s="1">
        <v>29.5</v>
      </c>
      <c r="H313" s="1">
        <f t="shared" si="16"/>
        <v>54929</v>
      </c>
      <c r="I313" s="38">
        <f t="shared" si="14"/>
        <v>29.5</v>
      </c>
    </row>
    <row r="314" spans="1:9" hidden="1" outlineLevel="2" x14ac:dyDescent="0.35">
      <c r="A314" t="s">
        <v>63</v>
      </c>
      <c r="B314">
        <v>201</v>
      </c>
      <c r="C314" s="1" t="s">
        <v>23</v>
      </c>
      <c r="D314" s="1" t="s">
        <v>20</v>
      </c>
      <c r="E314" s="1">
        <v>4460</v>
      </c>
      <c r="F314" t="s">
        <v>32</v>
      </c>
      <c r="G314" s="1">
        <v>29.5</v>
      </c>
      <c r="H314" s="1">
        <f t="shared" si="16"/>
        <v>131570</v>
      </c>
      <c r="I314" s="38">
        <f t="shared" si="14"/>
        <v>29.5</v>
      </c>
    </row>
    <row r="315" spans="1:9" hidden="1" outlineLevel="2" x14ac:dyDescent="0.35">
      <c r="A315" t="s">
        <v>63</v>
      </c>
      <c r="B315">
        <v>207</v>
      </c>
      <c r="C315" s="1" t="s">
        <v>23</v>
      </c>
      <c r="D315" s="1" t="s">
        <v>20</v>
      </c>
      <c r="E315" s="1">
        <v>4220</v>
      </c>
      <c r="F315" t="s">
        <v>32</v>
      </c>
      <c r="G315" s="1">
        <v>30</v>
      </c>
      <c r="H315" s="1">
        <f t="shared" si="16"/>
        <v>126600</v>
      </c>
      <c r="I315" s="38">
        <f t="shared" si="14"/>
        <v>30</v>
      </c>
    </row>
    <row r="316" spans="1:9" hidden="1" outlineLevel="2" x14ac:dyDescent="0.35">
      <c r="A316" t="s">
        <v>63</v>
      </c>
      <c r="B316">
        <v>208</v>
      </c>
      <c r="C316" s="1" t="s">
        <v>23</v>
      </c>
      <c r="D316" s="1" t="s">
        <v>20</v>
      </c>
      <c r="E316" s="1">
        <v>2980</v>
      </c>
      <c r="F316" t="s">
        <v>32</v>
      </c>
      <c r="G316" s="1">
        <v>29.5</v>
      </c>
      <c r="H316" s="1">
        <f t="shared" si="16"/>
        <v>87910</v>
      </c>
      <c r="I316" s="38">
        <f t="shared" si="14"/>
        <v>29.5</v>
      </c>
    </row>
    <row r="317" spans="1:9" hidden="1" outlineLevel="2" x14ac:dyDescent="0.35">
      <c r="A317" t="s">
        <v>63</v>
      </c>
      <c r="B317">
        <v>215</v>
      </c>
      <c r="C317" s="1" t="s">
        <v>23</v>
      </c>
      <c r="D317" s="1" t="s">
        <v>20</v>
      </c>
      <c r="E317" s="1">
        <v>1935</v>
      </c>
      <c r="F317" t="s">
        <v>32</v>
      </c>
      <c r="G317" s="1">
        <v>29.5</v>
      </c>
      <c r="H317" s="1">
        <f t="shared" si="16"/>
        <v>57082.5</v>
      </c>
      <c r="I317" s="38">
        <f t="shared" si="14"/>
        <v>29.5</v>
      </c>
    </row>
    <row r="318" spans="1:9" hidden="1" outlineLevel="2" x14ac:dyDescent="0.35">
      <c r="A318" t="s">
        <v>63</v>
      </c>
      <c r="B318">
        <v>223</v>
      </c>
      <c r="C318" s="1" t="s">
        <v>23</v>
      </c>
      <c r="D318" s="1" t="s">
        <v>20</v>
      </c>
      <c r="E318" s="1">
        <v>2050</v>
      </c>
      <c r="F318" t="s">
        <v>32</v>
      </c>
      <c r="G318" s="1">
        <v>29.5</v>
      </c>
      <c r="H318" s="1">
        <f t="shared" si="16"/>
        <v>60475</v>
      </c>
      <c r="I318" s="38">
        <f t="shared" si="14"/>
        <v>29.5</v>
      </c>
    </row>
    <row r="319" spans="1:9" hidden="1" outlineLevel="2" x14ac:dyDescent="0.35">
      <c r="A319" t="s">
        <v>63</v>
      </c>
      <c r="B319">
        <v>224</v>
      </c>
      <c r="C319" s="1" t="s">
        <v>23</v>
      </c>
      <c r="D319" s="1" t="s">
        <v>20</v>
      </c>
      <c r="E319" s="1">
        <v>4715</v>
      </c>
      <c r="F319" t="s">
        <v>32</v>
      </c>
      <c r="G319" s="1">
        <v>29.5</v>
      </c>
      <c r="H319" s="1">
        <f t="shared" si="16"/>
        <v>139092.5</v>
      </c>
      <c r="I319" s="38">
        <f t="shared" si="14"/>
        <v>29.5</v>
      </c>
    </row>
    <row r="320" spans="1:9" hidden="1" outlineLevel="2" x14ac:dyDescent="0.35">
      <c r="A320" t="s">
        <v>63</v>
      </c>
      <c r="B320">
        <v>229</v>
      </c>
      <c r="C320" s="1" t="s">
        <v>23</v>
      </c>
      <c r="D320" s="1" t="s">
        <v>20</v>
      </c>
      <c r="E320" s="1">
        <v>6280</v>
      </c>
      <c r="F320" t="s">
        <v>32</v>
      </c>
      <c r="G320" s="1">
        <v>30</v>
      </c>
      <c r="H320" s="1">
        <f t="shared" si="16"/>
        <v>188400</v>
      </c>
      <c r="I320" s="38">
        <f t="shared" si="14"/>
        <v>30</v>
      </c>
    </row>
    <row r="321" spans="1:9" hidden="1" outlineLevel="2" x14ac:dyDescent="0.35">
      <c r="A321" t="s">
        <v>63</v>
      </c>
      <c r="B321">
        <v>232</v>
      </c>
      <c r="C321" s="1" t="s">
        <v>23</v>
      </c>
      <c r="D321" s="1" t="s">
        <v>20</v>
      </c>
      <c r="E321" s="1">
        <v>5280</v>
      </c>
      <c r="F321" t="s">
        <v>32</v>
      </c>
      <c r="G321" s="1">
        <v>29.75</v>
      </c>
      <c r="H321" s="1">
        <f t="shared" si="16"/>
        <v>157080</v>
      </c>
      <c r="I321" s="38">
        <f t="shared" si="14"/>
        <v>29.75</v>
      </c>
    </row>
    <row r="322" spans="1:9" hidden="1" outlineLevel="2" x14ac:dyDescent="0.35">
      <c r="A322" t="s">
        <v>63</v>
      </c>
      <c r="B322">
        <v>237</v>
      </c>
      <c r="C322" s="1" t="s">
        <v>23</v>
      </c>
      <c r="D322" s="1" t="s">
        <v>20</v>
      </c>
      <c r="E322" s="1">
        <v>1720</v>
      </c>
      <c r="F322" t="s">
        <v>32</v>
      </c>
      <c r="G322" s="1">
        <v>29.5</v>
      </c>
      <c r="H322" s="1">
        <f t="shared" si="16"/>
        <v>50740</v>
      </c>
      <c r="I322" s="38">
        <f t="shared" si="14"/>
        <v>29.5</v>
      </c>
    </row>
    <row r="323" spans="1:9" hidden="1" outlineLevel="2" x14ac:dyDescent="0.35">
      <c r="A323" t="s">
        <v>63</v>
      </c>
      <c r="B323">
        <v>239</v>
      </c>
      <c r="C323" s="1" t="s">
        <v>23</v>
      </c>
      <c r="D323" s="1" t="s">
        <v>20</v>
      </c>
      <c r="E323" s="1">
        <v>5530</v>
      </c>
      <c r="F323" t="s">
        <v>32</v>
      </c>
      <c r="G323" s="1">
        <v>29</v>
      </c>
      <c r="H323" s="1">
        <f t="shared" si="16"/>
        <v>160370</v>
      </c>
      <c r="I323" s="38">
        <f t="shared" si="14"/>
        <v>29</v>
      </c>
    </row>
    <row r="324" spans="1:9" hidden="1" outlineLevel="2" x14ac:dyDescent="0.35">
      <c r="A324" t="s">
        <v>63</v>
      </c>
      <c r="B324">
        <v>241</v>
      </c>
      <c r="C324" s="1" t="s">
        <v>23</v>
      </c>
      <c r="D324" s="1" t="s">
        <v>20</v>
      </c>
      <c r="E324" s="1">
        <v>3340</v>
      </c>
      <c r="F324" t="s">
        <v>32</v>
      </c>
      <c r="G324" s="1">
        <v>30.649699999999999</v>
      </c>
      <c r="H324" s="1">
        <f t="shared" si="16"/>
        <v>102369.99799999999</v>
      </c>
      <c r="I324" s="38">
        <f t="shared" si="14"/>
        <v>30.649699999999999</v>
      </c>
    </row>
    <row r="325" spans="1:9" hidden="1" outlineLevel="2" x14ac:dyDescent="0.35">
      <c r="A325" t="s">
        <v>63</v>
      </c>
      <c r="B325">
        <v>243</v>
      </c>
      <c r="C325" s="1" t="s">
        <v>23</v>
      </c>
      <c r="D325" s="1" t="s">
        <v>20</v>
      </c>
      <c r="E325" s="1">
        <v>1550</v>
      </c>
      <c r="F325" t="s">
        <v>32</v>
      </c>
      <c r="G325" s="1">
        <v>29.75</v>
      </c>
      <c r="H325" s="1">
        <f t="shared" si="16"/>
        <v>46112.5</v>
      </c>
      <c r="I325" s="38">
        <f t="shared" si="14"/>
        <v>29.75</v>
      </c>
    </row>
    <row r="326" spans="1:9" hidden="1" outlineLevel="2" x14ac:dyDescent="0.35">
      <c r="A326" t="s">
        <v>63</v>
      </c>
      <c r="B326">
        <v>245</v>
      </c>
      <c r="C326" s="1" t="s">
        <v>23</v>
      </c>
      <c r="D326" s="1" t="s">
        <v>20</v>
      </c>
      <c r="E326" s="1">
        <v>2500</v>
      </c>
      <c r="F326" t="s">
        <v>32</v>
      </c>
      <c r="G326" s="1">
        <v>29.5</v>
      </c>
      <c r="H326" s="1">
        <f t="shared" si="16"/>
        <v>73750</v>
      </c>
      <c r="I326" s="38">
        <f t="shared" si="14"/>
        <v>29.5</v>
      </c>
    </row>
    <row r="327" spans="1:9" hidden="1" outlineLevel="2" x14ac:dyDescent="0.35">
      <c r="A327" t="s">
        <v>63</v>
      </c>
      <c r="B327">
        <v>247</v>
      </c>
      <c r="C327" s="1" t="s">
        <v>23</v>
      </c>
      <c r="D327" s="1" t="s">
        <v>20</v>
      </c>
      <c r="E327" s="1">
        <v>4880</v>
      </c>
      <c r="F327" t="s">
        <v>32</v>
      </c>
      <c r="G327" s="1">
        <v>29.5</v>
      </c>
      <c r="H327" s="1">
        <f t="shared" si="16"/>
        <v>143960</v>
      </c>
      <c r="I327" s="38">
        <f t="shared" si="14"/>
        <v>29.5</v>
      </c>
    </row>
    <row r="328" spans="1:9" hidden="1" outlineLevel="2" x14ac:dyDescent="0.35">
      <c r="A328" t="s">
        <v>63</v>
      </c>
      <c r="B328">
        <v>248</v>
      </c>
      <c r="C328" s="1" t="s">
        <v>23</v>
      </c>
      <c r="D328" s="1" t="s">
        <v>20</v>
      </c>
      <c r="E328" s="1">
        <v>5860</v>
      </c>
      <c r="F328" t="s">
        <v>32</v>
      </c>
      <c r="G328" s="1">
        <v>29.75</v>
      </c>
      <c r="H328" s="1">
        <f t="shared" si="16"/>
        <v>174335</v>
      </c>
      <c r="I328" s="38">
        <f t="shared" si="14"/>
        <v>29.75</v>
      </c>
    </row>
    <row r="329" spans="1:9" hidden="1" outlineLevel="2" x14ac:dyDescent="0.35">
      <c r="A329" t="s">
        <v>63</v>
      </c>
      <c r="B329">
        <v>249</v>
      </c>
      <c r="C329" s="1" t="s">
        <v>23</v>
      </c>
      <c r="D329" s="1" t="s">
        <v>20</v>
      </c>
      <c r="E329" s="1">
        <v>6265</v>
      </c>
      <c r="F329" t="s">
        <v>32</v>
      </c>
      <c r="G329" s="1">
        <v>27.5</v>
      </c>
      <c r="H329" s="1">
        <f t="shared" si="16"/>
        <v>172287.5</v>
      </c>
      <c r="I329" s="38">
        <f t="shared" si="14"/>
        <v>27.5</v>
      </c>
    </row>
    <row r="330" spans="1:9" hidden="1" outlineLevel="2" x14ac:dyDescent="0.35">
      <c r="A330" t="s">
        <v>63</v>
      </c>
      <c r="B330">
        <v>251</v>
      </c>
      <c r="C330" s="1" t="s">
        <v>23</v>
      </c>
      <c r="D330" s="1" t="s">
        <v>20</v>
      </c>
      <c r="E330" s="1">
        <v>2650</v>
      </c>
      <c r="F330" t="s">
        <v>32</v>
      </c>
      <c r="G330" s="1">
        <v>29.75</v>
      </c>
      <c r="H330" s="1">
        <f t="shared" si="16"/>
        <v>78837.5</v>
      </c>
      <c r="I330" s="38">
        <f t="shared" si="14"/>
        <v>29.75</v>
      </c>
    </row>
    <row r="331" spans="1:9" hidden="1" outlineLevel="2" x14ac:dyDescent="0.35">
      <c r="A331" t="s">
        <v>63</v>
      </c>
      <c r="B331">
        <v>256</v>
      </c>
      <c r="C331" s="1" t="s">
        <v>23</v>
      </c>
      <c r="D331" s="1" t="s">
        <v>20</v>
      </c>
      <c r="E331" s="1">
        <v>3985</v>
      </c>
      <c r="F331" t="s">
        <v>32</v>
      </c>
      <c r="G331" s="1">
        <v>29.75</v>
      </c>
      <c r="H331" s="1">
        <f t="shared" si="16"/>
        <v>118553.75</v>
      </c>
      <c r="I331" s="38">
        <f t="shared" si="14"/>
        <v>29.75</v>
      </c>
    </row>
    <row r="332" spans="1:9" hidden="1" outlineLevel="2" x14ac:dyDescent="0.35">
      <c r="A332" t="s">
        <v>18</v>
      </c>
      <c r="B332">
        <v>292</v>
      </c>
      <c r="C332" s="1" t="s">
        <v>23</v>
      </c>
      <c r="D332" s="1" t="s">
        <v>20</v>
      </c>
      <c r="E332" s="1">
        <v>214</v>
      </c>
      <c r="F332" t="s">
        <v>32</v>
      </c>
      <c r="G332" s="1">
        <v>29</v>
      </c>
      <c r="H332" s="1">
        <f t="shared" si="16"/>
        <v>6206</v>
      </c>
      <c r="I332" s="38">
        <f t="shared" ref="I332:I354" si="17">H332/E332</f>
        <v>29</v>
      </c>
    </row>
    <row r="333" spans="1:9" hidden="1" outlineLevel="2" x14ac:dyDescent="0.35">
      <c r="A333" t="s">
        <v>18</v>
      </c>
      <c r="B333">
        <v>294</v>
      </c>
      <c r="C333" s="1" t="s">
        <v>23</v>
      </c>
      <c r="D333" s="1" t="s">
        <v>20</v>
      </c>
      <c r="E333" s="1">
        <v>2532</v>
      </c>
      <c r="F333" t="s">
        <v>32</v>
      </c>
      <c r="G333" s="1">
        <v>29.5</v>
      </c>
      <c r="H333" s="1">
        <f t="shared" si="16"/>
        <v>74694</v>
      </c>
      <c r="I333" s="38">
        <f t="shared" si="17"/>
        <v>29.5</v>
      </c>
    </row>
    <row r="334" spans="1:9" hidden="1" outlineLevel="2" x14ac:dyDescent="0.35">
      <c r="A334" t="s">
        <v>18</v>
      </c>
      <c r="B334">
        <v>300</v>
      </c>
      <c r="C334" s="1" t="s">
        <v>23</v>
      </c>
      <c r="D334" s="1" t="s">
        <v>20</v>
      </c>
      <c r="E334" s="1">
        <v>7030</v>
      </c>
      <c r="F334" t="s">
        <v>32</v>
      </c>
      <c r="G334" s="1">
        <v>29.75</v>
      </c>
      <c r="H334" s="1">
        <f t="shared" si="16"/>
        <v>209142.5</v>
      </c>
      <c r="I334" s="38">
        <f t="shared" si="17"/>
        <v>29.75</v>
      </c>
    </row>
    <row r="335" spans="1:9" hidden="1" outlineLevel="2" x14ac:dyDescent="0.35">
      <c r="A335" t="s">
        <v>18</v>
      </c>
      <c r="B335">
        <v>314</v>
      </c>
      <c r="C335" s="1" t="s">
        <v>23</v>
      </c>
      <c r="D335" s="1" t="s">
        <v>20</v>
      </c>
      <c r="E335" s="1">
        <v>7430</v>
      </c>
      <c r="F335" t="s">
        <v>32</v>
      </c>
      <c r="G335" s="1">
        <v>30</v>
      </c>
      <c r="H335" s="1">
        <f t="shared" si="16"/>
        <v>222900</v>
      </c>
      <c r="I335" s="38">
        <f t="shared" si="17"/>
        <v>30</v>
      </c>
    </row>
    <row r="336" spans="1:9" hidden="1" outlineLevel="2" x14ac:dyDescent="0.35">
      <c r="A336" t="s">
        <v>18</v>
      </c>
      <c r="B336">
        <v>321</v>
      </c>
      <c r="C336" s="1" t="s">
        <v>23</v>
      </c>
      <c r="D336" s="1" t="s">
        <v>20</v>
      </c>
      <c r="E336" s="1">
        <v>5845</v>
      </c>
      <c r="F336" t="s">
        <v>32</v>
      </c>
      <c r="G336" s="1">
        <v>30.25</v>
      </c>
      <c r="H336" s="1">
        <f t="shared" si="16"/>
        <v>176811.25</v>
      </c>
      <c r="I336" s="38">
        <f t="shared" si="17"/>
        <v>30.25</v>
      </c>
    </row>
    <row r="337" spans="1:9" hidden="1" outlineLevel="2" x14ac:dyDescent="0.35">
      <c r="A337" t="s">
        <v>18</v>
      </c>
      <c r="B337">
        <v>324</v>
      </c>
      <c r="C337" s="1" t="s">
        <v>23</v>
      </c>
      <c r="D337" s="1" t="s">
        <v>20</v>
      </c>
      <c r="E337" s="1">
        <v>19975</v>
      </c>
      <c r="F337" t="s">
        <v>32</v>
      </c>
      <c r="G337" s="1">
        <v>29.9</v>
      </c>
      <c r="H337" s="1">
        <f t="shared" si="16"/>
        <v>597252.5</v>
      </c>
      <c r="I337" s="38">
        <f t="shared" si="17"/>
        <v>29.9</v>
      </c>
    </row>
    <row r="338" spans="1:9" hidden="1" outlineLevel="2" x14ac:dyDescent="0.35">
      <c r="A338" t="s">
        <v>18</v>
      </c>
      <c r="B338">
        <v>330</v>
      </c>
      <c r="C338" s="1" t="s">
        <v>23</v>
      </c>
      <c r="D338" s="1" t="s">
        <v>20</v>
      </c>
      <c r="E338" s="1">
        <v>1200</v>
      </c>
      <c r="F338" t="s">
        <v>32</v>
      </c>
      <c r="G338" s="1">
        <v>29</v>
      </c>
      <c r="H338" s="1">
        <f t="shared" si="16"/>
        <v>34800</v>
      </c>
      <c r="I338" s="38">
        <f t="shared" si="17"/>
        <v>29</v>
      </c>
    </row>
    <row r="339" spans="1:9" hidden="1" outlineLevel="2" x14ac:dyDescent="0.35">
      <c r="A339" t="s">
        <v>18</v>
      </c>
      <c r="B339">
        <v>330</v>
      </c>
      <c r="C339" s="1" t="s">
        <v>23</v>
      </c>
      <c r="D339" s="1" t="s">
        <v>20</v>
      </c>
      <c r="E339" s="1">
        <v>3640</v>
      </c>
      <c r="F339" t="s">
        <v>32</v>
      </c>
      <c r="G339" s="1">
        <v>30.5</v>
      </c>
      <c r="H339" s="1">
        <f t="shared" si="16"/>
        <v>111020</v>
      </c>
      <c r="I339" s="38">
        <f t="shared" si="17"/>
        <v>30.5</v>
      </c>
    </row>
    <row r="340" spans="1:9" hidden="1" outlineLevel="2" x14ac:dyDescent="0.35">
      <c r="A340" t="s">
        <v>18</v>
      </c>
      <c r="B340">
        <v>343</v>
      </c>
      <c r="C340" s="1" t="s">
        <v>23</v>
      </c>
      <c r="D340" s="1" t="s">
        <v>20</v>
      </c>
      <c r="E340" s="1">
        <v>22230</v>
      </c>
      <c r="F340" t="s">
        <v>32</v>
      </c>
      <c r="G340" s="1">
        <v>26.5</v>
      </c>
      <c r="H340" s="1">
        <f t="shared" ref="H340:H353" si="18">E340*G340</f>
        <v>589095</v>
      </c>
      <c r="I340" s="38">
        <f t="shared" si="17"/>
        <v>26.5</v>
      </c>
    </row>
    <row r="341" spans="1:9" hidden="1" outlineLevel="2" x14ac:dyDescent="0.35">
      <c r="A341" t="s">
        <v>18</v>
      </c>
      <c r="B341">
        <v>345</v>
      </c>
      <c r="C341" s="1" t="s">
        <v>23</v>
      </c>
      <c r="D341" s="1" t="s">
        <v>20</v>
      </c>
      <c r="E341" s="1">
        <v>9125</v>
      </c>
      <c r="F341" t="s">
        <v>32</v>
      </c>
      <c r="G341" s="1">
        <v>31</v>
      </c>
      <c r="H341" s="1">
        <f t="shared" si="18"/>
        <v>282875</v>
      </c>
      <c r="I341" s="38">
        <f t="shared" si="17"/>
        <v>31</v>
      </c>
    </row>
    <row r="342" spans="1:9" hidden="1" outlineLevel="2" x14ac:dyDescent="0.35">
      <c r="A342" t="s">
        <v>18</v>
      </c>
      <c r="B342">
        <v>348</v>
      </c>
      <c r="C342" s="1" t="s">
        <v>23</v>
      </c>
      <c r="D342" s="1" t="s">
        <v>20</v>
      </c>
      <c r="E342" s="1">
        <v>1743</v>
      </c>
      <c r="F342" t="s">
        <v>32</v>
      </c>
      <c r="G342" s="1">
        <v>30.5</v>
      </c>
      <c r="H342" s="1">
        <f t="shared" si="18"/>
        <v>53161.5</v>
      </c>
      <c r="I342" s="38">
        <f t="shared" si="17"/>
        <v>30.5</v>
      </c>
    </row>
    <row r="343" spans="1:9" hidden="1" outlineLevel="2" x14ac:dyDescent="0.35">
      <c r="A343" t="s">
        <v>18</v>
      </c>
      <c r="B343">
        <v>351</v>
      </c>
      <c r="C343" s="1" t="s">
        <v>23</v>
      </c>
      <c r="D343" s="1" t="s">
        <v>20</v>
      </c>
      <c r="E343" s="1">
        <v>1351</v>
      </c>
      <c r="F343" t="s">
        <v>32</v>
      </c>
      <c r="G343" s="1">
        <v>30.5</v>
      </c>
      <c r="H343" s="1">
        <f t="shared" si="18"/>
        <v>41205.5</v>
      </c>
      <c r="I343" s="38">
        <f t="shared" si="17"/>
        <v>30.5</v>
      </c>
    </row>
    <row r="344" spans="1:9" hidden="1" outlineLevel="2" x14ac:dyDescent="0.35">
      <c r="A344" t="s">
        <v>18</v>
      </c>
      <c r="B344">
        <v>357</v>
      </c>
      <c r="C344" s="1" t="s">
        <v>23</v>
      </c>
      <c r="D344" s="1" t="s">
        <v>20</v>
      </c>
      <c r="E344" s="1">
        <v>2090</v>
      </c>
      <c r="F344" t="s">
        <v>32</v>
      </c>
      <c r="G344" s="1">
        <v>31</v>
      </c>
      <c r="H344" s="1">
        <f t="shared" si="18"/>
        <v>64790</v>
      </c>
      <c r="I344" s="38">
        <f t="shared" si="17"/>
        <v>31</v>
      </c>
    </row>
    <row r="345" spans="1:9" hidden="1" outlineLevel="2" x14ac:dyDescent="0.35">
      <c r="A345" t="s">
        <v>18</v>
      </c>
      <c r="B345">
        <v>361</v>
      </c>
      <c r="C345" s="1" t="s">
        <v>23</v>
      </c>
      <c r="D345" s="1" t="s">
        <v>20</v>
      </c>
      <c r="E345" s="1">
        <v>2425</v>
      </c>
      <c r="F345" t="s">
        <v>32</v>
      </c>
      <c r="G345" s="1">
        <v>31</v>
      </c>
      <c r="H345" s="1">
        <f t="shared" si="18"/>
        <v>75175</v>
      </c>
      <c r="I345" s="38">
        <f t="shared" si="17"/>
        <v>31</v>
      </c>
    </row>
    <row r="346" spans="1:9" hidden="1" outlineLevel="2" x14ac:dyDescent="0.35">
      <c r="A346" t="s">
        <v>73</v>
      </c>
      <c r="B346">
        <v>364</v>
      </c>
      <c r="C346" s="1" t="s">
        <v>23</v>
      </c>
      <c r="D346" s="1" t="s">
        <v>20</v>
      </c>
      <c r="E346" s="1">
        <v>1243</v>
      </c>
      <c r="F346" t="s">
        <v>32</v>
      </c>
      <c r="G346" s="1">
        <v>29</v>
      </c>
      <c r="H346" s="1">
        <f t="shared" si="18"/>
        <v>36047</v>
      </c>
      <c r="I346" s="38">
        <f t="shared" si="17"/>
        <v>29</v>
      </c>
    </row>
    <row r="347" spans="1:9" hidden="1" outlineLevel="2" x14ac:dyDescent="0.35">
      <c r="A347" t="s">
        <v>73</v>
      </c>
      <c r="B347">
        <v>365</v>
      </c>
      <c r="C347" s="1" t="s">
        <v>23</v>
      </c>
      <c r="D347" s="1" t="s">
        <v>20</v>
      </c>
      <c r="E347" s="1">
        <v>5205</v>
      </c>
      <c r="F347" t="s">
        <v>32</v>
      </c>
      <c r="G347" s="1">
        <v>30.5</v>
      </c>
      <c r="H347" s="1">
        <f t="shared" si="18"/>
        <v>158752.5</v>
      </c>
      <c r="I347" s="38">
        <f t="shared" si="17"/>
        <v>30.5</v>
      </c>
    </row>
    <row r="348" spans="1:9" hidden="1" outlineLevel="2" x14ac:dyDescent="0.35">
      <c r="A348" t="s">
        <v>73</v>
      </c>
      <c r="B348">
        <v>377</v>
      </c>
      <c r="C348" s="1" t="s">
        <v>23</v>
      </c>
      <c r="D348" s="1" t="s">
        <v>20</v>
      </c>
      <c r="E348" s="1">
        <v>4390</v>
      </c>
      <c r="F348" t="s">
        <v>32</v>
      </c>
      <c r="G348" s="1">
        <v>21</v>
      </c>
      <c r="H348" s="1">
        <f t="shared" si="18"/>
        <v>92190</v>
      </c>
      <c r="I348" s="38">
        <f t="shared" si="17"/>
        <v>21</v>
      </c>
    </row>
    <row r="349" spans="1:9" hidden="1" outlineLevel="2" x14ac:dyDescent="0.35">
      <c r="A349" t="s">
        <v>73</v>
      </c>
      <c r="B349">
        <v>377</v>
      </c>
      <c r="C349" s="1" t="s">
        <v>23</v>
      </c>
      <c r="D349" s="1" t="s">
        <v>20</v>
      </c>
      <c r="E349" s="1">
        <v>900</v>
      </c>
      <c r="F349" t="s">
        <v>32</v>
      </c>
      <c r="G349" s="1">
        <v>30</v>
      </c>
      <c r="H349" s="1">
        <f t="shared" si="18"/>
        <v>27000</v>
      </c>
      <c r="I349" s="38">
        <f t="shared" si="17"/>
        <v>30</v>
      </c>
    </row>
    <row r="350" spans="1:9" hidden="1" outlineLevel="2" x14ac:dyDescent="0.35">
      <c r="A350" t="s">
        <v>73</v>
      </c>
      <c r="B350">
        <v>382</v>
      </c>
      <c r="C350" s="1" t="s">
        <v>23</v>
      </c>
      <c r="D350" s="1" t="s">
        <v>20</v>
      </c>
      <c r="E350" s="1">
        <v>2600</v>
      </c>
      <c r="F350" t="s">
        <v>32</v>
      </c>
      <c r="G350" s="1">
        <v>30</v>
      </c>
      <c r="H350" s="1">
        <f t="shared" si="18"/>
        <v>78000</v>
      </c>
      <c r="I350" s="38">
        <f t="shared" si="17"/>
        <v>30</v>
      </c>
    </row>
    <row r="351" spans="1:9" hidden="1" outlineLevel="2" x14ac:dyDescent="0.35">
      <c r="A351" t="s">
        <v>73</v>
      </c>
      <c r="B351">
        <v>383</v>
      </c>
      <c r="C351" s="1" t="s">
        <v>23</v>
      </c>
      <c r="D351" s="1" t="s">
        <v>20</v>
      </c>
      <c r="E351" s="1">
        <v>822</v>
      </c>
      <c r="F351" t="s">
        <v>32</v>
      </c>
      <c r="G351" s="1">
        <v>20.5</v>
      </c>
      <c r="H351" s="1">
        <f t="shared" si="18"/>
        <v>16851</v>
      </c>
      <c r="I351" s="38">
        <f t="shared" si="17"/>
        <v>20.5</v>
      </c>
    </row>
    <row r="352" spans="1:9" hidden="1" outlineLevel="2" x14ac:dyDescent="0.35">
      <c r="A352" t="s">
        <v>73</v>
      </c>
      <c r="B352">
        <v>386</v>
      </c>
      <c r="C352" s="1" t="s">
        <v>23</v>
      </c>
      <c r="D352" s="1" t="s">
        <v>20</v>
      </c>
      <c r="E352" s="1">
        <v>471</v>
      </c>
      <c r="F352" t="s">
        <v>32</v>
      </c>
      <c r="G352" s="1">
        <v>20</v>
      </c>
      <c r="H352" s="1">
        <f t="shared" si="18"/>
        <v>9420</v>
      </c>
      <c r="I352" s="38">
        <f t="shared" si="17"/>
        <v>20</v>
      </c>
    </row>
    <row r="353" spans="1:9" hidden="1" outlineLevel="2" x14ac:dyDescent="0.35">
      <c r="A353" t="s">
        <v>73</v>
      </c>
      <c r="B353">
        <v>398</v>
      </c>
      <c r="C353" s="1" t="s">
        <v>23</v>
      </c>
      <c r="D353" s="1" t="s">
        <v>20</v>
      </c>
      <c r="E353" s="1">
        <v>5050</v>
      </c>
      <c r="F353" t="s">
        <v>32</v>
      </c>
      <c r="G353" s="1">
        <v>29.25</v>
      </c>
      <c r="H353" s="1">
        <f t="shared" si="18"/>
        <v>147712.5</v>
      </c>
      <c r="I353" s="38">
        <f t="shared" si="17"/>
        <v>29.25</v>
      </c>
    </row>
    <row r="354" spans="1:9" outlineLevel="1" collapsed="1" x14ac:dyDescent="0.35">
      <c r="D354" s="11" t="s">
        <v>94</v>
      </c>
      <c r="E354" s="26">
        <f>SUBTOTAL(9,E276:E353)</f>
        <v>314040</v>
      </c>
      <c r="H354" s="11">
        <f>SUBTOTAL(9,H276:H353)</f>
        <v>8944310.9479999989</v>
      </c>
      <c r="I354" s="38">
        <f t="shared" si="17"/>
        <v>28.481438504649084</v>
      </c>
    </row>
    <row r="355" spans="1:9" outlineLevel="1" x14ac:dyDescent="0.35">
      <c r="D355" s="11"/>
      <c r="E355" s="26"/>
      <c r="H355" s="11"/>
    </row>
    <row r="356" spans="1:9" x14ac:dyDescent="0.35">
      <c r="D356" s="11" t="s">
        <v>25</v>
      </c>
      <c r="E356" s="11">
        <f>SUBTOTAL(9,E2:E353)</f>
        <v>1019989</v>
      </c>
      <c r="H356" s="11">
        <f>SUBTOTAL(9,H2:H353)</f>
        <v>26248104.624150001</v>
      </c>
    </row>
    <row r="359" spans="1:9" x14ac:dyDescent="0.35">
      <c r="D359" s="40" t="s">
        <v>146</v>
      </c>
      <c r="E359" s="40" t="s">
        <v>145</v>
      </c>
      <c r="F359" s="40"/>
      <c r="G359" s="41"/>
      <c r="H359" s="41"/>
      <c r="I359" s="40"/>
    </row>
    <row r="360" spans="1:9" x14ac:dyDescent="0.35">
      <c r="D360" s="32" t="s">
        <v>114</v>
      </c>
      <c r="E360" s="39">
        <v>242000</v>
      </c>
    </row>
    <row r="361" spans="1:9" x14ac:dyDescent="0.35">
      <c r="D361" s="32" t="s">
        <v>39</v>
      </c>
      <c r="E361" s="39">
        <v>8700</v>
      </c>
    </row>
    <row r="362" spans="1:9" x14ac:dyDescent="0.35">
      <c r="D362" s="32" t="s">
        <v>21</v>
      </c>
      <c r="E362" s="39">
        <v>690950</v>
      </c>
    </row>
    <row r="363" spans="1:9" x14ac:dyDescent="0.35">
      <c r="D363" s="32" t="s">
        <v>67</v>
      </c>
      <c r="E363" s="39">
        <v>0</v>
      </c>
    </row>
    <row r="364" spans="1:9" x14ac:dyDescent="0.35">
      <c r="D364" s="32" t="s">
        <v>30</v>
      </c>
      <c r="E364" s="39">
        <v>70000</v>
      </c>
    </row>
    <row r="365" spans="1:9" x14ac:dyDescent="0.35">
      <c r="D365" s="32" t="s">
        <v>51</v>
      </c>
      <c r="E365" s="39">
        <v>6686532</v>
      </c>
    </row>
    <row r="366" spans="1:9" x14ac:dyDescent="0.35">
      <c r="D366" s="32" t="s">
        <v>117</v>
      </c>
      <c r="E366" s="39">
        <v>2095793.5</v>
      </c>
    </row>
    <row r="367" spans="1:9" x14ac:dyDescent="0.35">
      <c r="D367" s="32" t="s">
        <v>45</v>
      </c>
      <c r="E367" s="39">
        <v>213850</v>
      </c>
    </row>
    <row r="368" spans="1:9" x14ac:dyDescent="0.35">
      <c r="D368" s="32" t="s">
        <v>115</v>
      </c>
      <c r="E368" s="39">
        <v>214760</v>
      </c>
    </row>
    <row r="369" spans="4:5" x14ac:dyDescent="0.35">
      <c r="D369" s="32" t="s">
        <v>121</v>
      </c>
      <c r="E369" s="39">
        <v>808250</v>
      </c>
    </row>
    <row r="370" spans="4:5" x14ac:dyDescent="0.35">
      <c r="D370" s="32" t="s">
        <v>34</v>
      </c>
      <c r="E370" s="39">
        <v>1022200</v>
      </c>
    </row>
    <row r="371" spans="4:5" x14ac:dyDescent="0.35">
      <c r="D371" s="32" t="s">
        <v>37</v>
      </c>
      <c r="E371" s="39">
        <v>903556.25</v>
      </c>
    </row>
    <row r="372" spans="4:5" x14ac:dyDescent="0.35">
      <c r="D372" s="32" t="s">
        <v>28</v>
      </c>
      <c r="E372" s="39">
        <v>1278466</v>
      </c>
    </row>
    <row r="373" spans="4:5" x14ac:dyDescent="0.35">
      <c r="D373" s="32" t="s">
        <v>60</v>
      </c>
      <c r="E373" s="39">
        <v>869250</v>
      </c>
    </row>
    <row r="374" spans="4:5" x14ac:dyDescent="0.35">
      <c r="D374" s="32" t="s">
        <v>56</v>
      </c>
      <c r="E374" s="39">
        <v>42000</v>
      </c>
    </row>
    <row r="375" spans="4:5" x14ac:dyDescent="0.35">
      <c r="D375" s="32" t="s">
        <v>43</v>
      </c>
      <c r="E375" s="39">
        <v>584450</v>
      </c>
    </row>
    <row r="376" spans="4:5" x14ac:dyDescent="0.35">
      <c r="D376" s="32" t="s">
        <v>113</v>
      </c>
      <c r="E376" s="39">
        <v>196000</v>
      </c>
    </row>
    <row r="377" spans="4:5" x14ac:dyDescent="0.35">
      <c r="D377" s="32" t="s">
        <v>20</v>
      </c>
      <c r="E377" s="39">
        <v>573990</v>
      </c>
    </row>
    <row r="378" spans="4:5" x14ac:dyDescent="0.35">
      <c r="D378" s="32" t="s">
        <v>53</v>
      </c>
      <c r="E378" s="39">
        <v>36400</v>
      </c>
    </row>
    <row r="379" spans="4:5" x14ac:dyDescent="0.35">
      <c r="D379" s="32" t="s">
        <v>55</v>
      </c>
      <c r="E379" s="39">
        <v>117520</v>
      </c>
    </row>
    <row r="380" spans="4:5" x14ac:dyDescent="0.35">
      <c r="D380" s="32" t="s">
        <v>54</v>
      </c>
      <c r="E380" s="39">
        <v>912550</v>
      </c>
    </row>
    <row r="381" spans="4:5" x14ac:dyDescent="0.35">
      <c r="D381" s="32" t="s">
        <v>75</v>
      </c>
      <c r="E381" s="39">
        <v>0</v>
      </c>
    </row>
    <row r="382" spans="4:5" x14ac:dyDescent="0.35">
      <c r="D382" s="32" t="s">
        <v>40</v>
      </c>
      <c r="E382" s="39">
        <v>7600</v>
      </c>
    </row>
    <row r="383" spans="4:5" x14ac:dyDescent="0.35">
      <c r="D383" s="32" t="s">
        <v>112</v>
      </c>
      <c r="E383" s="39">
        <v>72500</v>
      </c>
    </row>
    <row r="384" spans="4:5" x14ac:dyDescent="0.35">
      <c r="D384" s="32" t="s">
        <v>57</v>
      </c>
      <c r="E384" s="39">
        <v>39062.5</v>
      </c>
    </row>
    <row r="385" spans="4:5" x14ac:dyDescent="0.35">
      <c r="D385" s="32" t="s">
        <v>70</v>
      </c>
      <c r="E385" s="39">
        <v>16300</v>
      </c>
    </row>
    <row r="386" spans="4:5" x14ac:dyDescent="0.35">
      <c r="D386" s="32" t="s">
        <v>25</v>
      </c>
      <c r="E386" s="39">
        <v>17702680.25</v>
      </c>
    </row>
  </sheetData>
  <autoFilter ref="A1:H353" xr:uid="{00000000-0009-0000-0000-000001000000}">
    <sortState xmlns:xlrd2="http://schemas.microsoft.com/office/spreadsheetml/2017/richdata2" ref="A2:H342">
      <sortCondition ref="D1:D342"/>
    </sortState>
  </autoFilter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5"/>
  <sheetViews>
    <sheetView topLeftCell="D1" workbookViewId="0">
      <pane ySplit="1" topLeftCell="A3" activePane="bottomLeft" state="frozen"/>
      <selection pane="bottomLeft" activeCell="E1" sqref="E1"/>
    </sheetView>
  </sheetViews>
  <sheetFormatPr defaultColWidth="9.1796875" defaultRowHeight="14.5" outlineLevelRow="2" x14ac:dyDescent="0.35"/>
  <cols>
    <col min="1" max="1" width="9.1796875" style="4"/>
    <col min="2" max="2" width="7.1796875" style="4" bestFit="1" customWidth="1"/>
    <col min="3" max="3" width="46" style="4" bestFit="1" customWidth="1"/>
    <col min="4" max="4" width="16.1796875" style="4" customWidth="1"/>
    <col min="5" max="5" width="35.54296875" style="4" bestFit="1" customWidth="1"/>
    <col min="6" max="8" width="12.7265625" style="9" customWidth="1"/>
    <col min="9" max="9" width="14.26953125" style="9" bestFit="1" customWidth="1"/>
    <col min="10" max="16384" width="9.1796875" style="4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8" t="s">
        <v>10</v>
      </c>
      <c r="G1" s="8" t="s">
        <v>31</v>
      </c>
      <c r="H1" s="8" t="s">
        <v>11</v>
      </c>
      <c r="I1" s="8" t="s">
        <v>8</v>
      </c>
    </row>
    <row r="2" spans="1:9" hidden="1" outlineLevel="2" x14ac:dyDescent="0.35">
      <c r="A2" s="4" t="s">
        <v>36</v>
      </c>
      <c r="B2" s="4">
        <v>905</v>
      </c>
      <c r="C2" s="4" t="s">
        <v>27</v>
      </c>
      <c r="D2" s="4">
        <v>300514038</v>
      </c>
      <c r="E2" s="4" t="s">
        <v>39</v>
      </c>
      <c r="F2" s="9">
        <f>0.6*100</f>
        <v>60</v>
      </c>
      <c r="G2" s="9" t="s">
        <v>32</v>
      </c>
      <c r="H2" s="9">
        <f>14500/100</f>
        <v>145</v>
      </c>
      <c r="I2" s="9">
        <f>H2*F2</f>
        <v>8700</v>
      </c>
    </row>
    <row r="3" spans="1:9" outlineLevel="1" collapsed="1" x14ac:dyDescent="0.35">
      <c r="E3" s="6" t="s">
        <v>96</v>
      </c>
      <c r="F3" s="9">
        <f>SUBTOTAL(9,F2:F2)</f>
        <v>60</v>
      </c>
      <c r="G3" s="9">
        <f>SUBTOTAL(9,G2:G2)</f>
        <v>0</v>
      </c>
      <c r="H3" s="9">
        <f>SUBTOTAL(9,H2:H2)</f>
        <v>145</v>
      </c>
      <c r="I3" s="9">
        <f>SUBTOTAL(9,I2:I2)</f>
        <v>8700</v>
      </c>
    </row>
    <row r="4" spans="1:9" hidden="1" outlineLevel="2" x14ac:dyDescent="0.35">
      <c r="A4" s="4" t="s">
        <v>14</v>
      </c>
      <c r="B4" s="4">
        <v>47</v>
      </c>
      <c r="C4" s="4" t="s">
        <v>42</v>
      </c>
      <c r="D4" s="4">
        <v>603099474</v>
      </c>
      <c r="E4" s="4" t="s">
        <v>21</v>
      </c>
      <c r="F4" s="9">
        <v>5400</v>
      </c>
      <c r="G4" s="9" t="s">
        <v>32</v>
      </c>
      <c r="H4" s="9">
        <v>22</v>
      </c>
      <c r="I4" s="9">
        <f>H4*F4</f>
        <v>118800</v>
      </c>
    </row>
    <row r="5" spans="1:9" hidden="1" outlineLevel="2" x14ac:dyDescent="0.35">
      <c r="A5" s="4" t="s">
        <v>14</v>
      </c>
      <c r="B5" s="4">
        <v>48</v>
      </c>
      <c r="C5" s="4" t="s">
        <v>42</v>
      </c>
      <c r="D5" s="4">
        <v>603099474</v>
      </c>
      <c r="E5" s="4" t="s">
        <v>21</v>
      </c>
      <c r="F5" s="9">
        <v>5600</v>
      </c>
      <c r="G5" s="9" t="s">
        <v>32</v>
      </c>
      <c r="H5" s="9">
        <v>22</v>
      </c>
      <c r="I5" s="9">
        <f>H5*F5</f>
        <v>123200</v>
      </c>
    </row>
    <row r="6" spans="1:9" hidden="1" outlineLevel="2" x14ac:dyDescent="0.35">
      <c r="A6" s="4" t="s">
        <v>15</v>
      </c>
      <c r="B6" s="4">
        <v>55</v>
      </c>
      <c r="C6" s="4" t="s">
        <v>42</v>
      </c>
      <c r="D6" s="4">
        <v>603099474</v>
      </c>
      <c r="E6" s="4" t="s">
        <v>21</v>
      </c>
      <c r="F6" s="9">
        <v>5800</v>
      </c>
      <c r="G6" s="9" t="s">
        <v>32</v>
      </c>
      <c r="H6" s="9">
        <v>23</v>
      </c>
      <c r="I6" s="9">
        <f>H6*F6</f>
        <v>133400</v>
      </c>
    </row>
    <row r="7" spans="1:9" hidden="1" outlineLevel="2" x14ac:dyDescent="0.35">
      <c r="A7" s="4" t="s">
        <v>73</v>
      </c>
      <c r="B7" s="4">
        <v>467</v>
      </c>
      <c r="C7" s="4" t="s">
        <v>76</v>
      </c>
      <c r="D7" s="4">
        <v>605160107</v>
      </c>
      <c r="E7" s="4" t="s">
        <v>21</v>
      </c>
      <c r="F7" s="9">
        <v>21000</v>
      </c>
      <c r="G7" s="9" t="s">
        <v>32</v>
      </c>
      <c r="H7" s="9">
        <v>26.55</v>
      </c>
      <c r="I7" s="9">
        <f>H7*F7</f>
        <v>557550</v>
      </c>
    </row>
    <row r="8" spans="1:9" outlineLevel="1" collapsed="1" x14ac:dyDescent="0.35">
      <c r="E8" s="6" t="s">
        <v>97</v>
      </c>
      <c r="F8" s="9">
        <f>SUBTOTAL(9,F4:F7)</f>
        <v>37800</v>
      </c>
      <c r="G8" s="9">
        <f>SUBTOTAL(9,G4:G7)</f>
        <v>0</v>
      </c>
      <c r="H8" s="9">
        <f>SUBTOTAL(9,H4:H7)</f>
        <v>93.55</v>
      </c>
      <c r="I8" s="9">
        <f>SUBTOTAL(9,I4:I7)</f>
        <v>932950</v>
      </c>
    </row>
    <row r="9" spans="1:9" hidden="1" outlineLevel="2" x14ac:dyDescent="0.35">
      <c r="A9" s="4" t="s">
        <v>12</v>
      </c>
      <c r="B9" s="4">
        <v>53</v>
      </c>
      <c r="C9" s="4" t="s">
        <v>29</v>
      </c>
      <c r="D9" s="4">
        <v>600860444</v>
      </c>
      <c r="E9" s="4" t="s">
        <v>30</v>
      </c>
      <c r="F9" s="9">
        <v>1250</v>
      </c>
      <c r="G9" s="9" t="s">
        <v>32</v>
      </c>
      <c r="H9" s="9">
        <v>56</v>
      </c>
      <c r="I9" s="9">
        <f>H9*F9</f>
        <v>70000</v>
      </c>
    </row>
    <row r="10" spans="1:9" outlineLevel="1" collapsed="1" x14ac:dyDescent="0.35">
      <c r="E10" s="6" t="s">
        <v>98</v>
      </c>
      <c r="F10" s="9">
        <f>SUBTOTAL(9,F9:F9)</f>
        <v>1250</v>
      </c>
      <c r="G10" s="9">
        <f>SUBTOTAL(9,G9:G9)</f>
        <v>0</v>
      </c>
      <c r="H10" s="9">
        <f>SUBTOTAL(9,H9:H9)</f>
        <v>56</v>
      </c>
      <c r="I10" s="9">
        <f>SUBTOTAL(9,I9:I9)</f>
        <v>70000</v>
      </c>
    </row>
    <row r="11" spans="1:9" hidden="1" outlineLevel="2" x14ac:dyDescent="0.35">
      <c r="A11" s="4" t="s">
        <v>16</v>
      </c>
      <c r="B11" s="4">
        <v>52</v>
      </c>
      <c r="C11" s="4" t="s">
        <v>50</v>
      </c>
      <c r="D11" s="4">
        <v>612369281</v>
      </c>
      <c r="E11" s="4" t="s">
        <v>51</v>
      </c>
      <c r="F11" s="9">
        <v>26140</v>
      </c>
      <c r="G11" s="9" t="s">
        <v>32</v>
      </c>
      <c r="H11" s="9">
        <v>35.5</v>
      </c>
      <c r="I11" s="9">
        <f t="shared" ref="I11:I19" si="0">H11*F11</f>
        <v>927970</v>
      </c>
    </row>
    <row r="12" spans="1:9" hidden="1" outlineLevel="2" x14ac:dyDescent="0.35">
      <c r="A12" s="4" t="s">
        <v>16</v>
      </c>
      <c r="B12" s="4">
        <v>49</v>
      </c>
      <c r="C12" s="4" t="s">
        <v>50</v>
      </c>
      <c r="D12" s="4">
        <v>612369281</v>
      </c>
      <c r="E12" s="4" t="s">
        <v>51</v>
      </c>
      <c r="F12" s="9">
        <v>25270</v>
      </c>
      <c r="G12" s="9" t="s">
        <v>32</v>
      </c>
      <c r="H12" s="9">
        <v>36.6</v>
      </c>
      <c r="I12" s="9">
        <f t="shared" si="0"/>
        <v>924882</v>
      </c>
    </row>
    <row r="13" spans="1:9" hidden="1" outlineLevel="2" x14ac:dyDescent="0.35">
      <c r="A13" s="4" t="s">
        <v>16</v>
      </c>
      <c r="B13" s="4">
        <v>53</v>
      </c>
      <c r="C13" s="4" t="s">
        <v>50</v>
      </c>
      <c r="D13" s="4">
        <v>612369281</v>
      </c>
      <c r="E13" s="4" t="s">
        <v>51</v>
      </c>
      <c r="F13" s="9">
        <v>3760</v>
      </c>
      <c r="G13" s="9" t="s">
        <v>32</v>
      </c>
      <c r="H13" s="9">
        <v>36</v>
      </c>
      <c r="I13" s="9">
        <f t="shared" si="0"/>
        <v>135360</v>
      </c>
    </row>
    <row r="14" spans="1:9" hidden="1" outlineLevel="2" x14ac:dyDescent="0.35">
      <c r="A14" s="4" t="s">
        <v>16</v>
      </c>
      <c r="B14" s="4" t="s">
        <v>122</v>
      </c>
      <c r="C14" s="4" t="s">
        <v>65</v>
      </c>
      <c r="D14" s="4">
        <v>602459024</v>
      </c>
      <c r="E14" s="4" t="s">
        <v>117</v>
      </c>
      <c r="F14" s="9">
        <v>21390</v>
      </c>
      <c r="G14" s="9" t="s">
        <v>32</v>
      </c>
      <c r="H14" s="9">
        <v>33.25</v>
      </c>
      <c r="I14" s="9">
        <f t="shared" si="0"/>
        <v>711217.5</v>
      </c>
    </row>
    <row r="15" spans="1:9" hidden="1" outlineLevel="2" x14ac:dyDescent="0.35">
      <c r="A15" s="4" t="s">
        <v>17</v>
      </c>
      <c r="B15" s="4">
        <v>1212</v>
      </c>
      <c r="C15" s="4" t="s">
        <v>58</v>
      </c>
      <c r="D15" s="4">
        <v>605912832</v>
      </c>
      <c r="E15" s="4" t="s">
        <v>51</v>
      </c>
      <c r="F15" s="9">
        <v>22000</v>
      </c>
      <c r="G15" s="9" t="s">
        <v>32</v>
      </c>
      <c r="H15" s="9">
        <v>33.4</v>
      </c>
      <c r="I15" s="9">
        <f t="shared" si="0"/>
        <v>734800</v>
      </c>
    </row>
    <row r="16" spans="1:9" hidden="1" outlineLevel="2" x14ac:dyDescent="0.35">
      <c r="A16" s="4" t="s">
        <v>17</v>
      </c>
      <c r="B16" s="4">
        <v>230</v>
      </c>
      <c r="C16" s="4" t="s">
        <v>62</v>
      </c>
      <c r="D16" s="4">
        <v>305316901</v>
      </c>
      <c r="E16" s="4" t="s">
        <v>51</v>
      </c>
      <c r="F16" s="9">
        <v>33800</v>
      </c>
      <c r="G16" s="9" t="s">
        <v>32</v>
      </c>
      <c r="H16" s="9">
        <v>34.4</v>
      </c>
      <c r="I16" s="9">
        <f t="shared" si="0"/>
        <v>1162720</v>
      </c>
    </row>
    <row r="17" spans="1:9" hidden="1" outlineLevel="2" x14ac:dyDescent="0.35">
      <c r="A17" s="4" t="s">
        <v>63</v>
      </c>
      <c r="B17" s="4">
        <v>2975</v>
      </c>
      <c r="C17" s="4" t="s">
        <v>65</v>
      </c>
      <c r="D17" s="4">
        <v>602459024</v>
      </c>
      <c r="E17" s="4" t="s">
        <v>51</v>
      </c>
      <c r="F17" s="9">
        <v>21000</v>
      </c>
      <c r="G17" s="9" t="s">
        <v>32</v>
      </c>
      <c r="H17" s="9">
        <v>30.25</v>
      </c>
      <c r="I17" s="9">
        <f t="shared" si="0"/>
        <v>635250</v>
      </c>
    </row>
    <row r="18" spans="1:9" hidden="1" outlineLevel="2" x14ac:dyDescent="0.35">
      <c r="A18" s="4" t="s">
        <v>18</v>
      </c>
      <c r="B18" s="4">
        <v>234</v>
      </c>
      <c r="C18" s="4" t="s">
        <v>68</v>
      </c>
      <c r="D18" s="4">
        <v>612258266</v>
      </c>
      <c r="E18" s="4" t="s">
        <v>51</v>
      </c>
      <c r="F18" s="9">
        <v>34500</v>
      </c>
      <c r="G18" s="9" t="s">
        <v>32</v>
      </c>
      <c r="H18" s="9">
        <v>33.5</v>
      </c>
      <c r="I18" s="9">
        <f t="shared" si="0"/>
        <v>1155750</v>
      </c>
    </row>
    <row r="19" spans="1:9" hidden="1" outlineLevel="2" x14ac:dyDescent="0.35">
      <c r="A19" s="4" t="s">
        <v>18</v>
      </c>
      <c r="B19" s="4">
        <v>235</v>
      </c>
      <c r="C19" s="4" t="s">
        <v>68</v>
      </c>
      <c r="D19" s="4">
        <v>612258266</v>
      </c>
      <c r="E19" s="4" t="s">
        <v>51</v>
      </c>
      <c r="F19" s="9">
        <v>29700</v>
      </c>
      <c r="G19" s="9" t="s">
        <v>32</v>
      </c>
      <c r="H19" s="9">
        <v>34</v>
      </c>
      <c r="I19" s="9">
        <f t="shared" si="0"/>
        <v>1009800</v>
      </c>
    </row>
    <row r="20" spans="1:9" outlineLevel="1" collapsed="1" x14ac:dyDescent="0.35">
      <c r="E20" s="6" t="s">
        <v>99</v>
      </c>
      <c r="F20" s="9">
        <f>SUBTOTAL(9,F11:F19)</f>
        <v>217560</v>
      </c>
      <c r="G20" s="9">
        <f>SUBTOTAL(9,G11:G19)</f>
        <v>0</v>
      </c>
      <c r="H20" s="9">
        <f>SUBTOTAL(9,H11:H19)</f>
        <v>306.89999999999998</v>
      </c>
      <c r="I20" s="9">
        <f>SUBTOTAL(9,I11:I19)</f>
        <v>7397749.5</v>
      </c>
    </row>
    <row r="21" spans="1:9" hidden="1" outlineLevel="2" x14ac:dyDescent="0.35">
      <c r="A21" s="4" t="s">
        <v>14</v>
      </c>
      <c r="B21" s="4">
        <v>662</v>
      </c>
      <c r="C21" s="4" t="s">
        <v>44</v>
      </c>
      <c r="D21" s="4">
        <v>300477942</v>
      </c>
      <c r="E21" s="4" t="s">
        <v>45</v>
      </c>
      <c r="F21" s="9">
        <f>66.08*100</f>
        <v>6608</v>
      </c>
      <c r="G21" s="9" t="s">
        <v>32</v>
      </c>
      <c r="H21" s="9">
        <f>3250/100</f>
        <v>32.5</v>
      </c>
      <c r="I21" s="9">
        <f>H21*F21</f>
        <v>214760</v>
      </c>
    </row>
    <row r="22" spans="1:9" hidden="1" outlineLevel="2" x14ac:dyDescent="0.35">
      <c r="A22" s="4" t="s">
        <v>63</v>
      </c>
      <c r="B22" s="4">
        <v>659</v>
      </c>
      <c r="C22" s="4" t="s">
        <v>44</v>
      </c>
      <c r="D22" s="4">
        <v>300477942</v>
      </c>
      <c r="E22" s="4" t="s">
        <v>45</v>
      </c>
      <c r="F22" s="9">
        <f>65.8*100</f>
        <v>6580</v>
      </c>
      <c r="G22" s="9" t="s">
        <v>32</v>
      </c>
      <c r="H22" s="9">
        <f>3250/100</f>
        <v>32.5</v>
      </c>
      <c r="I22" s="9">
        <f>H22*F22</f>
        <v>213850</v>
      </c>
    </row>
    <row r="23" spans="1:9" outlineLevel="1" collapsed="1" x14ac:dyDescent="0.35">
      <c r="E23" s="6" t="s">
        <v>136</v>
      </c>
      <c r="F23" s="9">
        <f>SUBTOTAL(9,F21:F22)</f>
        <v>13188</v>
      </c>
      <c r="G23" s="9">
        <f>SUBTOTAL(9,G21:G22)</f>
        <v>0</v>
      </c>
      <c r="H23" s="9">
        <f>SUBTOTAL(9,H21:H22)</f>
        <v>65</v>
      </c>
      <c r="I23" s="9">
        <f>SUBTOTAL(9,I21:I22)</f>
        <v>428610</v>
      </c>
    </row>
    <row r="24" spans="1:9" hidden="1" outlineLevel="2" x14ac:dyDescent="0.35">
      <c r="A24" s="4" t="s">
        <v>63</v>
      </c>
      <c r="B24" s="4">
        <v>209</v>
      </c>
      <c r="C24" s="4" t="s">
        <v>68</v>
      </c>
      <c r="D24" s="4">
        <v>612258266</v>
      </c>
      <c r="E24" s="4" t="s">
        <v>69</v>
      </c>
      <c r="F24" s="9">
        <v>30500</v>
      </c>
      <c r="G24" s="9" t="s">
        <v>32</v>
      </c>
      <c r="H24" s="9">
        <v>26.5</v>
      </c>
      <c r="I24" s="9">
        <f>H24*F24</f>
        <v>808250</v>
      </c>
    </row>
    <row r="25" spans="1:9" outlineLevel="1" collapsed="1" x14ac:dyDescent="0.35">
      <c r="E25" s="6" t="s">
        <v>137</v>
      </c>
      <c r="F25" s="9">
        <f>SUBTOTAL(9,F24:F24)</f>
        <v>30500</v>
      </c>
      <c r="G25" s="9">
        <f>SUBTOTAL(9,G24:G24)</f>
        <v>0</v>
      </c>
      <c r="H25" s="9">
        <f>SUBTOTAL(9,H24:H24)</f>
        <v>26.5</v>
      </c>
      <c r="I25" s="9">
        <f>SUBTOTAL(9,I24:I24)</f>
        <v>808250</v>
      </c>
    </row>
    <row r="26" spans="1:9" hidden="1" outlineLevel="2" x14ac:dyDescent="0.35">
      <c r="A26" s="4" t="s">
        <v>12</v>
      </c>
      <c r="B26" s="4">
        <v>204</v>
      </c>
      <c r="C26" s="4" t="s">
        <v>33</v>
      </c>
      <c r="D26" s="4">
        <v>300741986</v>
      </c>
      <c r="E26" s="4" t="s">
        <v>34</v>
      </c>
      <c r="F26" s="9">
        <v>10000</v>
      </c>
      <c r="G26" s="9" t="s">
        <v>32</v>
      </c>
      <c r="H26" s="9">
        <v>30</v>
      </c>
      <c r="I26" s="9">
        <f t="shared" ref="I26:I29" si="1">H26*F26</f>
        <v>300000</v>
      </c>
    </row>
    <row r="27" spans="1:9" hidden="1" outlineLevel="2" x14ac:dyDescent="0.35">
      <c r="A27" s="4" t="s">
        <v>13</v>
      </c>
      <c r="B27" s="4">
        <v>292</v>
      </c>
      <c r="C27" s="4" t="s">
        <v>33</v>
      </c>
      <c r="D27" s="4">
        <v>300741986</v>
      </c>
      <c r="E27" s="4" t="s">
        <v>34</v>
      </c>
      <c r="F27" s="9">
        <v>10000</v>
      </c>
      <c r="G27" s="9" t="s">
        <v>32</v>
      </c>
      <c r="H27" s="9">
        <v>31</v>
      </c>
      <c r="I27" s="9">
        <f t="shared" si="1"/>
        <v>310000</v>
      </c>
    </row>
    <row r="28" spans="1:9" hidden="1" outlineLevel="2" x14ac:dyDescent="0.35">
      <c r="A28" s="4" t="s">
        <v>16</v>
      </c>
      <c r="B28" s="4">
        <v>44</v>
      </c>
      <c r="C28" s="4" t="s">
        <v>52</v>
      </c>
      <c r="D28" s="4">
        <v>607833731</v>
      </c>
      <c r="E28" s="4" t="s">
        <v>34</v>
      </c>
      <c r="F28" s="9">
        <v>5800</v>
      </c>
      <c r="G28" s="9" t="s">
        <v>32</v>
      </c>
      <c r="H28" s="9">
        <v>36</v>
      </c>
      <c r="I28" s="9">
        <f t="shared" si="1"/>
        <v>208800</v>
      </c>
    </row>
    <row r="29" spans="1:9" hidden="1" outlineLevel="2" x14ac:dyDescent="0.35">
      <c r="A29" s="4" t="s">
        <v>16</v>
      </c>
      <c r="B29" s="4">
        <v>45</v>
      </c>
      <c r="C29" s="4" t="s">
        <v>52</v>
      </c>
      <c r="D29" s="4">
        <v>607833731</v>
      </c>
      <c r="E29" s="4" t="s">
        <v>34</v>
      </c>
      <c r="F29" s="9">
        <v>5650</v>
      </c>
      <c r="G29" s="9" t="s">
        <v>32</v>
      </c>
      <c r="H29" s="9">
        <v>36</v>
      </c>
      <c r="I29" s="9">
        <f t="shared" si="1"/>
        <v>203400</v>
      </c>
    </row>
    <row r="30" spans="1:9" outlineLevel="1" collapsed="1" x14ac:dyDescent="0.35">
      <c r="E30" s="6" t="s">
        <v>100</v>
      </c>
      <c r="F30" s="9">
        <f>SUBTOTAL(9,F26:F29)</f>
        <v>31450</v>
      </c>
      <c r="G30" s="9">
        <f>SUBTOTAL(9,G26:G29)</f>
        <v>0</v>
      </c>
      <c r="H30" s="9">
        <f>SUBTOTAL(9,H26:H29)</f>
        <v>133</v>
      </c>
      <c r="I30" s="9">
        <f>SUBTOTAL(9,I26:I29)</f>
        <v>1022200</v>
      </c>
    </row>
    <row r="31" spans="1:9" hidden="1" outlineLevel="2" x14ac:dyDescent="0.35">
      <c r="A31" s="4" t="s">
        <v>13</v>
      </c>
      <c r="B31" s="4">
        <v>590</v>
      </c>
      <c r="C31" s="4" t="s">
        <v>27</v>
      </c>
      <c r="D31" s="4">
        <v>300514038</v>
      </c>
      <c r="E31" s="4" t="s">
        <v>37</v>
      </c>
      <c r="F31" s="9">
        <f>61.75*100</f>
        <v>6175</v>
      </c>
      <c r="G31" s="9" t="s">
        <v>32</v>
      </c>
      <c r="H31" s="9">
        <f>3525/100</f>
        <v>35.25</v>
      </c>
      <c r="I31" s="9">
        <f t="shared" ref="I31:I37" si="2">H31*F31</f>
        <v>217668.75</v>
      </c>
    </row>
    <row r="32" spans="1:9" hidden="1" outlineLevel="2" x14ac:dyDescent="0.35">
      <c r="A32" s="4" t="s">
        <v>36</v>
      </c>
      <c r="B32" s="4">
        <v>875</v>
      </c>
      <c r="C32" s="4" t="s">
        <v>27</v>
      </c>
      <c r="D32" s="4">
        <v>300514038</v>
      </c>
      <c r="E32" s="4" t="s">
        <v>37</v>
      </c>
      <c r="F32" s="9">
        <f>20*100</f>
        <v>2000</v>
      </c>
      <c r="G32" s="9" t="s">
        <v>32</v>
      </c>
      <c r="H32" s="9">
        <f>3450/100</f>
        <v>34.5</v>
      </c>
      <c r="I32" s="9">
        <f t="shared" si="2"/>
        <v>69000</v>
      </c>
    </row>
    <row r="33" spans="1:9" hidden="1" outlineLevel="2" x14ac:dyDescent="0.35">
      <c r="A33" s="4" t="s">
        <v>36</v>
      </c>
      <c r="B33" s="4">
        <v>905</v>
      </c>
      <c r="C33" s="4" t="s">
        <v>27</v>
      </c>
      <c r="D33" s="4">
        <v>300514038</v>
      </c>
      <c r="E33" s="4" t="s">
        <v>37</v>
      </c>
      <c r="F33" s="9">
        <f>25*100</f>
        <v>2500</v>
      </c>
      <c r="G33" s="9" t="s">
        <v>32</v>
      </c>
      <c r="H33" s="9">
        <f>3450/100</f>
        <v>34.5</v>
      </c>
      <c r="I33" s="9">
        <f t="shared" si="2"/>
        <v>86250</v>
      </c>
    </row>
    <row r="34" spans="1:9" hidden="1" outlineLevel="2" x14ac:dyDescent="0.35">
      <c r="A34" s="4" t="s">
        <v>14</v>
      </c>
      <c r="B34" s="4">
        <v>1110</v>
      </c>
      <c r="C34" s="4" t="s">
        <v>27</v>
      </c>
      <c r="D34" s="4">
        <v>300514038</v>
      </c>
      <c r="E34" s="4" t="s">
        <v>37</v>
      </c>
      <c r="F34" s="9">
        <f>50*100</f>
        <v>5000</v>
      </c>
      <c r="G34" s="9" t="s">
        <v>32</v>
      </c>
      <c r="H34" s="9">
        <f>3550/100</f>
        <v>35.5</v>
      </c>
      <c r="I34" s="9">
        <f t="shared" si="2"/>
        <v>177500</v>
      </c>
    </row>
    <row r="35" spans="1:9" hidden="1" outlineLevel="2" x14ac:dyDescent="0.35">
      <c r="A35" s="4" t="s">
        <v>63</v>
      </c>
      <c r="B35" s="4">
        <v>1978</v>
      </c>
      <c r="C35" s="4" t="s">
        <v>27</v>
      </c>
      <c r="D35" s="4">
        <v>300514038</v>
      </c>
      <c r="E35" s="4" t="s">
        <v>37</v>
      </c>
      <c r="F35" s="9">
        <f>25*100</f>
        <v>2500</v>
      </c>
      <c r="G35" s="9" t="s">
        <v>32</v>
      </c>
      <c r="H35" s="9">
        <f>3650/100</f>
        <v>36.5</v>
      </c>
      <c r="I35" s="9">
        <f t="shared" si="2"/>
        <v>91250</v>
      </c>
    </row>
    <row r="36" spans="1:9" hidden="1" outlineLevel="2" x14ac:dyDescent="0.35">
      <c r="A36" s="4" t="s">
        <v>63</v>
      </c>
      <c r="B36" s="4">
        <v>1989</v>
      </c>
      <c r="C36" s="4" t="s">
        <v>27</v>
      </c>
      <c r="D36" s="4">
        <v>300514038</v>
      </c>
      <c r="E36" s="4" t="s">
        <v>37</v>
      </c>
      <c r="F36" s="9">
        <f>20*100</f>
        <v>2000</v>
      </c>
      <c r="G36" s="9" t="s">
        <v>32</v>
      </c>
      <c r="H36" s="9">
        <f>3650/100</f>
        <v>36.5</v>
      </c>
      <c r="I36" s="9">
        <f t="shared" si="2"/>
        <v>73000</v>
      </c>
    </row>
    <row r="37" spans="1:9" hidden="1" outlineLevel="2" x14ac:dyDescent="0.35">
      <c r="A37" s="4" t="s">
        <v>18</v>
      </c>
      <c r="B37" s="4">
        <v>2061</v>
      </c>
      <c r="C37" s="4" t="s">
        <v>27</v>
      </c>
      <c r="D37" s="4">
        <v>300514038</v>
      </c>
      <c r="E37" s="4" t="s">
        <v>37</v>
      </c>
      <c r="F37" s="9">
        <f>51.75*100</f>
        <v>5175</v>
      </c>
      <c r="G37" s="9" t="s">
        <v>32</v>
      </c>
      <c r="H37" s="9">
        <f>3650/100</f>
        <v>36.5</v>
      </c>
      <c r="I37" s="9">
        <f t="shared" si="2"/>
        <v>188887.5</v>
      </c>
    </row>
    <row r="38" spans="1:9" outlineLevel="1" collapsed="1" x14ac:dyDescent="0.35">
      <c r="E38" s="6" t="s">
        <v>101</v>
      </c>
      <c r="F38" s="9">
        <f>SUBTOTAL(9,F31:F37)</f>
        <v>25350</v>
      </c>
      <c r="G38" s="9">
        <f>SUBTOTAL(9,G31:G37)</f>
        <v>0</v>
      </c>
      <c r="H38" s="9">
        <f>SUBTOTAL(9,H31:H37)</f>
        <v>249.25</v>
      </c>
      <c r="I38" s="9">
        <f>SUBTOTAL(9,I31:I37)</f>
        <v>903556.25</v>
      </c>
    </row>
    <row r="39" spans="1:9" hidden="1" outlineLevel="2" x14ac:dyDescent="0.35">
      <c r="A39" s="4" t="s">
        <v>26</v>
      </c>
      <c r="B39" s="4">
        <v>159</v>
      </c>
      <c r="C39" s="4" t="s">
        <v>27</v>
      </c>
      <c r="D39" s="4">
        <v>300514038</v>
      </c>
      <c r="E39" s="4" t="s">
        <v>28</v>
      </c>
      <c r="F39" s="9">
        <f>33.6*100</f>
        <v>3360</v>
      </c>
      <c r="G39" s="9" t="s">
        <v>32</v>
      </c>
      <c r="H39" s="9">
        <f>3325/100</f>
        <v>33.25</v>
      </c>
      <c r="I39" s="9">
        <f t="shared" ref="I39:I45" si="3">H39*F39</f>
        <v>111720</v>
      </c>
    </row>
    <row r="40" spans="1:9" hidden="1" outlineLevel="2" x14ac:dyDescent="0.35">
      <c r="A40" s="4" t="s">
        <v>12</v>
      </c>
      <c r="B40" s="4">
        <v>263</v>
      </c>
      <c r="C40" s="4" t="s">
        <v>27</v>
      </c>
      <c r="D40" s="4">
        <v>300514038</v>
      </c>
      <c r="E40" s="4" t="s">
        <v>28</v>
      </c>
      <c r="F40" s="9">
        <f>82.6*100</f>
        <v>8260</v>
      </c>
      <c r="G40" s="9" t="s">
        <v>32</v>
      </c>
      <c r="H40" s="9">
        <f>3500/100</f>
        <v>35</v>
      </c>
      <c r="I40" s="9">
        <f t="shared" si="3"/>
        <v>289100</v>
      </c>
    </row>
    <row r="41" spans="1:9" hidden="1" outlineLevel="2" x14ac:dyDescent="0.35">
      <c r="A41" s="4" t="s">
        <v>12</v>
      </c>
      <c r="B41" s="4">
        <v>403</v>
      </c>
      <c r="C41" s="4" t="s">
        <v>27</v>
      </c>
      <c r="D41" s="4">
        <v>300514038</v>
      </c>
      <c r="E41" s="4" t="s">
        <v>28</v>
      </c>
      <c r="F41" s="9">
        <f>41.16*100</f>
        <v>4116</v>
      </c>
      <c r="G41" s="9" t="s">
        <v>32</v>
      </c>
      <c r="H41" s="9">
        <f>3600/100</f>
        <v>36</v>
      </c>
      <c r="I41" s="9">
        <f t="shared" si="3"/>
        <v>148176</v>
      </c>
    </row>
    <row r="42" spans="1:9" hidden="1" outlineLevel="2" x14ac:dyDescent="0.35">
      <c r="A42" s="4" t="s">
        <v>16</v>
      </c>
      <c r="B42" s="4">
        <v>1415</v>
      </c>
      <c r="C42" s="4" t="s">
        <v>27</v>
      </c>
      <c r="D42" s="4">
        <v>300514038</v>
      </c>
      <c r="E42" s="4" t="s">
        <v>28</v>
      </c>
      <c r="F42" s="9">
        <f>57.4*100</f>
        <v>5740</v>
      </c>
      <c r="G42" s="9" t="s">
        <v>32</v>
      </c>
      <c r="H42" s="9">
        <f>3550/100</f>
        <v>35.5</v>
      </c>
      <c r="I42" s="9">
        <f t="shared" si="3"/>
        <v>203770</v>
      </c>
    </row>
    <row r="43" spans="1:9" hidden="1" outlineLevel="2" x14ac:dyDescent="0.35">
      <c r="A43" s="4" t="s">
        <v>17</v>
      </c>
      <c r="B43" s="4">
        <v>1626</v>
      </c>
      <c r="C43" s="4" t="s">
        <v>27</v>
      </c>
      <c r="D43" s="4">
        <v>300514038</v>
      </c>
      <c r="E43" s="4" t="s">
        <v>28</v>
      </c>
      <c r="F43" s="9">
        <f>56*100</f>
        <v>5600</v>
      </c>
      <c r="G43" s="9" t="s">
        <v>32</v>
      </c>
      <c r="H43" s="9">
        <f>3500/100</f>
        <v>35</v>
      </c>
      <c r="I43" s="9">
        <f t="shared" si="3"/>
        <v>196000</v>
      </c>
    </row>
    <row r="44" spans="1:9" hidden="1" outlineLevel="2" x14ac:dyDescent="0.35">
      <c r="A44" s="4" t="s">
        <v>63</v>
      </c>
      <c r="B44" s="4">
        <v>1842</v>
      </c>
      <c r="C44" s="4" t="s">
        <v>27</v>
      </c>
      <c r="D44" s="4">
        <v>300514038</v>
      </c>
      <c r="E44" s="4" t="s">
        <v>28</v>
      </c>
      <c r="F44" s="9">
        <f>70*100</f>
        <v>7000</v>
      </c>
      <c r="G44" s="9" t="s">
        <v>32</v>
      </c>
      <c r="H44" s="9">
        <f>3600/100</f>
        <v>36</v>
      </c>
      <c r="I44" s="9">
        <f t="shared" si="3"/>
        <v>252000</v>
      </c>
    </row>
    <row r="45" spans="1:9" hidden="1" outlineLevel="2" x14ac:dyDescent="0.35">
      <c r="A45" s="4" t="s">
        <v>63</v>
      </c>
      <c r="B45" s="4">
        <v>1902</v>
      </c>
      <c r="C45" s="4" t="s">
        <v>27</v>
      </c>
      <c r="D45" s="4">
        <v>300514038</v>
      </c>
      <c r="E45" s="4" t="s">
        <v>28</v>
      </c>
      <c r="F45" s="9">
        <f>21*100</f>
        <v>2100</v>
      </c>
      <c r="G45" s="9" t="s">
        <v>32</v>
      </c>
      <c r="H45" s="9">
        <f>3700/100</f>
        <v>37</v>
      </c>
      <c r="I45" s="9">
        <f t="shared" si="3"/>
        <v>77700</v>
      </c>
    </row>
    <row r="46" spans="1:9" outlineLevel="1" collapsed="1" x14ac:dyDescent="0.35">
      <c r="E46" s="6" t="s">
        <v>102</v>
      </c>
      <c r="F46" s="9">
        <f>SUBTOTAL(9,F39:F45)</f>
        <v>36176</v>
      </c>
      <c r="G46" s="9">
        <f>SUBTOTAL(9,G39:G45)</f>
        <v>0</v>
      </c>
      <c r="H46" s="9">
        <f>SUBTOTAL(9,H39:H45)</f>
        <v>247.75</v>
      </c>
      <c r="I46" s="9">
        <f>SUBTOTAL(9,I39:I45)</f>
        <v>1278466</v>
      </c>
    </row>
    <row r="47" spans="1:9" hidden="1" outlineLevel="2" x14ac:dyDescent="0.35">
      <c r="A47" s="4" t="s">
        <v>17</v>
      </c>
      <c r="B47" s="4">
        <v>433</v>
      </c>
      <c r="C47" s="4" t="s">
        <v>59</v>
      </c>
      <c r="D47" s="4">
        <v>609484511</v>
      </c>
      <c r="E47" s="4" t="s">
        <v>60</v>
      </c>
      <c r="F47" s="9">
        <v>21500</v>
      </c>
      <c r="G47" s="9" t="s">
        <v>32</v>
      </c>
      <c r="H47" s="9">
        <v>19.5</v>
      </c>
      <c r="I47" s="9">
        <f>H47*F47</f>
        <v>419250</v>
      </c>
    </row>
    <row r="48" spans="1:9" hidden="1" outlineLevel="2" x14ac:dyDescent="0.35">
      <c r="A48" s="4" t="s">
        <v>17</v>
      </c>
      <c r="B48" s="4">
        <v>44</v>
      </c>
      <c r="C48" s="4" t="s">
        <v>61</v>
      </c>
      <c r="D48" s="4">
        <v>606320069</v>
      </c>
      <c r="E48" s="4" t="s">
        <v>60</v>
      </c>
      <c r="F48" s="9">
        <v>25000</v>
      </c>
      <c r="G48" s="9" t="s">
        <v>32</v>
      </c>
      <c r="H48" s="9">
        <v>18</v>
      </c>
      <c r="I48" s="9">
        <f>H48*F48</f>
        <v>450000</v>
      </c>
    </row>
    <row r="49" spans="1:9" outlineLevel="1" collapsed="1" x14ac:dyDescent="0.35">
      <c r="E49" s="6" t="s">
        <v>103</v>
      </c>
      <c r="F49" s="9">
        <f>SUBTOTAL(9,F47:F48)</f>
        <v>46500</v>
      </c>
      <c r="G49" s="9">
        <f>SUBTOTAL(9,G47:G48)</f>
        <v>0</v>
      </c>
      <c r="H49" s="9">
        <f>SUBTOTAL(9,H47:H48)</f>
        <v>37.5</v>
      </c>
      <c r="I49" s="9">
        <f>SUBTOTAL(9,I47:I48)</f>
        <v>869250</v>
      </c>
    </row>
    <row r="50" spans="1:9" hidden="1" outlineLevel="2" x14ac:dyDescent="0.35">
      <c r="A50" s="4" t="s">
        <v>17</v>
      </c>
      <c r="B50" s="4">
        <v>59</v>
      </c>
      <c r="C50" s="4" t="s">
        <v>42</v>
      </c>
      <c r="D50" s="4">
        <v>603099474</v>
      </c>
      <c r="E50" s="4" t="s">
        <v>56</v>
      </c>
      <c r="F50" s="9">
        <v>1680</v>
      </c>
      <c r="G50" s="9" t="s">
        <v>32</v>
      </c>
      <c r="H50" s="9">
        <v>25</v>
      </c>
      <c r="I50" s="9">
        <f>H50*F50</f>
        <v>42000</v>
      </c>
    </row>
    <row r="51" spans="1:9" outlineLevel="1" collapsed="1" x14ac:dyDescent="0.35">
      <c r="E51" s="6" t="s">
        <v>138</v>
      </c>
      <c r="F51" s="9">
        <f>SUBTOTAL(9,F50:F50)</f>
        <v>1680</v>
      </c>
      <c r="G51" s="9">
        <f>SUBTOTAL(9,G50:G50)</f>
        <v>0</v>
      </c>
      <c r="H51" s="9">
        <f>SUBTOTAL(9,H50:H50)</f>
        <v>25</v>
      </c>
      <c r="I51" s="9">
        <f>SUBTOTAL(9,I50:I50)</f>
        <v>42000</v>
      </c>
    </row>
    <row r="52" spans="1:9" hidden="1" outlineLevel="2" x14ac:dyDescent="0.35">
      <c r="A52" s="4" t="s">
        <v>13</v>
      </c>
      <c r="B52" s="4">
        <v>48</v>
      </c>
      <c r="C52" s="4" t="s">
        <v>41</v>
      </c>
      <c r="D52" s="4">
        <v>302436657</v>
      </c>
      <c r="E52" s="4" t="s">
        <v>43</v>
      </c>
      <c r="F52" s="9">
        <v>350</v>
      </c>
      <c r="G52" s="9" t="s">
        <v>32</v>
      </c>
      <c r="H52" s="9">
        <v>560</v>
      </c>
      <c r="I52" s="9">
        <f t="shared" ref="I52:I59" si="4">H52*F52</f>
        <v>196000</v>
      </c>
    </row>
    <row r="53" spans="1:9" hidden="1" outlineLevel="2" x14ac:dyDescent="0.35">
      <c r="A53" s="4" t="s">
        <v>14</v>
      </c>
      <c r="B53" s="4">
        <v>161</v>
      </c>
      <c r="C53" s="4" t="s">
        <v>41</v>
      </c>
      <c r="D53" s="4">
        <v>302436657</v>
      </c>
      <c r="E53" s="4" t="s">
        <v>43</v>
      </c>
      <c r="F53" s="9">
        <v>1000</v>
      </c>
      <c r="G53" s="9" t="s">
        <v>32</v>
      </c>
      <c r="H53" s="9">
        <v>53</v>
      </c>
      <c r="I53" s="9">
        <f t="shared" si="4"/>
        <v>53000</v>
      </c>
    </row>
    <row r="54" spans="1:9" hidden="1" outlineLevel="2" x14ac:dyDescent="0.35">
      <c r="A54" s="4" t="s">
        <v>14</v>
      </c>
      <c r="B54" s="4">
        <v>174</v>
      </c>
      <c r="C54" s="4" t="s">
        <v>41</v>
      </c>
      <c r="D54" s="4">
        <v>302436657</v>
      </c>
      <c r="E54" s="4" t="s">
        <v>43</v>
      </c>
      <c r="F54" s="9">
        <v>750</v>
      </c>
      <c r="G54" s="9" t="s">
        <v>32</v>
      </c>
      <c r="H54" s="9">
        <v>55</v>
      </c>
      <c r="I54" s="9">
        <f t="shared" si="4"/>
        <v>41250</v>
      </c>
    </row>
    <row r="55" spans="1:9" hidden="1" outlineLevel="2" x14ac:dyDescent="0.35">
      <c r="A55" s="4" t="s">
        <v>14</v>
      </c>
      <c r="B55" s="4">
        <v>158</v>
      </c>
      <c r="C55" s="4" t="s">
        <v>41</v>
      </c>
      <c r="D55" s="4">
        <v>302436657</v>
      </c>
      <c r="E55" s="4" t="s">
        <v>43</v>
      </c>
      <c r="F55" s="9">
        <v>1250</v>
      </c>
      <c r="G55" s="9" t="s">
        <v>32</v>
      </c>
      <c r="H55" s="9">
        <v>53</v>
      </c>
      <c r="I55" s="9">
        <f t="shared" si="4"/>
        <v>66250</v>
      </c>
    </row>
    <row r="56" spans="1:9" hidden="1" outlineLevel="2" x14ac:dyDescent="0.35">
      <c r="A56" s="4" t="s">
        <v>15</v>
      </c>
      <c r="B56" s="4">
        <v>207</v>
      </c>
      <c r="C56" s="4" t="s">
        <v>41</v>
      </c>
      <c r="D56" s="4">
        <v>302436657</v>
      </c>
      <c r="E56" s="4" t="s">
        <v>43</v>
      </c>
      <c r="F56" s="9">
        <v>1275</v>
      </c>
      <c r="G56" s="9" t="s">
        <v>32</v>
      </c>
      <c r="H56" s="9">
        <v>53</v>
      </c>
      <c r="I56" s="9">
        <f t="shared" si="4"/>
        <v>67575</v>
      </c>
    </row>
    <row r="57" spans="1:9" hidden="1" outlineLevel="2" x14ac:dyDescent="0.35">
      <c r="A57" s="4" t="s">
        <v>17</v>
      </c>
      <c r="B57" s="4">
        <v>315</v>
      </c>
      <c r="C57" s="4" t="s">
        <v>41</v>
      </c>
      <c r="D57" s="4">
        <v>302436657</v>
      </c>
      <c r="E57" s="4" t="s">
        <v>43</v>
      </c>
      <c r="F57" s="9">
        <v>625</v>
      </c>
      <c r="G57" s="9" t="s">
        <v>32</v>
      </c>
      <c r="H57" s="9">
        <v>53</v>
      </c>
      <c r="I57" s="9">
        <f t="shared" si="4"/>
        <v>33125</v>
      </c>
    </row>
    <row r="58" spans="1:9" hidden="1" outlineLevel="2" x14ac:dyDescent="0.35">
      <c r="A58" s="4" t="s">
        <v>17</v>
      </c>
      <c r="B58" s="4">
        <v>348</v>
      </c>
      <c r="C58" s="4" t="s">
        <v>41</v>
      </c>
      <c r="D58" s="4">
        <v>302436657</v>
      </c>
      <c r="E58" s="4" t="s">
        <v>43</v>
      </c>
      <c r="F58" s="9">
        <v>2500</v>
      </c>
      <c r="G58" s="9" t="s">
        <v>32</v>
      </c>
      <c r="H58" s="9">
        <v>53</v>
      </c>
      <c r="I58" s="9">
        <f t="shared" si="4"/>
        <v>132500</v>
      </c>
    </row>
    <row r="59" spans="1:9" hidden="1" outlineLevel="2" x14ac:dyDescent="0.35">
      <c r="A59" s="4" t="s">
        <v>17</v>
      </c>
      <c r="B59" s="4">
        <v>389</v>
      </c>
      <c r="C59" s="4" t="s">
        <v>29</v>
      </c>
      <c r="D59" s="4">
        <v>600860444</v>
      </c>
      <c r="E59" s="4" t="s">
        <v>43</v>
      </c>
      <c r="F59" s="9">
        <v>3500</v>
      </c>
      <c r="G59" s="9" t="s">
        <v>32</v>
      </c>
      <c r="H59" s="9">
        <v>54.5</v>
      </c>
      <c r="I59" s="9">
        <f t="shared" si="4"/>
        <v>190750</v>
      </c>
    </row>
    <row r="60" spans="1:9" outlineLevel="1" collapsed="1" x14ac:dyDescent="0.35">
      <c r="E60" s="6" t="s">
        <v>139</v>
      </c>
      <c r="F60" s="9">
        <f>SUBTOTAL(9,F52:F59)</f>
        <v>11250</v>
      </c>
      <c r="G60" s="9">
        <f>SUBTOTAL(9,G52:G59)</f>
        <v>0</v>
      </c>
      <c r="H60" s="9">
        <f>SUBTOTAL(9,H52:H59)</f>
        <v>934.5</v>
      </c>
      <c r="I60" s="9">
        <f>SUBTOTAL(9,I52:I59)</f>
        <v>780450</v>
      </c>
    </row>
    <row r="61" spans="1:9" outlineLevel="1" x14ac:dyDescent="0.35">
      <c r="A61" s="4" t="s">
        <v>15</v>
      </c>
      <c r="B61" s="4">
        <v>24</v>
      </c>
      <c r="C61" s="4" t="s">
        <v>46</v>
      </c>
      <c r="D61" s="4">
        <v>605154720</v>
      </c>
      <c r="E61" s="12" t="s">
        <v>117</v>
      </c>
      <c r="F61" s="9">
        <v>37120</v>
      </c>
      <c r="G61" s="9" t="s">
        <v>118</v>
      </c>
      <c r="H61" s="9">
        <v>37.299999999999997</v>
      </c>
      <c r="I61" s="29">
        <f t="shared" ref="I61" si="5">H61*F61</f>
        <v>1384576</v>
      </c>
    </row>
    <row r="62" spans="1:9" hidden="1" outlineLevel="2" x14ac:dyDescent="0.35">
      <c r="A62" s="4" t="s">
        <v>15</v>
      </c>
      <c r="B62" s="4">
        <v>93</v>
      </c>
      <c r="C62" s="4" t="s">
        <v>47</v>
      </c>
      <c r="D62" s="4">
        <v>610703188</v>
      </c>
      <c r="E62" s="9" t="s">
        <v>20</v>
      </c>
      <c r="F62" s="9">
        <v>17000</v>
      </c>
      <c r="G62" s="9" t="s">
        <v>32</v>
      </c>
      <c r="H62" s="9">
        <v>25.75</v>
      </c>
      <c r="I62" s="9">
        <f>H62*F62</f>
        <v>437750</v>
      </c>
    </row>
    <row r="63" spans="1:9" hidden="1" outlineLevel="2" x14ac:dyDescent="0.35">
      <c r="A63" s="4" t="s">
        <v>17</v>
      </c>
      <c r="B63" s="4">
        <v>58</v>
      </c>
      <c r="C63" s="4" t="s">
        <v>42</v>
      </c>
      <c r="D63" s="4">
        <v>603099474</v>
      </c>
      <c r="E63" s="4" t="s">
        <v>20</v>
      </c>
      <c r="F63" s="9">
        <v>5240</v>
      </c>
      <c r="G63" s="9" t="s">
        <v>32</v>
      </c>
      <c r="H63" s="9">
        <v>26</v>
      </c>
      <c r="I63" s="9">
        <f>H63*F63</f>
        <v>136240</v>
      </c>
    </row>
    <row r="64" spans="1:9" outlineLevel="1" collapsed="1" x14ac:dyDescent="0.35">
      <c r="E64" s="6" t="s">
        <v>104</v>
      </c>
      <c r="F64" s="9">
        <f>SUBTOTAL(9,F61:F63)</f>
        <v>59360</v>
      </c>
      <c r="G64" s="9">
        <f>SUBTOTAL(9,G62:G63)</f>
        <v>0</v>
      </c>
      <c r="H64" s="9">
        <f>SUBTOTAL(9,H61:H63)</f>
        <v>89.05</v>
      </c>
      <c r="I64" s="9">
        <f>SUM(I62:I63)</f>
        <v>573990</v>
      </c>
    </row>
    <row r="65" spans="1:9" hidden="1" outlineLevel="2" x14ac:dyDescent="0.35">
      <c r="A65" s="4" t="s">
        <v>17</v>
      </c>
      <c r="B65" s="4">
        <v>58</v>
      </c>
      <c r="C65" s="4" t="s">
        <v>42</v>
      </c>
      <c r="D65" s="4">
        <v>603099474</v>
      </c>
      <c r="E65" s="4" t="s">
        <v>53</v>
      </c>
      <c r="F65" s="9">
        <v>1400</v>
      </c>
      <c r="G65" s="9" t="s">
        <v>32</v>
      </c>
      <c r="H65" s="9">
        <v>26</v>
      </c>
      <c r="I65" s="9">
        <f>H65*F65</f>
        <v>36400</v>
      </c>
    </row>
    <row r="66" spans="1:9" outlineLevel="1" collapsed="1" x14ac:dyDescent="0.35">
      <c r="E66" s="6" t="s">
        <v>105</v>
      </c>
      <c r="F66" s="9">
        <f>SUBTOTAL(9,F65:F65)</f>
        <v>1400</v>
      </c>
      <c r="G66" s="9">
        <f>SUBTOTAL(9,G65:G65)</f>
        <v>0</v>
      </c>
      <c r="H66" s="9">
        <f>SUBTOTAL(9,H65:H65)</f>
        <v>26</v>
      </c>
      <c r="I66" s="9">
        <f>SUBTOTAL(9,I65:I65)</f>
        <v>36400</v>
      </c>
    </row>
    <row r="67" spans="1:9" hidden="1" outlineLevel="2" x14ac:dyDescent="0.35">
      <c r="A67" s="4" t="s">
        <v>17</v>
      </c>
      <c r="B67" s="4">
        <v>59</v>
      </c>
      <c r="C67" s="4" t="s">
        <v>42</v>
      </c>
      <c r="D67" s="4">
        <v>603099474</v>
      </c>
      <c r="E67" s="4" t="s">
        <v>55</v>
      </c>
      <c r="F67" s="9">
        <f>1800+2720</f>
        <v>4520</v>
      </c>
      <c r="G67" s="9" t="s">
        <v>32</v>
      </c>
      <c r="H67" s="9">
        <v>26</v>
      </c>
      <c r="I67" s="9">
        <f>H67*F67</f>
        <v>117520</v>
      </c>
    </row>
    <row r="68" spans="1:9" outlineLevel="1" collapsed="1" x14ac:dyDescent="0.35">
      <c r="E68" s="6" t="s">
        <v>106</v>
      </c>
      <c r="F68" s="9">
        <f>SUBTOTAL(9,F67:F67)</f>
        <v>4520</v>
      </c>
      <c r="G68" s="9">
        <f>SUBTOTAL(9,G67:G67)</f>
        <v>0</v>
      </c>
      <c r="H68" s="9">
        <f>SUBTOTAL(9,H67:H67)</f>
        <v>26</v>
      </c>
      <c r="I68" s="9">
        <f>SUBTOTAL(9,I67:I67)</f>
        <v>117520</v>
      </c>
    </row>
    <row r="69" spans="1:9" hidden="1" outlineLevel="2" x14ac:dyDescent="0.35">
      <c r="A69" s="4" t="s">
        <v>17</v>
      </c>
      <c r="B69" s="4">
        <v>49</v>
      </c>
      <c r="C69" s="4" t="s">
        <v>52</v>
      </c>
      <c r="D69" s="4">
        <v>607833731</v>
      </c>
      <c r="E69" s="4" t="s">
        <v>54</v>
      </c>
      <c r="F69" s="9">
        <v>4275</v>
      </c>
      <c r="G69" s="9" t="s">
        <v>32</v>
      </c>
      <c r="H69" s="9">
        <v>27</v>
      </c>
      <c r="I69" s="9">
        <f t="shared" ref="I69:I74" si="6">H69*F69</f>
        <v>115425</v>
      </c>
    </row>
    <row r="70" spans="1:9" hidden="1" outlineLevel="2" x14ac:dyDescent="0.35">
      <c r="A70" s="4" t="s">
        <v>17</v>
      </c>
      <c r="B70" s="4">
        <v>51</v>
      </c>
      <c r="C70" s="4" t="s">
        <v>52</v>
      </c>
      <c r="D70" s="4">
        <v>607833731</v>
      </c>
      <c r="E70" s="4" t="s">
        <v>54</v>
      </c>
      <c r="F70" s="9">
        <v>4140</v>
      </c>
      <c r="G70" s="9" t="s">
        <v>32</v>
      </c>
      <c r="H70" s="9">
        <v>29.5</v>
      </c>
      <c r="I70" s="9">
        <f t="shared" si="6"/>
        <v>122130</v>
      </c>
    </row>
    <row r="71" spans="1:9" hidden="1" outlineLevel="2" x14ac:dyDescent="0.35">
      <c r="A71" s="4" t="s">
        <v>17</v>
      </c>
      <c r="B71" s="4">
        <v>52</v>
      </c>
      <c r="C71" s="4" t="s">
        <v>52</v>
      </c>
      <c r="D71" s="4">
        <v>607833731</v>
      </c>
      <c r="E71" s="4" t="s">
        <v>54</v>
      </c>
      <c r="F71" s="9">
        <v>4095</v>
      </c>
      <c r="G71" s="9" t="s">
        <v>32</v>
      </c>
      <c r="H71" s="9">
        <v>30</v>
      </c>
      <c r="I71" s="9">
        <f t="shared" si="6"/>
        <v>122850</v>
      </c>
    </row>
    <row r="72" spans="1:9" hidden="1" outlineLevel="2" x14ac:dyDescent="0.35">
      <c r="A72" s="4" t="s">
        <v>63</v>
      </c>
      <c r="B72" s="4">
        <v>31</v>
      </c>
      <c r="C72" s="4" t="s">
        <v>64</v>
      </c>
      <c r="D72" s="4">
        <v>300901768</v>
      </c>
      <c r="E72" s="4" t="s">
        <v>54</v>
      </c>
      <c r="F72" s="9">
        <f>70*100</f>
        <v>7000</v>
      </c>
      <c r="G72" s="9" t="s">
        <v>32</v>
      </c>
      <c r="H72" s="9">
        <f>2950/100</f>
        <v>29.5</v>
      </c>
      <c r="I72" s="9">
        <f t="shared" si="6"/>
        <v>206500</v>
      </c>
    </row>
    <row r="73" spans="1:9" hidden="1" outlineLevel="2" x14ac:dyDescent="0.35">
      <c r="A73" s="4" t="s">
        <v>63</v>
      </c>
      <c r="B73" s="4">
        <v>65</v>
      </c>
      <c r="C73" s="4" t="s">
        <v>52</v>
      </c>
      <c r="D73" s="4">
        <v>607833731</v>
      </c>
      <c r="E73" s="4" t="s">
        <v>54</v>
      </c>
      <c r="F73" s="9">
        <v>4500</v>
      </c>
      <c r="G73" s="9" t="s">
        <v>32</v>
      </c>
      <c r="H73" s="9">
        <v>30</v>
      </c>
      <c r="I73" s="9">
        <f t="shared" si="6"/>
        <v>135000</v>
      </c>
    </row>
    <row r="74" spans="1:9" hidden="1" outlineLevel="2" x14ac:dyDescent="0.35">
      <c r="A74" s="4" t="s">
        <v>63</v>
      </c>
      <c r="B74" s="4">
        <v>68</v>
      </c>
      <c r="C74" s="4" t="s">
        <v>52</v>
      </c>
      <c r="D74" s="4">
        <v>607833731</v>
      </c>
      <c r="E74" s="4" t="s">
        <v>54</v>
      </c>
      <c r="F74" s="9">
        <v>6795</v>
      </c>
      <c r="G74" s="9" t="s">
        <v>32</v>
      </c>
      <c r="H74" s="9">
        <v>31</v>
      </c>
      <c r="I74" s="9">
        <f t="shared" si="6"/>
        <v>210645</v>
      </c>
    </row>
    <row r="75" spans="1:9" outlineLevel="1" collapsed="1" x14ac:dyDescent="0.35">
      <c r="E75" s="6" t="s">
        <v>107</v>
      </c>
      <c r="F75" s="9">
        <f>SUBTOTAL(9,F69:F74)</f>
        <v>30805</v>
      </c>
      <c r="G75" s="9">
        <f>SUBTOTAL(9,G69:G74)</f>
        <v>0</v>
      </c>
      <c r="H75" s="9">
        <f>SUBTOTAL(9,H69:H74)</f>
        <v>177</v>
      </c>
      <c r="I75" s="9">
        <f>SUBTOTAL(9,I69:I74)</f>
        <v>912550</v>
      </c>
    </row>
    <row r="76" spans="1:9" hidden="1" outlineLevel="2" x14ac:dyDescent="0.35">
      <c r="A76" s="4" t="s">
        <v>12</v>
      </c>
      <c r="B76" s="4">
        <v>403</v>
      </c>
      <c r="C76" s="4" t="s">
        <v>27</v>
      </c>
      <c r="D76" s="4">
        <v>300514038</v>
      </c>
      <c r="E76" s="4" t="s">
        <v>40</v>
      </c>
      <c r="F76" s="9">
        <f>1*100</f>
        <v>100</v>
      </c>
      <c r="G76" s="9" t="s">
        <v>32</v>
      </c>
      <c r="H76" s="9">
        <f>7600/100</f>
        <v>76</v>
      </c>
      <c r="I76" s="9">
        <f>H76*F76</f>
        <v>7600</v>
      </c>
    </row>
    <row r="77" spans="1:9" outlineLevel="1" collapsed="1" x14ac:dyDescent="0.35">
      <c r="E77" s="6" t="s">
        <v>108</v>
      </c>
      <c r="F77" s="9">
        <f>SUBTOTAL(9,F76:F76)</f>
        <v>100</v>
      </c>
      <c r="G77" s="9">
        <f>SUBTOTAL(9,G76:G76)</f>
        <v>0</v>
      </c>
      <c r="H77" s="9">
        <f>SUBTOTAL(9,H76:H76)</f>
        <v>76</v>
      </c>
      <c r="I77" s="9">
        <f>SUBTOTAL(9,I76:I76)</f>
        <v>7600</v>
      </c>
    </row>
    <row r="78" spans="1:9" hidden="1" outlineLevel="2" x14ac:dyDescent="0.35">
      <c r="A78" s="4" t="s">
        <v>36</v>
      </c>
      <c r="B78" s="4">
        <v>905</v>
      </c>
      <c r="C78" s="4" t="s">
        <v>27</v>
      </c>
      <c r="D78" s="4">
        <v>300514038</v>
      </c>
      <c r="E78" s="4" t="s">
        <v>38</v>
      </c>
      <c r="F78" s="9">
        <f>12.5*100</f>
        <v>1250</v>
      </c>
      <c r="G78" s="9" t="s">
        <v>32</v>
      </c>
      <c r="H78" s="9">
        <f>5800/100</f>
        <v>58</v>
      </c>
      <c r="I78" s="9">
        <f>H78*F78</f>
        <v>72500</v>
      </c>
    </row>
    <row r="79" spans="1:9" outlineLevel="1" collapsed="1" x14ac:dyDescent="0.35">
      <c r="E79" s="6" t="s">
        <v>109</v>
      </c>
      <c r="F79" s="9">
        <f>SUBTOTAL(9,F78:F78)</f>
        <v>1250</v>
      </c>
      <c r="G79" s="9">
        <f>SUBTOTAL(9,G78:G78)</f>
        <v>0</v>
      </c>
      <c r="H79" s="9">
        <f>SUBTOTAL(9,H78:H78)</f>
        <v>58</v>
      </c>
      <c r="I79" s="9">
        <f>SUBTOTAL(9,I78:I78)</f>
        <v>72500</v>
      </c>
    </row>
    <row r="80" spans="1:9" hidden="1" outlineLevel="2" x14ac:dyDescent="0.35">
      <c r="A80" s="4" t="s">
        <v>17</v>
      </c>
      <c r="B80" s="4">
        <v>315</v>
      </c>
      <c r="C80" s="4" t="s">
        <v>41</v>
      </c>
      <c r="D80" s="4">
        <v>302436657</v>
      </c>
      <c r="E80" s="4" t="s">
        <v>57</v>
      </c>
      <c r="F80" s="9">
        <v>625</v>
      </c>
      <c r="G80" s="9" t="s">
        <v>32</v>
      </c>
      <c r="H80" s="9">
        <v>62.5</v>
      </c>
      <c r="I80" s="9">
        <f>H80*F80</f>
        <v>39062.5</v>
      </c>
    </row>
    <row r="81" spans="1:9" outlineLevel="1" collapsed="1" x14ac:dyDescent="0.35">
      <c r="E81" s="6" t="s">
        <v>110</v>
      </c>
      <c r="F81" s="9">
        <f>SUBTOTAL(9,F80:F80)</f>
        <v>625</v>
      </c>
      <c r="G81" s="9">
        <f>SUBTOTAL(9,G80:G80)</f>
        <v>0</v>
      </c>
      <c r="H81" s="9">
        <f>SUBTOTAL(9,H80:H80)</f>
        <v>62.5</v>
      </c>
      <c r="I81" s="9">
        <f>SUBTOTAL(9,I80:I80)</f>
        <v>39062.5</v>
      </c>
    </row>
    <row r="82" spans="1:9" hidden="1" outlineLevel="2" x14ac:dyDescent="0.35">
      <c r="A82" s="4" t="s">
        <v>63</v>
      </c>
      <c r="B82" s="4">
        <v>1902</v>
      </c>
      <c r="C82" s="4" t="s">
        <v>27</v>
      </c>
      <c r="D82" s="4">
        <v>300514038</v>
      </c>
      <c r="E82" s="4" t="s">
        <v>70</v>
      </c>
      <c r="F82" s="9">
        <f>0.2*100</f>
        <v>20</v>
      </c>
      <c r="G82" s="9" t="s">
        <v>32</v>
      </c>
      <c r="H82" s="9">
        <f>7500/100</f>
        <v>75</v>
      </c>
      <c r="I82" s="9">
        <f>H82*F82</f>
        <v>1500</v>
      </c>
    </row>
    <row r="83" spans="1:9" hidden="1" outlineLevel="2" x14ac:dyDescent="0.35">
      <c r="A83" s="4" t="s">
        <v>63</v>
      </c>
      <c r="B83" s="4">
        <v>1989</v>
      </c>
      <c r="C83" s="4" t="s">
        <v>27</v>
      </c>
      <c r="D83" s="4">
        <v>300514038</v>
      </c>
      <c r="E83" s="4" t="s">
        <v>70</v>
      </c>
      <c r="F83" s="9">
        <f>2*100</f>
        <v>200</v>
      </c>
      <c r="G83" s="9" t="s">
        <v>32</v>
      </c>
      <c r="H83" s="9">
        <f>7400/100</f>
        <v>74</v>
      </c>
      <c r="I83" s="9">
        <f>H83*F83</f>
        <v>14800</v>
      </c>
    </row>
    <row r="84" spans="1:9" outlineLevel="1" collapsed="1" x14ac:dyDescent="0.35">
      <c r="E84" s="6" t="s">
        <v>111</v>
      </c>
      <c r="F84" s="9">
        <f>SUBTOTAL(9,F82:F83)</f>
        <v>220</v>
      </c>
      <c r="G84" s="9">
        <f>SUBTOTAL(9,G82:G83)</f>
        <v>0</v>
      </c>
      <c r="H84" s="9">
        <f>SUBTOTAL(9,H82:H83)</f>
        <v>149</v>
      </c>
      <c r="I84" s="9">
        <f>SUBTOTAL(9,I82:I83)</f>
        <v>16300</v>
      </c>
    </row>
    <row r="85" spans="1:9" x14ac:dyDescent="0.35">
      <c r="E85" s="6" t="s">
        <v>25</v>
      </c>
      <c r="F85" s="12">
        <f>SUBTOTAL(9,F2:F83)</f>
        <v>551044</v>
      </c>
      <c r="G85" s="12">
        <f>SUBTOTAL(9,G2:G83)</f>
        <v>0</v>
      </c>
      <c r="H85" s="12">
        <f>SUBTOTAL(9,H2:H83)</f>
        <v>2983.5</v>
      </c>
      <c r="I85" s="12">
        <f>SUBTOTAL(9,I2:I83)</f>
        <v>18276670.25</v>
      </c>
    </row>
  </sheetData>
  <autoFilter ref="A1:I83" xr:uid="{00000000-0009-0000-0000-000003000000}">
    <sortState xmlns:xlrd2="http://schemas.microsoft.com/office/spreadsheetml/2017/richdata2" ref="A2:I65">
      <sortCondition ref="E1:E65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A8F4-077F-4402-BE44-F02705DA812A}">
  <dimension ref="A2:L14"/>
  <sheetViews>
    <sheetView tabSelected="1" workbookViewId="0">
      <selection activeCell="K11" sqref="K11"/>
    </sheetView>
  </sheetViews>
  <sheetFormatPr defaultRowHeight="14.5" x14ac:dyDescent="0.35"/>
  <cols>
    <col min="1" max="1" width="14.26953125" bestFit="1" customWidth="1"/>
    <col min="4" max="4" width="13.26953125" bestFit="1" customWidth="1"/>
    <col min="6" max="6" width="15.08984375" bestFit="1" customWidth="1"/>
    <col min="7" max="7" width="12.26953125" bestFit="1" customWidth="1"/>
    <col min="8" max="9" width="14.36328125" bestFit="1" customWidth="1"/>
    <col min="10" max="10" width="14.08984375" bestFit="1" customWidth="1"/>
  </cols>
  <sheetData>
    <row r="2" spans="1:12" x14ac:dyDescent="0.35">
      <c r="A2" s="27" t="s">
        <v>141</v>
      </c>
      <c r="D2" s="27" t="s">
        <v>132</v>
      </c>
      <c r="G2" s="27" t="s">
        <v>131</v>
      </c>
      <c r="J2" s="27" t="s">
        <v>142</v>
      </c>
    </row>
    <row r="3" spans="1:12" x14ac:dyDescent="0.35">
      <c r="A3" s="2" t="s">
        <v>130</v>
      </c>
      <c r="B3" s="2" t="s">
        <v>143</v>
      </c>
      <c r="C3" s="2" t="s">
        <v>8</v>
      </c>
      <c r="D3" s="2" t="s">
        <v>130</v>
      </c>
      <c r="E3" s="2" t="s">
        <v>143</v>
      </c>
      <c r="F3" s="2" t="s">
        <v>8</v>
      </c>
      <c r="G3" s="2" t="s">
        <v>130</v>
      </c>
      <c r="H3" s="2" t="s">
        <v>143</v>
      </c>
      <c r="I3" s="2" t="s">
        <v>8</v>
      </c>
      <c r="J3" s="2" t="s">
        <v>130</v>
      </c>
      <c r="K3" s="2" t="s">
        <v>143</v>
      </c>
      <c r="L3" s="2" t="s">
        <v>8</v>
      </c>
    </row>
    <row r="4" spans="1:12" x14ac:dyDescent="0.35">
      <c r="A4" s="31" t="s">
        <v>140</v>
      </c>
      <c r="B4">
        <v>59038</v>
      </c>
      <c r="D4" s="31" t="s">
        <v>140</v>
      </c>
      <c r="E4" s="2" t="s">
        <v>122</v>
      </c>
      <c r="F4" s="2" t="s">
        <v>122</v>
      </c>
      <c r="G4" s="31" t="s">
        <v>140</v>
      </c>
      <c r="H4" s="28">
        <f>767416-H5-H6+2552</f>
        <v>672811</v>
      </c>
      <c r="I4" s="35">
        <f>29144922-I5-I6+96984</f>
        <v>25247341.5</v>
      </c>
      <c r="J4" s="31" t="s">
        <v>140</v>
      </c>
    </row>
    <row r="5" spans="1:12" x14ac:dyDescent="0.35">
      <c r="A5" s="32" t="s">
        <v>134</v>
      </c>
      <c r="D5" s="32" t="s">
        <v>134</v>
      </c>
      <c r="E5" s="28">
        <f>'Purchase Qty wise'!F3+'Purchase Qty wise'!F10+'Purchase Qty wise'!F60+'Purchase Qty wise'!F77+'Purchase Qty wise'!F79+'Purchase Qty wise'!F81+'Purchase Qty wise'!F84</f>
        <v>14755</v>
      </c>
      <c r="F5" s="35">
        <f>'Purchase Qty wise'!I3+'Purchase Qty wise'!I10+'Purchase Qty wise'!I60+'Purchase Qty wise'!I77+'Purchase Qty wise'!I79+'Purchase Qty wise'!I81+'Purchase Qty wise'!I84</f>
        <v>994612.5</v>
      </c>
      <c r="G5" s="31" t="s">
        <v>134</v>
      </c>
      <c r="H5" s="30">
        <f>'[1]Sales Qty Wise'!$F$10+'[1]Sales Qty Wise'!$F$12+'[1]Sales Qty Wise'!$F$19+'[1]Sales Qty Wise'!$F$21+'[1]Sales Qty Wise'!$F$44+'[1]Sales Qty Wise'!$F$59</f>
        <v>22750</v>
      </c>
      <c r="I5" s="35">
        <f>'[1]Sales Qty Wise'!$H$10+'[1]Sales Qty Wise'!$H$12+'[1]Sales Qty Wise'!$H$19+'[1]Sales Qty Wise'!$H$21+'[1]Sales Qty Wise'!$H$44+'[1]Sales Qty Wise'!$H$59</f>
        <v>1341862.5</v>
      </c>
      <c r="J5" s="32" t="s">
        <v>134</v>
      </c>
    </row>
    <row r="6" spans="1:12" x14ac:dyDescent="0.35">
      <c r="A6" s="32" t="s">
        <v>133</v>
      </c>
      <c r="D6" s="32" t="s">
        <v>133</v>
      </c>
      <c r="E6" s="28">
        <f>'Purchase Qty wise'!F23+'Purchase Qty wise'!F38+'Purchase Qty wise'!F46</f>
        <v>74714</v>
      </c>
      <c r="F6" s="36">
        <f>'Purchase Qty wise'!I46+'Purchase Qty wise'!I38+'Purchase Qty wise'!I23</f>
        <v>2610632.25</v>
      </c>
      <c r="G6" s="31" t="s">
        <v>133</v>
      </c>
      <c r="H6" s="28">
        <f>'[1]Sales Qty Wise'!$F$8+'[1]Sales Qty Wise'!$F$91+'[1]Sales Qty Wise'!$F$281</f>
        <v>74407</v>
      </c>
      <c r="I6" s="36">
        <f>'[1]Sales Qty Wise'!$H$8+'[1]Sales Qty Wise'!$H$91+'[1]Sales Qty Wise'!$H$281</f>
        <v>2652702</v>
      </c>
      <c r="J6" s="32" t="s">
        <v>133</v>
      </c>
    </row>
    <row r="7" spans="1:12" x14ac:dyDescent="0.35">
      <c r="A7" s="32" t="s">
        <v>21</v>
      </c>
      <c r="B7">
        <v>153530</v>
      </c>
      <c r="D7" s="32" t="s">
        <v>21</v>
      </c>
      <c r="E7" s="28">
        <f>'Dhan Local'!E5+'Dhan Local'!E32+'Dhan Local'!E91+'Dhan Local'!E275+'Dhan Local'!E354+'Purchase Qty wise'!F8+'Purchase Qty wise'!F25+'Purchase Qty wise'!F51+'Purchase Qty wise'!F64+'Purchase Qty wise'!F66+'Purchase Qty wise'!F68+'Purchase Qty wise'!F75</f>
        <v>537949</v>
      </c>
      <c r="F7" s="35">
        <f>'Dhan Local'!H5+'Dhan Local'!H32+'Dhan Local'!H91+'Dhan Local'!H275+'Dhan Local'!H354+'Purchase Qty wise'!I8+'Purchase Qty wise'!I25+'Purchase Qty wise'!I51+'Purchase Qty wise'!I64+'Purchase Qty wise'!I66+'Purchase Qty wise'!I68+'Purchase Qty wise'!I75</f>
        <v>14096654.635199999</v>
      </c>
      <c r="G7" s="32" t="s">
        <v>21</v>
      </c>
      <c r="H7" s="28">
        <v>2490</v>
      </c>
      <c r="I7" s="35">
        <v>72210</v>
      </c>
      <c r="J7" s="32" t="s">
        <v>21</v>
      </c>
    </row>
    <row r="8" spans="1:12" x14ac:dyDescent="0.35">
      <c r="A8" s="32" t="s">
        <v>125</v>
      </c>
      <c r="B8" s="1">
        <v>0</v>
      </c>
      <c r="D8" s="32" t="s">
        <v>125</v>
      </c>
      <c r="E8" s="28">
        <f>'Purchase Qty wise'!F30</f>
        <v>31450</v>
      </c>
      <c r="F8" s="35">
        <f>'Purchase Qty wise'!I30</f>
        <v>1022200</v>
      </c>
      <c r="G8" s="32" t="s">
        <v>125</v>
      </c>
      <c r="H8" s="28">
        <f>10000+2550</f>
        <v>12550</v>
      </c>
      <c r="I8" s="35">
        <f>374900+81600</f>
        <v>456500</v>
      </c>
      <c r="J8" s="32" t="s">
        <v>125</v>
      </c>
    </row>
    <row r="9" spans="1:12" x14ac:dyDescent="0.35">
      <c r="A9" s="32" t="s">
        <v>126</v>
      </c>
      <c r="B9">
        <v>145800</v>
      </c>
      <c r="D9" s="32" t="s">
        <v>126</v>
      </c>
      <c r="E9" s="28" t="s">
        <v>122</v>
      </c>
      <c r="F9" s="28" t="s">
        <v>122</v>
      </c>
      <c r="G9" s="32" t="s">
        <v>126</v>
      </c>
      <c r="H9" s="28">
        <v>13704</v>
      </c>
      <c r="I9" s="35">
        <v>76736</v>
      </c>
      <c r="J9" s="32" t="s">
        <v>126</v>
      </c>
    </row>
    <row r="10" spans="1:12" x14ac:dyDescent="0.35">
      <c r="A10" s="32" t="s">
        <v>127</v>
      </c>
      <c r="B10">
        <v>12454</v>
      </c>
      <c r="D10" s="32" t="s">
        <v>127</v>
      </c>
      <c r="E10" s="28" t="s">
        <v>122</v>
      </c>
      <c r="F10" s="28" t="s">
        <v>122</v>
      </c>
      <c r="G10" s="32" t="s">
        <v>127</v>
      </c>
      <c r="H10" s="28">
        <f>47786+690</f>
        <v>48476</v>
      </c>
      <c r="I10" s="35">
        <f>1522947.5+23190</f>
        <v>1546137.5</v>
      </c>
      <c r="J10" s="32" t="s">
        <v>127</v>
      </c>
    </row>
    <row r="11" spans="1:12" x14ac:dyDescent="0.35">
      <c r="A11" s="32" t="s">
        <v>80</v>
      </c>
      <c r="B11">
        <v>7205</v>
      </c>
      <c r="D11" s="32" t="s">
        <v>80</v>
      </c>
      <c r="E11" s="28">
        <f>'Dhan Local'!E12+'Purchase Qty wise'!F49</f>
        <v>50241</v>
      </c>
      <c r="F11" s="35">
        <f>'Dhan Local'!H12+'Purchase Qty wise'!I49</f>
        <v>961188</v>
      </c>
      <c r="G11" s="32" t="s">
        <v>128</v>
      </c>
      <c r="H11" s="28">
        <f>106082+44859</f>
        <v>150941</v>
      </c>
      <c r="I11" s="35">
        <f>2707856+1405980</f>
        <v>4113836</v>
      </c>
      <c r="J11" s="32" t="s">
        <v>80</v>
      </c>
    </row>
    <row r="12" spans="1:12" x14ac:dyDescent="0.35">
      <c r="A12" s="32" t="s">
        <v>67</v>
      </c>
      <c r="B12">
        <v>11030</v>
      </c>
      <c r="D12" s="32" t="s">
        <v>135</v>
      </c>
      <c r="E12" s="28">
        <f>'Dhan Local'!E89+'Dhan Local'!E271+'Dhan Local'!E273</f>
        <v>159725</v>
      </c>
      <c r="F12" s="35">
        <f>'Dhan Local'!H89+'Dhan Local'!H271+'Dhan Local'!H273</f>
        <v>4852088.5</v>
      </c>
      <c r="G12" s="32" t="s">
        <v>67</v>
      </c>
      <c r="H12" s="28">
        <f>206705.25+50</f>
        <v>206755.25</v>
      </c>
      <c r="I12" s="35">
        <f>7403315.5+2000</f>
        <v>7405315.5</v>
      </c>
      <c r="J12" s="32" t="s">
        <v>135</v>
      </c>
    </row>
    <row r="13" spans="1:12" x14ac:dyDescent="0.35">
      <c r="A13" s="32" t="s">
        <v>129</v>
      </c>
      <c r="B13">
        <v>9808</v>
      </c>
      <c r="D13" s="32" t="s">
        <v>129</v>
      </c>
      <c r="E13" s="28">
        <f>'Dhan Local'!E269+'Purchase Qty wise'!F61+'Purchase Qty wise'!F20</f>
        <v>739319</v>
      </c>
      <c r="F13" s="35">
        <f>'Dhan Local'!H269+'Purchase Qty wise'!I61+'Purchase Qty wise'!I20</f>
        <v>19413408.988949999</v>
      </c>
      <c r="G13" s="32" t="s">
        <v>129</v>
      </c>
      <c r="H13" s="28">
        <v>803672</v>
      </c>
      <c r="I13" s="35">
        <v>22581404.399999999</v>
      </c>
      <c r="J13" s="32" t="s">
        <v>129</v>
      </c>
    </row>
    <row r="14" spans="1:12" x14ac:dyDescent="0.35">
      <c r="A14" s="34" t="s">
        <v>7</v>
      </c>
      <c r="B14" s="33">
        <f>SUM(B4:B13)</f>
        <v>398865</v>
      </c>
      <c r="C14" s="33"/>
      <c r="D14" s="34" t="s">
        <v>7</v>
      </c>
      <c r="E14" s="2">
        <f>SUM(E5:E13)</f>
        <v>1608153</v>
      </c>
      <c r="F14" s="37">
        <f>SUM(F5:F13)</f>
        <v>43950784.874150001</v>
      </c>
      <c r="G14" s="34" t="s">
        <v>7</v>
      </c>
      <c r="H14" s="2">
        <f>SUM(H4:H13)</f>
        <v>2008556.25</v>
      </c>
      <c r="I14" s="37">
        <f>SUM(I4:I13)</f>
        <v>65494045.399999999</v>
      </c>
      <c r="J14" s="34" t="s">
        <v>7</v>
      </c>
      <c r="K14" s="33"/>
      <c r="L14" s="3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pane ySplit="1" topLeftCell="A5" activePane="bottomLeft" state="frozen"/>
      <selection pane="bottomLeft" activeCell="E21" sqref="E21"/>
    </sheetView>
  </sheetViews>
  <sheetFormatPr defaultRowHeight="14.5" x14ac:dyDescent="0.35"/>
  <cols>
    <col min="2" max="2" width="7.1796875" bestFit="1" customWidth="1"/>
    <col min="3" max="3" width="52.81640625" customWidth="1"/>
    <col min="4" max="4" width="15" customWidth="1"/>
    <col min="5" max="7" width="14.7265625" style="1" customWidth="1"/>
    <col min="8" max="8" width="14.26953125" style="1" customWidth="1"/>
    <col min="9" max="9" width="18.72656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 x14ac:dyDescent="0.35">
      <c r="A2" t="s">
        <v>12</v>
      </c>
      <c r="B2">
        <v>144</v>
      </c>
      <c r="C2" t="s">
        <v>35</v>
      </c>
      <c r="D2">
        <v>302077814</v>
      </c>
      <c r="E2" s="1">
        <v>10358</v>
      </c>
      <c r="F2" s="1">
        <f>E2*0.13</f>
        <v>1346.54</v>
      </c>
      <c r="G2" s="1">
        <v>0</v>
      </c>
      <c r="H2" s="1">
        <f>E2+F2+G2</f>
        <v>11704.54</v>
      </c>
      <c r="I2" t="s">
        <v>19</v>
      </c>
    </row>
    <row r="3" spans="1:10" x14ac:dyDescent="0.35">
      <c r="A3" t="s">
        <v>13</v>
      </c>
      <c r="B3">
        <v>296</v>
      </c>
      <c r="C3" t="s">
        <v>48</v>
      </c>
      <c r="D3">
        <v>301531012</v>
      </c>
      <c r="E3" s="1">
        <v>8000</v>
      </c>
      <c r="F3" s="1">
        <f>E3*0.13</f>
        <v>1040</v>
      </c>
      <c r="H3" s="1">
        <f>E3+F3+G3</f>
        <v>9040</v>
      </c>
      <c r="I3" t="s">
        <v>49</v>
      </c>
    </row>
    <row r="4" spans="1:10" x14ac:dyDescent="0.35">
      <c r="A4" t="s">
        <v>14</v>
      </c>
      <c r="B4">
        <v>779</v>
      </c>
      <c r="C4" t="s">
        <v>48</v>
      </c>
      <c r="D4">
        <v>301531012</v>
      </c>
      <c r="E4" s="1">
        <v>8098</v>
      </c>
      <c r="F4" s="1">
        <f>E4*0.13</f>
        <v>1052.74</v>
      </c>
      <c r="H4" s="1">
        <f>E4+F4+G4</f>
        <v>9150.74</v>
      </c>
      <c r="I4" t="s">
        <v>49</v>
      </c>
    </row>
    <row r="5" spans="1:10" x14ac:dyDescent="0.35">
      <c r="A5" t="s">
        <v>15</v>
      </c>
      <c r="B5">
        <v>616</v>
      </c>
      <c r="C5" t="s">
        <v>35</v>
      </c>
      <c r="D5">
        <v>302077814</v>
      </c>
      <c r="E5" s="1">
        <v>14618.52</v>
      </c>
      <c r="F5" s="1">
        <f t="shared" ref="F5:F16" si="0">E5*0.13</f>
        <v>1900.4076000000002</v>
      </c>
      <c r="H5" s="1">
        <f t="shared" ref="H5:H16" si="1">E5+F5+G5</f>
        <v>16518.927599999999</v>
      </c>
      <c r="I5" t="s">
        <v>19</v>
      </c>
    </row>
    <row r="6" spans="1:10" s="14" customFormat="1" x14ac:dyDescent="0.35">
      <c r="A6" s="14" t="s">
        <v>15</v>
      </c>
      <c r="B6" s="14">
        <v>24</v>
      </c>
      <c r="C6" s="14" t="s">
        <v>46</v>
      </c>
      <c r="D6" s="14">
        <v>605154720</v>
      </c>
      <c r="E6" s="15">
        <v>37120</v>
      </c>
      <c r="F6" s="15">
        <f t="shared" si="0"/>
        <v>4825.6000000000004</v>
      </c>
      <c r="G6" s="15"/>
      <c r="H6" s="15">
        <v>0</v>
      </c>
      <c r="I6" s="14" t="s">
        <v>19</v>
      </c>
      <c r="J6" s="14" t="s">
        <v>116</v>
      </c>
    </row>
    <row r="7" spans="1:10" x14ac:dyDescent="0.35">
      <c r="A7" t="s">
        <v>15</v>
      </c>
      <c r="B7">
        <v>943</v>
      </c>
      <c r="C7" t="s">
        <v>48</v>
      </c>
      <c r="D7">
        <v>301531012</v>
      </c>
      <c r="E7" s="1">
        <v>980</v>
      </c>
      <c r="F7" s="1">
        <f t="shared" si="0"/>
        <v>127.4</v>
      </c>
      <c r="H7" s="1">
        <f t="shared" si="1"/>
        <v>1107.4000000000001</v>
      </c>
      <c r="I7" t="s">
        <v>49</v>
      </c>
    </row>
    <row r="8" spans="1:10" x14ac:dyDescent="0.35">
      <c r="A8" t="s">
        <v>15</v>
      </c>
      <c r="B8">
        <v>944</v>
      </c>
      <c r="C8" t="s">
        <v>48</v>
      </c>
      <c r="D8">
        <v>301531012</v>
      </c>
      <c r="E8" s="1">
        <v>713</v>
      </c>
      <c r="F8" s="1">
        <f t="shared" si="0"/>
        <v>92.69</v>
      </c>
      <c r="H8" s="1">
        <f t="shared" si="1"/>
        <v>805.69</v>
      </c>
      <c r="I8" t="s">
        <v>49</v>
      </c>
    </row>
    <row r="9" spans="1:10" x14ac:dyDescent="0.35">
      <c r="A9" t="s">
        <v>16</v>
      </c>
      <c r="B9">
        <v>691</v>
      </c>
      <c r="C9" t="s">
        <v>35</v>
      </c>
      <c r="D9">
        <v>302077814</v>
      </c>
      <c r="E9" s="1">
        <v>21801.5</v>
      </c>
      <c r="F9" s="1">
        <f t="shared" si="0"/>
        <v>2834.1950000000002</v>
      </c>
      <c r="H9" s="1">
        <f t="shared" si="1"/>
        <v>24635.695</v>
      </c>
      <c r="I9" t="s">
        <v>19</v>
      </c>
    </row>
    <row r="10" spans="1:10" x14ac:dyDescent="0.35">
      <c r="A10" t="s">
        <v>17</v>
      </c>
      <c r="B10">
        <v>766</v>
      </c>
      <c r="C10" t="s">
        <v>35</v>
      </c>
      <c r="D10">
        <v>302077814</v>
      </c>
      <c r="E10" s="1">
        <v>13067.07</v>
      </c>
      <c r="F10" s="1">
        <f t="shared" si="0"/>
        <v>1698.7191</v>
      </c>
      <c r="H10" s="1">
        <f t="shared" si="1"/>
        <v>14765.7891</v>
      </c>
      <c r="I10" t="s">
        <v>19</v>
      </c>
    </row>
    <row r="11" spans="1:10" x14ac:dyDescent="0.35">
      <c r="A11" t="s">
        <v>17</v>
      </c>
      <c r="B11">
        <v>1223</v>
      </c>
      <c r="C11" t="s">
        <v>48</v>
      </c>
      <c r="D11">
        <v>301531012</v>
      </c>
      <c r="E11" s="1">
        <v>8230</v>
      </c>
      <c r="F11" s="1">
        <f t="shared" si="0"/>
        <v>1069.9000000000001</v>
      </c>
      <c r="H11" s="1">
        <f t="shared" si="1"/>
        <v>9299.9</v>
      </c>
      <c r="I11" t="s">
        <v>49</v>
      </c>
    </row>
    <row r="12" spans="1:10" x14ac:dyDescent="0.35">
      <c r="A12" t="s">
        <v>63</v>
      </c>
      <c r="B12">
        <v>802</v>
      </c>
      <c r="C12" t="s">
        <v>35</v>
      </c>
      <c r="D12">
        <v>302077814</v>
      </c>
      <c r="E12" s="1">
        <v>11308.32</v>
      </c>
      <c r="F12" s="1">
        <f t="shared" si="0"/>
        <v>1470.0816</v>
      </c>
      <c r="H12" s="1">
        <f t="shared" si="1"/>
        <v>12778.401599999999</v>
      </c>
      <c r="I12" t="s">
        <v>19</v>
      </c>
    </row>
    <row r="13" spans="1:10" x14ac:dyDescent="0.35">
      <c r="A13" t="s">
        <v>63</v>
      </c>
      <c r="B13">
        <v>817</v>
      </c>
      <c r="C13" t="s">
        <v>35</v>
      </c>
      <c r="D13">
        <v>302077814</v>
      </c>
      <c r="E13" s="1">
        <v>20764.27</v>
      </c>
      <c r="F13" s="1">
        <f t="shared" si="0"/>
        <v>2699.3551000000002</v>
      </c>
      <c r="H13" s="1">
        <f t="shared" si="1"/>
        <v>23463.625100000001</v>
      </c>
      <c r="I13" t="s">
        <v>19</v>
      </c>
    </row>
    <row r="14" spans="1:10" x14ac:dyDescent="0.35">
      <c r="A14" t="s">
        <v>63</v>
      </c>
      <c r="B14">
        <v>854</v>
      </c>
      <c r="C14" t="s">
        <v>35</v>
      </c>
      <c r="D14">
        <v>302077814</v>
      </c>
      <c r="E14" s="1">
        <v>18098.68</v>
      </c>
      <c r="F14" s="1">
        <f t="shared" si="0"/>
        <v>2352.8284000000003</v>
      </c>
      <c r="H14" s="1">
        <f t="shared" si="1"/>
        <v>20451.508399999999</v>
      </c>
      <c r="I14" t="s">
        <v>19</v>
      </c>
    </row>
    <row r="15" spans="1:10" x14ac:dyDescent="0.35">
      <c r="A15" t="s">
        <v>18</v>
      </c>
      <c r="B15">
        <v>15</v>
      </c>
      <c r="C15" t="s">
        <v>35</v>
      </c>
      <c r="D15">
        <v>302077814</v>
      </c>
      <c r="E15" s="1">
        <v>6641.46</v>
      </c>
      <c r="F15" s="1">
        <f t="shared" si="0"/>
        <v>863.38980000000004</v>
      </c>
      <c r="H15" s="1">
        <f t="shared" si="1"/>
        <v>7504.8498</v>
      </c>
      <c r="I15" t="s">
        <v>19</v>
      </c>
    </row>
    <row r="16" spans="1:10" x14ac:dyDescent="0.35">
      <c r="A16" t="s">
        <v>73</v>
      </c>
      <c r="B16">
        <v>1438</v>
      </c>
      <c r="C16" t="s">
        <v>48</v>
      </c>
      <c r="D16">
        <v>301531012</v>
      </c>
      <c r="E16" s="1">
        <v>7950</v>
      </c>
      <c r="F16" s="1">
        <f t="shared" si="0"/>
        <v>1033.5</v>
      </c>
      <c r="H16" s="1">
        <f t="shared" si="1"/>
        <v>8983.5</v>
      </c>
      <c r="I16" t="s">
        <v>49</v>
      </c>
    </row>
    <row r="18" spans="8:8" x14ac:dyDescent="0.35">
      <c r="H18" s="11">
        <f>SUM(H2:H16)</f>
        <v>170210.56659999996</v>
      </c>
    </row>
    <row r="20" spans="8:8" x14ac:dyDescent="0.35">
      <c r="H20" s="1">
        <f>H3+H4+H7+H8+H11+H16</f>
        <v>38387.229999999996</v>
      </c>
    </row>
    <row r="21" spans="8:8" x14ac:dyDescent="0.35">
      <c r="H21" s="1">
        <f>H18-H20</f>
        <v>131823.33659999998</v>
      </c>
    </row>
  </sheetData>
  <autoFilter ref="A1:I38" xr:uid="{00000000-0009-0000-0000-000002000000}">
    <sortState xmlns:xlrd2="http://schemas.microsoft.com/office/spreadsheetml/2017/richdata2" ref="A2:I35">
      <sortCondition ref="I1:I35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Dhan Purchase</vt:lpstr>
      <vt:lpstr>Dhan Local</vt:lpstr>
      <vt:lpstr>Purchase Qty wise</vt:lpstr>
      <vt:lpstr>Closing Stock</vt:lpstr>
      <vt:lpstr>Vat 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Krishna Gupta(IN3200)</cp:lastModifiedBy>
  <dcterms:created xsi:type="dcterms:W3CDTF">2020-09-28T11:36:08Z</dcterms:created>
  <dcterms:modified xsi:type="dcterms:W3CDTF">2020-12-20T15:03:42Z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M1043200@mindtree.com</vt:lpwstr>
  </property>
  <property fmtid="{D5CDD505-2E9C-101B-9397-08002B2CF9AE}" pid="5" name="MSIP_Label_11c59481-0d92-4f93-abca-4982e9c5cb2a_SetDate">
    <vt:lpwstr>2020-12-12T15:06:38.8405927Z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1d14f8bd-cf74-4a34-a68a-b2503f987803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