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 activeTab="1"/>
  </bookViews>
  <sheets>
    <sheet name="Main Sheet" sheetId="1" r:id="rId1"/>
    <sheet name="Exp Mapping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7" i="2" l="1"/>
  <c r="F17" i="2"/>
  <c r="D17" i="2"/>
  <c r="F16" i="2"/>
  <c r="F15" i="2"/>
  <c r="G15" i="2" s="1"/>
  <c r="F14" i="2"/>
  <c r="F13" i="2"/>
  <c r="G13" i="2" s="1"/>
  <c r="K16" i="2"/>
  <c r="K15" i="2"/>
  <c r="K14" i="2"/>
  <c r="K13" i="2"/>
  <c r="G16" i="2"/>
  <c r="G14" i="2"/>
  <c r="D8" i="2"/>
  <c r="R15" i="2"/>
  <c r="R16" i="2"/>
  <c r="B23" i="1"/>
  <c r="K2" i="2"/>
  <c r="F2" i="2" s="1"/>
  <c r="G2" i="2" s="1"/>
  <c r="K3" i="2"/>
  <c r="F3" i="2" s="1"/>
  <c r="G3" i="2" s="1"/>
  <c r="K4" i="2"/>
  <c r="F4" i="2" s="1"/>
  <c r="G4" i="2" s="1"/>
  <c r="K5" i="2"/>
  <c r="F5" i="2" s="1"/>
  <c r="G5" i="2" s="1"/>
  <c r="K6" i="2"/>
  <c r="F6" i="2" s="1"/>
  <c r="G6" i="2" s="1"/>
  <c r="K7" i="2"/>
  <c r="F7" i="2" s="1"/>
  <c r="G7" i="2" s="1"/>
  <c r="K1" i="2"/>
  <c r="F1" i="2" s="1"/>
  <c r="G1" i="2" s="1"/>
  <c r="F8" i="2" l="1"/>
  <c r="G8" i="2" s="1"/>
  <c r="C23" i="1"/>
  <c r="B22" i="1" l="1"/>
  <c r="C22" i="1" l="1"/>
  <c r="C21" i="1" l="1"/>
  <c r="C20" i="1"/>
  <c r="C19" i="1"/>
  <c r="C18" i="1"/>
  <c r="C17" i="1"/>
  <c r="O12" i="1" l="1"/>
  <c r="N12" i="1"/>
  <c r="O9" i="1"/>
  <c r="O10" i="1"/>
  <c r="O8" i="1"/>
  <c r="N10" i="1"/>
  <c r="N9" i="1"/>
  <c r="N8" i="1"/>
  <c r="G11" i="1"/>
  <c r="K11" i="1" s="1"/>
  <c r="E11" i="1"/>
  <c r="K10" i="1"/>
  <c r="F10" i="1"/>
  <c r="E8" i="1"/>
  <c r="F11" i="1" l="1"/>
  <c r="J11" i="1" s="1"/>
  <c r="J10" i="1"/>
  <c r="K3" i="1"/>
  <c r="K4" i="1"/>
  <c r="K2" i="1"/>
  <c r="J3" i="1"/>
  <c r="J4" i="1"/>
  <c r="J2" i="1"/>
  <c r="G6" i="1"/>
  <c r="F5" i="1"/>
  <c r="M9" i="1" s="1"/>
  <c r="G5" i="1"/>
  <c r="F8" i="1" s="1"/>
  <c r="E5" i="1"/>
  <c r="M8" i="1" s="1"/>
  <c r="F6" i="1" l="1"/>
  <c r="K5" i="1"/>
  <c r="E6" i="1"/>
  <c r="K6" i="1" s="1"/>
  <c r="J5" i="1"/>
  <c r="J6" i="1" l="1"/>
</calcChain>
</file>

<file path=xl/comments1.xml><?xml version="1.0" encoding="utf-8"?>
<comments xmlns="http://schemas.openxmlformats.org/spreadsheetml/2006/main">
  <authors>
    <author>ADMIN</author>
  </authors>
  <commentList>
    <comment ref="A2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- Amazon Basics Book Holder Stand
- Zeb-Comfort Wired USB Mouse
- Meditations by Marcus Aurelius
- The Miracle Morning
- Pigeon Amaze Plus Electric Kettle
- Asbob 3 in 1 steam inhaler vapourisers
- Bajaj Majesty DX-11 1000W Dry Iron</t>
        </r>
      </text>
    </comment>
    <comment ref="A22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Reference: Book 5; Page: 40B; Ref: (Full);</t>
        </r>
      </text>
    </comment>
    <comment ref="A23" author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Watch + Wallet.</t>
        </r>
      </text>
    </comment>
  </commentList>
</comments>
</file>

<file path=xl/sharedStrings.xml><?xml version="1.0" encoding="utf-8"?>
<sst xmlns="http://schemas.openxmlformats.org/spreadsheetml/2006/main" count="226" uniqueCount="97">
  <si>
    <t>Date</t>
  </si>
  <si>
    <t>Description</t>
  </si>
  <si>
    <t>Name</t>
  </si>
  <si>
    <t>Status</t>
  </si>
  <si>
    <t>Gross</t>
  </si>
  <si>
    <t>Fee</t>
  </si>
  <si>
    <t>Net</t>
  </si>
  <si>
    <t>Actions</t>
  </si>
  <si>
    <t>26/09/24, 11:10 p.m.</t>
  </si>
  <si>
    <t>Payment from</t>
  </si>
  <si>
    <t>Alloy dev Inc</t>
  </si>
  <si>
    <t>Transaction actions</t>
  </si>
  <si>
    <t>26/09/24, 11:09 p.m.</t>
  </si>
  <si>
    <t>26/09/24, 11:08 p.m.</t>
  </si>
  <si>
    <t>Dollars</t>
  </si>
  <si>
    <t>Rupees</t>
  </si>
  <si>
    <t>Fee %</t>
  </si>
  <si>
    <t>Net %</t>
  </si>
  <si>
    <t>Trasnfered from PayPal</t>
  </si>
  <si>
    <t>INVOICE#001</t>
  </si>
  <si>
    <t>INVOICE#002</t>
  </si>
  <si>
    <t>INVOICE#003</t>
  </si>
  <si>
    <t>28/09/24, 04:35 a.m.</t>
  </si>
  <si>
    <t>$1 = ₹80.66</t>
  </si>
  <si>
    <t>PayPal</t>
  </si>
  <si>
    <t>Overall%</t>
  </si>
  <si>
    <t>&lt;&lt;&lt; Got in Bank &lt;&lt;&lt;</t>
  </si>
  <si>
    <t>Thing</t>
  </si>
  <si>
    <t>Amount</t>
  </si>
  <si>
    <t>Cumulative</t>
  </si>
  <si>
    <t>PPF</t>
  </si>
  <si>
    <t>FD</t>
  </si>
  <si>
    <t>FD 2</t>
  </si>
  <si>
    <t>SHRIDI</t>
  </si>
  <si>
    <t>Home + Personal</t>
  </si>
  <si>
    <t>STATUS</t>
  </si>
  <si>
    <t>FIXED - DONE</t>
  </si>
  <si>
    <t>DONE - CC</t>
  </si>
  <si>
    <t>Home + Personal Needs</t>
  </si>
  <si>
    <t>Personal</t>
  </si>
  <si>
    <t>Family Needs</t>
  </si>
  <si>
    <t>Mom</t>
  </si>
  <si>
    <t>Materialistic</t>
  </si>
  <si>
    <t>1.5K</t>
  </si>
  <si>
    <t>P1</t>
  </si>
  <si>
    <t>Pending</t>
  </si>
  <si>
    <t>Grandma</t>
  </si>
  <si>
    <t>Uncle</t>
  </si>
  <si>
    <t>Myself</t>
  </si>
  <si>
    <t>Personality</t>
  </si>
  <si>
    <t>Accessories</t>
  </si>
  <si>
    <t>Both</t>
  </si>
  <si>
    <t>1K</t>
  </si>
  <si>
    <t>Cloths</t>
  </si>
  <si>
    <t>4K</t>
  </si>
  <si>
    <t>Daily ware</t>
  </si>
  <si>
    <t>Amazon</t>
  </si>
  <si>
    <t>Amazon Basics Book Holder Stand</t>
  </si>
  <si>
    <t>2024-09</t>
  </si>
  <si>
    <t>Zeb-Comfort Wired USB Mouse</t>
  </si>
  <si>
    <t>Meditations by Marcus Aurelius</t>
  </si>
  <si>
    <t>Home</t>
  </si>
  <si>
    <t>2024-10</t>
  </si>
  <si>
    <t>The Miracle Morning</t>
  </si>
  <si>
    <t>Pigeon Amaze Plus Electric Kettle</t>
  </si>
  <si>
    <t>Asbob 3 in 1 steam inhaler vapourisers</t>
  </si>
  <si>
    <t>Bajaj Majesty DX-11 1000W Dry Iron</t>
  </si>
  <si>
    <t>Card Holder</t>
  </si>
  <si>
    <t>Wheels Rolling Watch</t>
  </si>
  <si>
    <t>Nalli</t>
  </si>
  <si>
    <t>Saree + Blouse</t>
  </si>
  <si>
    <t>Ma</t>
  </si>
  <si>
    <t>Saravana</t>
  </si>
  <si>
    <t>Pancha + Towel</t>
  </si>
  <si>
    <t>Mama</t>
  </si>
  <si>
    <t>1+1</t>
  </si>
  <si>
    <t>Broadway</t>
  </si>
  <si>
    <t>Towel</t>
  </si>
  <si>
    <t>Blouse + Skirt</t>
  </si>
  <si>
    <t>Inners + Handkerchief</t>
  </si>
  <si>
    <t>2+6</t>
  </si>
  <si>
    <t>T-Shirts</t>
  </si>
  <si>
    <t>1+2</t>
  </si>
  <si>
    <t>3+5</t>
  </si>
  <si>
    <t>Home Needs</t>
  </si>
  <si>
    <t>Dinning Table</t>
  </si>
  <si>
    <t>P0</t>
  </si>
  <si>
    <t>Rat Catcher</t>
  </si>
  <si>
    <t>0.5K</t>
  </si>
  <si>
    <t>Storage Cupboard</t>
  </si>
  <si>
    <t>2.5K</t>
  </si>
  <si>
    <t>Tree</t>
  </si>
  <si>
    <t>Cotton Blend Table Cloth</t>
  </si>
  <si>
    <t>Dining Table Round Placement Set</t>
  </si>
  <si>
    <t>Dining Table Cover</t>
  </si>
  <si>
    <t>Black Spray Paint</t>
  </si>
  <si>
    <t>LED Light for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</si>
</sst>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₹&quot;\ #,##0.00;[Red]&quot;₹&quot;\ \-#,##0.00"/>
    <numFmt numFmtId="164" formatCode="_ [$₹-4009]\ * #,##0.00_ ;_ [$₹-4009]\ * \-#,##0.00_ ;_ [$₹-4009]\ * &quot;-&quot;??_ ;_ @_ "/>
    <numFmt numFmtId="165" formatCode="_-[$$-409]* #,##0.00_ ;_-[$$-409]* \-#,##0.00\ ;_-[$$-409]* &quot;-&quot;??_ ;_-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3" borderId="0" applyNumberFormat="0" applyBorder="0" applyAlignment="0" applyProtection="0"/>
  </cellStyleXfs>
  <cellXfs count="3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4" fontId="1" fillId="0" borderId="0" xfId="0" applyNumberFormat="1" applyFont="1" applyBorder="1"/>
    <xf numFmtId="2" fontId="1" fillId="0" borderId="1" xfId="0" applyNumberFormat="1" applyFont="1" applyBorder="1"/>
    <xf numFmtId="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2" fillId="0" borderId="1" xfId="0" applyFont="1" applyBorder="1"/>
    <xf numFmtId="4" fontId="0" fillId="0" borderId="0" xfId="0" applyNumberFormat="1"/>
    <xf numFmtId="165" fontId="1" fillId="0" borderId="1" xfId="0" applyNumberFormat="1" applyFont="1" applyBorder="1"/>
    <xf numFmtId="165" fontId="2" fillId="0" borderId="1" xfId="0" applyNumberFormat="1" applyFont="1" applyBorder="1"/>
    <xf numFmtId="165" fontId="1" fillId="2" borderId="1" xfId="0" applyNumberFormat="1" applyFont="1" applyFill="1" applyBorder="1"/>
    <xf numFmtId="165" fontId="2" fillId="2" borderId="1" xfId="0" applyNumberFormat="1" applyFont="1" applyFill="1" applyBorder="1"/>
    <xf numFmtId="164" fontId="1" fillId="2" borderId="1" xfId="0" applyNumberFormat="1" applyFont="1" applyFill="1" applyBorder="1"/>
    <xf numFmtId="164" fontId="2" fillId="2" borderId="1" xfId="0" applyNumberFormat="1" applyFont="1" applyFill="1" applyBorder="1"/>
    <xf numFmtId="164" fontId="3" fillId="2" borderId="1" xfId="0" applyNumberFormat="1" applyFont="1" applyFill="1" applyBorder="1"/>
    <xf numFmtId="164" fontId="4" fillId="2" borderId="1" xfId="0" applyNumberFormat="1" applyFont="1" applyFill="1" applyBorder="1"/>
    <xf numFmtId="164" fontId="3" fillId="0" borderId="1" xfId="0" applyNumberFormat="1" applyFont="1" applyBorder="1"/>
    <xf numFmtId="164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Font="1" applyBorder="1"/>
    <xf numFmtId="164" fontId="0" fillId="0" borderId="1" xfId="0" applyNumberFormat="1" applyBorder="1" applyAlignment="1">
      <alignment horizontal="center"/>
    </xf>
    <xf numFmtId="4" fontId="3" fillId="2" borderId="1" xfId="0" applyNumberFormat="1" applyFont="1" applyFill="1" applyBorder="1"/>
    <xf numFmtId="0" fontId="3" fillId="0" borderId="1" xfId="0" applyFont="1" applyBorder="1"/>
    <xf numFmtId="8" fontId="0" fillId="0" borderId="0" xfId="0" applyNumberFormat="1"/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center"/>
    </xf>
    <xf numFmtId="0" fontId="9" fillId="3" borderId="0" xfId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28"/>
  <sheetViews>
    <sheetView zoomScale="130" zoomScaleNormal="130" workbookViewId="0">
      <selection activeCell="H21" sqref="H21"/>
    </sheetView>
  </sheetViews>
  <sheetFormatPr defaultRowHeight="15" x14ac:dyDescent="0.25"/>
  <cols>
    <col min="1" max="1" width="20.42578125" bestFit="1" customWidth="1"/>
    <col min="2" max="2" width="13.7109375" bestFit="1" customWidth="1"/>
    <col min="3" max="3" width="12.42578125" bestFit="1" customWidth="1"/>
    <col min="4" max="4" width="12.85546875" bestFit="1" customWidth="1"/>
    <col min="5" max="5" width="14.28515625" bestFit="1" customWidth="1"/>
    <col min="6" max="6" width="12.5703125" bestFit="1" customWidth="1"/>
    <col min="7" max="7" width="14.28515625" bestFit="1" customWidth="1"/>
    <col min="8" max="8" width="22" bestFit="1" customWidth="1"/>
    <col min="9" max="9" width="3.28515625" customWidth="1"/>
    <col min="10" max="11" width="6.28515625" bestFit="1" customWidth="1"/>
    <col min="13" max="13" width="9" bestFit="1" customWidth="1"/>
    <col min="14" max="14" width="11" bestFit="1" customWidth="1"/>
    <col min="15" max="15" width="14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6</v>
      </c>
      <c r="H1" s="1" t="s">
        <v>7</v>
      </c>
      <c r="I1" s="2"/>
      <c r="J1" s="1" t="s">
        <v>16</v>
      </c>
      <c r="K1" s="1" t="s">
        <v>17</v>
      </c>
    </row>
    <row r="2" spans="1:15" x14ac:dyDescent="0.25">
      <c r="A2" s="1" t="s">
        <v>8</v>
      </c>
      <c r="B2" s="1" t="s">
        <v>9</v>
      </c>
      <c r="C2" s="1" t="s">
        <v>10</v>
      </c>
      <c r="D2" s="1" t="s">
        <v>19</v>
      </c>
      <c r="E2" s="11">
        <v>500</v>
      </c>
      <c r="F2" s="12">
        <v>26.31</v>
      </c>
      <c r="G2" s="11">
        <v>473.69</v>
      </c>
      <c r="H2" s="1" t="s">
        <v>11</v>
      </c>
      <c r="I2" s="3"/>
      <c r="J2" s="5">
        <f>F2/E2*100</f>
        <v>5.2620000000000005</v>
      </c>
      <c r="K2" s="5">
        <f>G2/E2*100</f>
        <v>94.738</v>
      </c>
    </row>
    <row r="3" spans="1:15" x14ac:dyDescent="0.25">
      <c r="A3" s="1" t="s">
        <v>12</v>
      </c>
      <c r="B3" s="1" t="s">
        <v>9</v>
      </c>
      <c r="C3" s="1" t="s">
        <v>10</v>
      </c>
      <c r="D3" s="1" t="s">
        <v>20</v>
      </c>
      <c r="E3" s="11">
        <v>750</v>
      </c>
      <c r="F3" s="12">
        <v>39.29</v>
      </c>
      <c r="G3" s="11">
        <v>710.71</v>
      </c>
      <c r="H3" s="1" t="s">
        <v>11</v>
      </c>
      <c r="I3" s="3"/>
      <c r="J3" s="5">
        <f t="shared" ref="J3:J6" si="0">F3/E3*100</f>
        <v>5.2386666666666661</v>
      </c>
      <c r="K3" s="5">
        <f t="shared" ref="K3:K6" si="1">G3/E3*100</f>
        <v>94.76133333333334</v>
      </c>
    </row>
    <row r="4" spans="1:15" x14ac:dyDescent="0.25">
      <c r="A4" s="1" t="s">
        <v>13</v>
      </c>
      <c r="B4" s="1" t="s">
        <v>9</v>
      </c>
      <c r="C4" s="1" t="s">
        <v>10</v>
      </c>
      <c r="D4" s="1" t="s">
        <v>21</v>
      </c>
      <c r="E4" s="11">
        <v>1750</v>
      </c>
      <c r="F4" s="12">
        <v>91.21</v>
      </c>
      <c r="G4" s="11">
        <v>1658.79</v>
      </c>
      <c r="H4" s="1" t="s">
        <v>11</v>
      </c>
      <c r="I4" s="3"/>
      <c r="J4" s="5">
        <f t="shared" si="0"/>
        <v>5.2119999999999997</v>
      </c>
      <c r="K4" s="5">
        <f t="shared" si="1"/>
        <v>94.787999999999997</v>
      </c>
    </row>
    <row r="5" spans="1:15" x14ac:dyDescent="0.25">
      <c r="E5" s="13">
        <f>SUM(E2:E4)</f>
        <v>3000</v>
      </c>
      <c r="F5" s="14">
        <f t="shared" ref="F5:G5" si="2">SUM(F2:F4)</f>
        <v>156.81</v>
      </c>
      <c r="G5" s="13">
        <f t="shared" si="2"/>
        <v>2843.19</v>
      </c>
      <c r="H5" s="6" t="s">
        <v>14</v>
      </c>
      <c r="I5" s="4"/>
      <c r="J5" s="8">
        <f t="shared" si="0"/>
        <v>5.2270000000000003</v>
      </c>
      <c r="K5" s="8">
        <f t="shared" si="1"/>
        <v>94.77300000000001</v>
      </c>
    </row>
    <row r="6" spans="1:15" x14ac:dyDescent="0.25">
      <c r="E6" s="15">
        <f>E5*83.64</f>
        <v>250920</v>
      </c>
      <c r="F6" s="16">
        <f t="shared" ref="F6:G6" si="3">F5*83.64</f>
        <v>13115.588400000001</v>
      </c>
      <c r="G6" s="18">
        <f t="shared" si="3"/>
        <v>237804.41159999999</v>
      </c>
      <c r="H6" s="7" t="s">
        <v>15</v>
      </c>
      <c r="I6" s="3"/>
      <c r="J6" s="8">
        <f t="shared" si="0"/>
        <v>5.2270000000000003</v>
      </c>
      <c r="K6" s="8">
        <f t="shared" si="1"/>
        <v>94.772999999999996</v>
      </c>
    </row>
    <row r="7" spans="1:15" x14ac:dyDescent="0.25">
      <c r="M7" s="7" t="s">
        <v>25</v>
      </c>
    </row>
    <row r="8" spans="1:15" x14ac:dyDescent="0.25">
      <c r="E8" s="13">
        <f>G8/83.64</f>
        <v>2741.9154710664752</v>
      </c>
      <c r="F8" s="14">
        <f>G5-E8</f>
        <v>101.27452893352483</v>
      </c>
      <c r="G8" s="15">
        <v>229333.81</v>
      </c>
      <c r="H8" s="7" t="s">
        <v>18</v>
      </c>
      <c r="M8" s="8">
        <f>G10/E5*100</f>
        <v>91.397182368882511</v>
      </c>
      <c r="N8" s="11">
        <f>E5*M8%</f>
        <v>2741.9154710664752</v>
      </c>
      <c r="O8" s="19">
        <f>E6*M8%</f>
        <v>229333.81</v>
      </c>
    </row>
    <row r="9" spans="1:15" x14ac:dyDescent="0.25">
      <c r="M9" s="8">
        <f>(F10+F5)/E5*100</f>
        <v>8.6028176311174942</v>
      </c>
      <c r="N9" s="11">
        <f>E5*M9%</f>
        <v>258.08452893352484</v>
      </c>
      <c r="O9" s="20">
        <f>E6*M9%</f>
        <v>21586.190000000017</v>
      </c>
    </row>
    <row r="10" spans="1:15" x14ac:dyDescent="0.25">
      <c r="A10" s="1" t="s">
        <v>22</v>
      </c>
      <c r="B10" s="1" t="s">
        <v>9</v>
      </c>
      <c r="C10" s="1" t="s">
        <v>24</v>
      </c>
      <c r="D10" s="1" t="s">
        <v>23</v>
      </c>
      <c r="E10" s="13">
        <v>2843.19</v>
      </c>
      <c r="F10" s="14">
        <f>E10-G10</f>
        <v>101.27452893352483</v>
      </c>
      <c r="G10" s="13">
        <v>2741.9154710664752</v>
      </c>
      <c r="H10" s="6" t="s">
        <v>14</v>
      </c>
      <c r="J10" s="8">
        <f t="shared" ref="J10" si="4">F10/E10*100</f>
        <v>3.5620035570441946</v>
      </c>
      <c r="K10" s="8">
        <f t="shared" ref="K10" si="5">G10/E10*100</f>
        <v>96.437996442955807</v>
      </c>
      <c r="N10" s="13">
        <f>SUM(N8:N9)</f>
        <v>3000</v>
      </c>
      <c r="O10" s="15">
        <f>SUM(O8:O9)</f>
        <v>250920</v>
      </c>
    </row>
    <row r="11" spans="1:15" x14ac:dyDescent="0.25">
      <c r="A11" s="1" t="s">
        <v>22</v>
      </c>
      <c r="B11" s="1" t="s">
        <v>9</v>
      </c>
      <c r="C11" s="1" t="s">
        <v>24</v>
      </c>
      <c r="D11" s="1" t="s">
        <v>23</v>
      </c>
      <c r="E11" s="15">
        <f>E10*83.64</f>
        <v>237804.41159999999</v>
      </c>
      <c r="F11" s="16">
        <f t="shared" ref="F11:G11" si="6">F10*83.64</f>
        <v>8470.6016000000163</v>
      </c>
      <c r="G11" s="17">
        <f t="shared" si="6"/>
        <v>229333.81</v>
      </c>
      <c r="H11" s="7" t="s">
        <v>15</v>
      </c>
      <c r="J11" s="8">
        <f t="shared" ref="J11" si="7">F11/E11*100</f>
        <v>3.5620035570441946</v>
      </c>
      <c r="K11" s="8">
        <f t="shared" ref="K11" si="8">G11/E11*100</f>
        <v>96.437996442955821</v>
      </c>
    </row>
    <row r="12" spans="1:15" x14ac:dyDescent="0.25">
      <c r="M12" s="10"/>
      <c r="N12" s="7" t="b">
        <f>N9=F5+F10</f>
        <v>1</v>
      </c>
      <c r="O12" s="7" t="b">
        <f>O9=F6+F11</f>
        <v>1</v>
      </c>
    </row>
    <row r="13" spans="1:15" x14ac:dyDescent="0.25">
      <c r="G13" s="17">
        <v>229333.81</v>
      </c>
      <c r="H13" s="21" t="s">
        <v>26</v>
      </c>
    </row>
    <row r="16" spans="1:15" x14ac:dyDescent="0.25">
      <c r="A16" s="22" t="s">
        <v>27</v>
      </c>
      <c r="B16" s="22" t="s">
        <v>28</v>
      </c>
      <c r="C16" s="22" t="s">
        <v>29</v>
      </c>
      <c r="D16" s="22" t="s">
        <v>35</v>
      </c>
    </row>
    <row r="17" spans="1:4" x14ac:dyDescent="0.25">
      <c r="A17" s="23" t="s">
        <v>30</v>
      </c>
      <c r="B17" s="24">
        <v>150000</v>
      </c>
      <c r="C17" s="25">
        <f>G13-B17</f>
        <v>79333.81</v>
      </c>
      <c r="D17" s="26" t="s">
        <v>36</v>
      </c>
    </row>
    <row r="18" spans="1:4" x14ac:dyDescent="0.25">
      <c r="A18" s="23" t="s">
        <v>31</v>
      </c>
      <c r="B18" s="24">
        <v>25000</v>
      </c>
      <c r="C18" s="25">
        <f t="shared" ref="C18:C23" si="9">C17-B18</f>
        <v>54333.81</v>
      </c>
      <c r="D18" s="26" t="s">
        <v>36</v>
      </c>
    </row>
    <row r="19" spans="1:4" x14ac:dyDescent="0.25">
      <c r="A19" s="23" t="s">
        <v>32</v>
      </c>
      <c r="B19" s="24">
        <v>10000</v>
      </c>
      <c r="C19" s="25">
        <f t="shared" si="9"/>
        <v>44333.81</v>
      </c>
      <c r="D19" s="26" t="s">
        <v>36</v>
      </c>
    </row>
    <row r="20" spans="1:4" x14ac:dyDescent="0.25">
      <c r="A20" s="23" t="s">
        <v>33</v>
      </c>
      <c r="B20" s="24">
        <v>10000</v>
      </c>
      <c r="C20" s="25">
        <f t="shared" si="9"/>
        <v>34333.81</v>
      </c>
      <c r="D20" s="26" t="s">
        <v>36</v>
      </c>
    </row>
    <row r="21" spans="1:4" x14ac:dyDescent="0.25">
      <c r="A21" s="23" t="s">
        <v>34</v>
      </c>
      <c r="B21" s="24">
        <v>1821</v>
      </c>
      <c r="C21" s="25">
        <f t="shared" si="9"/>
        <v>32512.809999999998</v>
      </c>
      <c r="D21" s="27" t="s">
        <v>37</v>
      </c>
    </row>
    <row r="22" spans="1:4" x14ac:dyDescent="0.25">
      <c r="A22" s="23" t="s">
        <v>38</v>
      </c>
      <c r="B22" s="24">
        <f>2856+2135</f>
        <v>4991</v>
      </c>
      <c r="C22" s="25">
        <f t="shared" si="9"/>
        <v>27521.809999999998</v>
      </c>
      <c r="D22" s="27" t="s">
        <v>37</v>
      </c>
    </row>
    <row r="23" spans="1:4" x14ac:dyDescent="0.25">
      <c r="A23" s="23" t="s">
        <v>39</v>
      </c>
      <c r="B23" s="24">
        <f>150+1299+841</f>
        <v>2290</v>
      </c>
      <c r="C23" s="25">
        <f t="shared" si="9"/>
        <v>25231.809999999998</v>
      </c>
      <c r="D23" s="27" t="s">
        <v>37</v>
      </c>
    </row>
    <row r="24" spans="1:4" x14ac:dyDescent="0.25">
      <c r="A24" s="23"/>
      <c r="B24" s="24"/>
      <c r="C24" s="23"/>
    </row>
    <row r="25" spans="1:4" x14ac:dyDescent="0.25">
      <c r="A25" s="23"/>
      <c r="B25" s="24"/>
      <c r="C25" s="23"/>
    </row>
    <row r="26" spans="1:4" x14ac:dyDescent="0.25">
      <c r="A26" s="23"/>
      <c r="B26" s="24"/>
      <c r="C26" s="23"/>
    </row>
    <row r="27" spans="1:4" x14ac:dyDescent="0.25">
      <c r="A27" s="23"/>
      <c r="B27" s="24"/>
      <c r="C27" s="23"/>
    </row>
    <row r="28" spans="1:4" x14ac:dyDescent="0.25">
      <c r="A28" s="23"/>
      <c r="B28" s="24"/>
      <c r="C28" s="2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F10" sqref="F10"/>
    </sheetView>
  </sheetViews>
  <sheetFormatPr defaultRowHeight="15" x14ac:dyDescent="0.25"/>
  <cols>
    <col min="1" max="1" width="13.140625" bestFit="1" customWidth="1"/>
    <col min="2" max="2" width="16.85546875" bestFit="1" customWidth="1"/>
    <col min="3" max="3" width="12" bestFit="1" customWidth="1"/>
    <col min="4" max="4" width="10.7109375" bestFit="1" customWidth="1"/>
    <col min="5" max="5" width="4.7109375" bestFit="1" customWidth="1"/>
    <col min="6" max="6" width="9.7109375" bestFit="1" customWidth="1"/>
    <col min="7" max="7" width="10.42578125" bestFit="1" customWidth="1"/>
    <col min="8" max="8" width="3.140625" bestFit="1" customWidth="1"/>
    <col min="9" max="9" width="8.28515625" bestFit="1" customWidth="1"/>
    <col min="10" max="10" width="5.140625" customWidth="1"/>
    <col min="11" max="11" width="5" bestFit="1" customWidth="1"/>
    <col min="13" max="13" width="10.42578125" bestFit="1" customWidth="1"/>
    <col min="14" max="14" width="9.7109375" bestFit="1" customWidth="1"/>
    <col min="15" max="15" width="35.7109375" style="29" bestFit="1" customWidth="1"/>
    <col min="16" max="16" width="9" bestFit="1" customWidth="1"/>
    <col min="17" max="17" width="4" bestFit="1" customWidth="1"/>
    <col min="18" max="18" width="5" bestFit="1" customWidth="1"/>
    <col min="19" max="19" width="7.7109375" bestFit="1" customWidth="1"/>
    <col min="20" max="20" width="5" bestFit="1" customWidth="1"/>
    <col min="21" max="21" width="4.85546875" customWidth="1"/>
  </cols>
  <sheetData>
    <row r="1" spans="1:21" x14ac:dyDescent="0.25">
      <c r="A1" t="s">
        <v>40</v>
      </c>
      <c r="B1" t="s">
        <v>41</v>
      </c>
      <c r="C1" t="s">
        <v>42</v>
      </c>
      <c r="D1" s="28">
        <v>1500</v>
      </c>
      <c r="E1" t="s">
        <v>43</v>
      </c>
      <c r="F1" s="28">
        <f>K1</f>
        <v>1420</v>
      </c>
      <c r="G1" s="28">
        <f>D1-F1</f>
        <v>80</v>
      </c>
      <c r="H1" t="s">
        <v>44</v>
      </c>
      <c r="I1" t="s">
        <v>45</v>
      </c>
      <c r="J1" s="33">
        <v>1</v>
      </c>
      <c r="K1" s="29">
        <f>SUMIF(U:U,J1,R:R)</f>
        <v>1420</v>
      </c>
      <c r="M1" s="31">
        <v>45565</v>
      </c>
      <c r="N1" t="s">
        <v>56</v>
      </c>
      <c r="O1" s="29" t="s">
        <v>57</v>
      </c>
      <c r="P1" t="s">
        <v>39</v>
      </c>
      <c r="Q1">
        <v>1</v>
      </c>
      <c r="R1">
        <v>199</v>
      </c>
      <c r="S1" t="s">
        <v>58</v>
      </c>
      <c r="T1">
        <v>2024</v>
      </c>
      <c r="U1" s="33">
        <v>5</v>
      </c>
    </row>
    <row r="2" spans="1:21" x14ac:dyDescent="0.25">
      <c r="A2" t="s">
        <v>40</v>
      </c>
      <c r="B2" t="s">
        <v>46</v>
      </c>
      <c r="C2" t="s">
        <v>42</v>
      </c>
      <c r="D2" s="28">
        <v>1500</v>
      </c>
      <c r="E2" t="s">
        <v>43</v>
      </c>
      <c r="F2" s="28">
        <f t="shared" ref="F2:F7" si="0">K2</f>
        <v>901</v>
      </c>
      <c r="G2" s="28">
        <f t="shared" ref="G2:G8" si="1">D2-F2</f>
        <v>599</v>
      </c>
      <c r="H2" t="s">
        <v>44</v>
      </c>
      <c r="I2" t="s">
        <v>45</v>
      </c>
      <c r="J2" s="33">
        <v>2</v>
      </c>
      <c r="K2" s="29">
        <f t="shared" ref="K2:K7" si="2">SUMIF(U:U,J2,R:R)</f>
        <v>901</v>
      </c>
      <c r="M2" s="31">
        <v>45565</v>
      </c>
      <c r="N2" t="s">
        <v>56</v>
      </c>
      <c r="O2" s="29" t="s">
        <v>59</v>
      </c>
      <c r="P2" t="s">
        <v>39</v>
      </c>
      <c r="Q2">
        <v>1</v>
      </c>
      <c r="R2">
        <v>99</v>
      </c>
      <c r="S2" t="s">
        <v>58</v>
      </c>
      <c r="T2">
        <v>2024</v>
      </c>
      <c r="U2" s="33">
        <v>5</v>
      </c>
    </row>
    <row r="3" spans="1:21" x14ac:dyDescent="0.25">
      <c r="A3" t="s">
        <v>40</v>
      </c>
      <c r="B3" t="s">
        <v>47</v>
      </c>
      <c r="C3" t="s">
        <v>42</v>
      </c>
      <c r="D3" s="28">
        <v>1500</v>
      </c>
      <c r="E3" t="s">
        <v>43</v>
      </c>
      <c r="F3" s="28">
        <f t="shared" si="0"/>
        <v>540</v>
      </c>
      <c r="G3" s="28">
        <f t="shared" si="1"/>
        <v>960</v>
      </c>
      <c r="H3" t="s">
        <v>44</v>
      </c>
      <c r="I3" t="s">
        <v>45</v>
      </c>
      <c r="J3" s="33">
        <v>3</v>
      </c>
      <c r="K3" s="29">
        <f t="shared" si="2"/>
        <v>540</v>
      </c>
      <c r="M3" s="31">
        <v>45566</v>
      </c>
      <c r="N3" t="s">
        <v>56</v>
      </c>
      <c r="O3" s="29" t="s">
        <v>60</v>
      </c>
      <c r="P3" t="s">
        <v>61</v>
      </c>
      <c r="Q3">
        <v>1</v>
      </c>
      <c r="R3">
        <v>98</v>
      </c>
      <c r="S3" t="s">
        <v>62</v>
      </c>
      <c r="T3">
        <v>2024</v>
      </c>
      <c r="U3" s="33">
        <v>5</v>
      </c>
    </row>
    <row r="4" spans="1:21" x14ac:dyDescent="0.25">
      <c r="A4" t="s">
        <v>40</v>
      </c>
      <c r="B4" t="s">
        <v>48</v>
      </c>
      <c r="C4" t="s">
        <v>42</v>
      </c>
      <c r="D4" s="28">
        <v>1500</v>
      </c>
      <c r="E4" t="s">
        <v>43</v>
      </c>
      <c r="F4" s="28">
        <f t="shared" si="0"/>
        <v>570</v>
      </c>
      <c r="G4" s="28">
        <f t="shared" si="1"/>
        <v>930</v>
      </c>
      <c r="H4" t="s">
        <v>44</v>
      </c>
      <c r="I4" t="s">
        <v>45</v>
      </c>
      <c r="J4" s="33">
        <v>4</v>
      </c>
      <c r="K4" s="29">
        <f t="shared" si="2"/>
        <v>570</v>
      </c>
      <c r="M4" s="31">
        <v>45566</v>
      </c>
      <c r="N4" t="s">
        <v>56</v>
      </c>
      <c r="O4" s="29" t="s">
        <v>63</v>
      </c>
      <c r="P4" t="s">
        <v>61</v>
      </c>
      <c r="Q4">
        <v>1</v>
      </c>
      <c r="R4">
        <v>198</v>
      </c>
      <c r="S4" t="s">
        <v>62</v>
      </c>
      <c r="T4">
        <v>2024</v>
      </c>
      <c r="U4" s="33">
        <v>5</v>
      </c>
    </row>
    <row r="5" spans="1:21" x14ac:dyDescent="0.25">
      <c r="A5" t="s">
        <v>49</v>
      </c>
      <c r="B5" t="s">
        <v>50</v>
      </c>
      <c r="C5" t="s">
        <v>51</v>
      </c>
      <c r="D5" s="28">
        <v>1000</v>
      </c>
      <c r="E5" t="s">
        <v>52</v>
      </c>
      <c r="F5" s="28">
        <f t="shared" si="0"/>
        <v>3823</v>
      </c>
      <c r="G5" s="28">
        <f t="shared" si="1"/>
        <v>-2823</v>
      </c>
      <c r="H5" t="s">
        <v>44</v>
      </c>
      <c r="I5" t="s">
        <v>45</v>
      </c>
      <c r="J5" s="33">
        <v>5</v>
      </c>
      <c r="K5" s="29">
        <f t="shared" si="2"/>
        <v>3823</v>
      </c>
      <c r="M5" s="31">
        <v>45567</v>
      </c>
      <c r="N5" t="s">
        <v>56</v>
      </c>
      <c r="O5" s="29" t="s">
        <v>64</v>
      </c>
      <c r="P5" t="s">
        <v>61</v>
      </c>
      <c r="Q5">
        <v>1</v>
      </c>
      <c r="R5">
        <v>449</v>
      </c>
      <c r="S5" t="s">
        <v>62</v>
      </c>
      <c r="T5">
        <v>2024</v>
      </c>
      <c r="U5" s="33">
        <v>5</v>
      </c>
    </row>
    <row r="6" spans="1:21" x14ac:dyDescent="0.25">
      <c r="A6" t="s">
        <v>49</v>
      </c>
      <c r="B6" t="s">
        <v>53</v>
      </c>
      <c r="C6" t="s">
        <v>51</v>
      </c>
      <c r="D6" s="28">
        <v>4000</v>
      </c>
      <c r="E6" t="s">
        <v>54</v>
      </c>
      <c r="F6" s="28">
        <f t="shared" si="0"/>
        <v>0</v>
      </c>
      <c r="G6" s="28">
        <f t="shared" si="1"/>
        <v>4000</v>
      </c>
      <c r="H6" t="s">
        <v>44</v>
      </c>
      <c r="I6" t="s">
        <v>45</v>
      </c>
      <c r="J6" s="33">
        <v>6</v>
      </c>
      <c r="K6" s="29">
        <f t="shared" si="2"/>
        <v>0</v>
      </c>
      <c r="M6" s="31">
        <v>45567</v>
      </c>
      <c r="N6" t="s">
        <v>56</v>
      </c>
      <c r="O6" s="29" t="s">
        <v>65</v>
      </c>
      <c r="P6" t="s">
        <v>39</v>
      </c>
      <c r="Q6">
        <v>1</v>
      </c>
      <c r="R6">
        <v>279</v>
      </c>
      <c r="S6" t="s">
        <v>62</v>
      </c>
      <c r="T6">
        <v>2024</v>
      </c>
      <c r="U6" s="33">
        <v>5</v>
      </c>
    </row>
    <row r="7" spans="1:21" x14ac:dyDescent="0.25">
      <c r="A7" t="s">
        <v>49</v>
      </c>
      <c r="B7" t="s">
        <v>55</v>
      </c>
      <c r="C7" t="s">
        <v>51</v>
      </c>
      <c r="D7" s="28">
        <v>1000</v>
      </c>
      <c r="E7" t="s">
        <v>52</v>
      </c>
      <c r="F7" s="28">
        <f t="shared" si="0"/>
        <v>800</v>
      </c>
      <c r="G7" s="28">
        <f t="shared" si="1"/>
        <v>200</v>
      </c>
      <c r="H7" t="s">
        <v>44</v>
      </c>
      <c r="I7" t="s">
        <v>45</v>
      </c>
      <c r="J7" s="33">
        <v>7</v>
      </c>
      <c r="K7" s="29">
        <f t="shared" si="2"/>
        <v>800</v>
      </c>
      <c r="M7" s="31">
        <v>45567</v>
      </c>
      <c r="N7" t="s">
        <v>56</v>
      </c>
      <c r="O7" s="29" t="s">
        <v>66</v>
      </c>
      <c r="P7" t="s">
        <v>61</v>
      </c>
      <c r="Q7">
        <v>1</v>
      </c>
      <c r="R7">
        <v>499</v>
      </c>
      <c r="S7" t="s">
        <v>62</v>
      </c>
      <c r="T7">
        <v>2024</v>
      </c>
      <c r="U7" s="33">
        <v>5</v>
      </c>
    </row>
    <row r="8" spans="1:21" x14ac:dyDescent="0.25">
      <c r="D8" s="28">
        <f>SUM(D1:D7)</f>
        <v>12000</v>
      </c>
      <c r="F8" s="28">
        <f>SUM(F1:F7)</f>
        <v>8054</v>
      </c>
      <c r="G8" s="28">
        <f t="shared" si="1"/>
        <v>3946</v>
      </c>
      <c r="M8" s="31">
        <v>45569</v>
      </c>
      <c r="N8" t="s">
        <v>69</v>
      </c>
      <c r="O8" s="29" t="s">
        <v>70</v>
      </c>
      <c r="P8" t="s">
        <v>46</v>
      </c>
      <c r="Q8" t="s">
        <v>75</v>
      </c>
      <c r="R8">
        <v>821</v>
      </c>
      <c r="S8" t="s">
        <v>62</v>
      </c>
      <c r="T8">
        <v>2024</v>
      </c>
      <c r="U8" s="33">
        <v>2</v>
      </c>
    </row>
    <row r="9" spans="1:21" x14ac:dyDescent="0.25">
      <c r="M9" s="31">
        <v>45569</v>
      </c>
      <c r="N9" t="s">
        <v>69</v>
      </c>
      <c r="O9" s="29" t="s">
        <v>70</v>
      </c>
      <c r="P9" t="s">
        <v>71</v>
      </c>
      <c r="Q9" t="s">
        <v>82</v>
      </c>
      <c r="R9">
        <v>765</v>
      </c>
      <c r="S9" t="s">
        <v>62</v>
      </c>
      <c r="T9">
        <v>2024</v>
      </c>
      <c r="U9" s="33">
        <v>1</v>
      </c>
    </row>
    <row r="10" spans="1:21" x14ac:dyDescent="0.25">
      <c r="M10" s="31">
        <v>45569</v>
      </c>
      <c r="N10" t="s">
        <v>72</v>
      </c>
      <c r="O10" s="29" t="s">
        <v>73</v>
      </c>
      <c r="P10" t="s">
        <v>74</v>
      </c>
      <c r="Q10" t="s">
        <v>75</v>
      </c>
      <c r="R10">
        <v>420</v>
      </c>
      <c r="S10" t="s">
        <v>62</v>
      </c>
      <c r="T10">
        <v>2024</v>
      </c>
      <c r="U10" s="33">
        <v>3</v>
      </c>
    </row>
    <row r="11" spans="1:21" x14ac:dyDescent="0.25">
      <c r="M11" s="31">
        <v>45569</v>
      </c>
      <c r="N11" t="s">
        <v>72</v>
      </c>
      <c r="O11" s="29" t="s">
        <v>73</v>
      </c>
      <c r="P11" t="s">
        <v>39</v>
      </c>
      <c r="Q11" t="s">
        <v>75</v>
      </c>
      <c r="R11">
        <v>420</v>
      </c>
      <c r="S11" t="s">
        <v>62</v>
      </c>
      <c r="T11">
        <v>2024</v>
      </c>
      <c r="U11" s="33">
        <v>4</v>
      </c>
    </row>
    <row r="12" spans="1:21" x14ac:dyDescent="0.25">
      <c r="M12" s="31">
        <v>45570</v>
      </c>
      <c r="N12" t="s">
        <v>76</v>
      </c>
      <c r="O12" s="29" t="s">
        <v>77</v>
      </c>
      <c r="P12" t="s">
        <v>46</v>
      </c>
      <c r="Q12">
        <v>2</v>
      </c>
      <c r="R12">
        <v>80</v>
      </c>
      <c r="S12" t="s">
        <v>62</v>
      </c>
      <c r="T12">
        <v>2024</v>
      </c>
      <c r="U12" s="33">
        <v>2</v>
      </c>
    </row>
    <row r="13" spans="1:21" x14ac:dyDescent="0.25">
      <c r="A13" t="s">
        <v>84</v>
      </c>
      <c r="B13" t="s">
        <v>85</v>
      </c>
      <c r="C13" t="s">
        <v>51</v>
      </c>
      <c r="D13" s="28">
        <v>1000</v>
      </c>
      <c r="E13" t="s">
        <v>52</v>
      </c>
      <c r="F13" s="28">
        <f t="shared" ref="F13:F16" si="3">K13</f>
        <v>488</v>
      </c>
      <c r="G13" s="28">
        <f t="shared" ref="G13:G17" si="4">D13-F13</f>
        <v>512</v>
      </c>
      <c r="H13" t="s">
        <v>86</v>
      </c>
      <c r="I13" t="s">
        <v>45</v>
      </c>
      <c r="J13" s="33">
        <v>8</v>
      </c>
      <c r="K13" s="29">
        <f t="shared" ref="K13:K16" si="5">SUMIF(U:U,J13,R:R)</f>
        <v>488</v>
      </c>
      <c r="M13" s="31">
        <v>45570</v>
      </c>
      <c r="N13" t="s">
        <v>76</v>
      </c>
      <c r="O13" s="29" t="s">
        <v>77</v>
      </c>
      <c r="P13" t="s">
        <v>71</v>
      </c>
      <c r="Q13">
        <v>2</v>
      </c>
      <c r="R13">
        <v>80</v>
      </c>
      <c r="S13" t="s">
        <v>62</v>
      </c>
      <c r="T13">
        <v>2024</v>
      </c>
      <c r="U13" s="33">
        <v>1</v>
      </c>
    </row>
    <row r="14" spans="1:21" x14ac:dyDescent="0.25">
      <c r="A14" t="s">
        <v>84</v>
      </c>
      <c r="B14" t="s">
        <v>87</v>
      </c>
      <c r="C14" t="s">
        <v>51</v>
      </c>
      <c r="D14" s="28">
        <v>500</v>
      </c>
      <c r="E14" t="s">
        <v>88</v>
      </c>
      <c r="F14" s="28">
        <f t="shared" si="3"/>
        <v>0</v>
      </c>
      <c r="G14" s="28">
        <f t="shared" si="4"/>
        <v>500</v>
      </c>
      <c r="H14" t="s">
        <v>86</v>
      </c>
      <c r="I14" t="s">
        <v>45</v>
      </c>
      <c r="J14" s="33">
        <v>9</v>
      </c>
      <c r="K14" s="29">
        <f t="shared" si="5"/>
        <v>0</v>
      </c>
      <c r="M14" s="31">
        <v>45570</v>
      </c>
      <c r="N14" t="s">
        <v>76</v>
      </c>
      <c r="O14" s="29" t="s">
        <v>77</v>
      </c>
      <c r="P14" t="s">
        <v>74</v>
      </c>
      <c r="Q14">
        <v>2</v>
      </c>
      <c r="R14">
        <v>120</v>
      </c>
      <c r="S14" t="s">
        <v>62</v>
      </c>
      <c r="T14">
        <v>2024</v>
      </c>
      <c r="U14" s="33">
        <v>3</v>
      </c>
    </row>
    <row r="15" spans="1:21" x14ac:dyDescent="0.25">
      <c r="A15" t="s">
        <v>84</v>
      </c>
      <c r="B15" t="s">
        <v>89</v>
      </c>
      <c r="C15" t="s">
        <v>51</v>
      </c>
      <c r="D15" s="28">
        <v>2500</v>
      </c>
      <c r="E15" t="s">
        <v>90</v>
      </c>
      <c r="F15" s="28">
        <f t="shared" si="3"/>
        <v>0</v>
      </c>
      <c r="G15" s="28">
        <f t="shared" si="4"/>
        <v>2500</v>
      </c>
      <c r="H15" t="s">
        <v>86</v>
      </c>
      <c r="I15" t="s">
        <v>45</v>
      </c>
      <c r="J15" s="33">
        <v>10</v>
      </c>
      <c r="K15" s="29">
        <f t="shared" si="5"/>
        <v>0</v>
      </c>
      <c r="M15" s="31">
        <v>45570</v>
      </c>
      <c r="N15" t="s">
        <v>76</v>
      </c>
      <c r="O15" s="29" t="s">
        <v>78</v>
      </c>
      <c r="P15" t="s">
        <v>71</v>
      </c>
      <c r="Q15" t="s">
        <v>83</v>
      </c>
      <c r="R15">
        <f>350+225</f>
        <v>575</v>
      </c>
      <c r="S15" t="s">
        <v>62</v>
      </c>
      <c r="T15">
        <v>2024</v>
      </c>
      <c r="U15" s="33">
        <v>1</v>
      </c>
    </row>
    <row r="16" spans="1:21" x14ac:dyDescent="0.25">
      <c r="A16" t="s">
        <v>84</v>
      </c>
      <c r="B16" t="s">
        <v>91</v>
      </c>
      <c r="C16" t="s">
        <v>51</v>
      </c>
      <c r="D16" s="28">
        <v>1000</v>
      </c>
      <c r="E16" t="s">
        <v>52</v>
      </c>
      <c r="F16" s="28">
        <f t="shared" si="3"/>
        <v>0</v>
      </c>
      <c r="G16" s="28">
        <f t="shared" si="4"/>
        <v>1000</v>
      </c>
      <c r="H16" t="s">
        <v>86</v>
      </c>
      <c r="I16" t="s">
        <v>45</v>
      </c>
      <c r="J16" s="33">
        <v>11</v>
      </c>
      <c r="K16" s="29">
        <f t="shared" si="5"/>
        <v>0</v>
      </c>
      <c r="M16" s="31">
        <v>45570</v>
      </c>
      <c r="N16" t="s">
        <v>76</v>
      </c>
      <c r="O16" s="29" t="s">
        <v>79</v>
      </c>
      <c r="P16" t="s">
        <v>39</v>
      </c>
      <c r="Q16" t="s">
        <v>80</v>
      </c>
      <c r="R16">
        <f>230+120</f>
        <v>350</v>
      </c>
      <c r="S16" t="s">
        <v>62</v>
      </c>
      <c r="T16">
        <v>2024</v>
      </c>
      <c r="U16" s="33">
        <v>5</v>
      </c>
    </row>
    <row r="17" spans="4:21" x14ac:dyDescent="0.25">
      <c r="D17" s="28">
        <f>SUM(D13:D16)</f>
        <v>5000</v>
      </c>
      <c r="F17" s="28">
        <f>SUM(F13:F16)</f>
        <v>488</v>
      </c>
      <c r="G17" s="28">
        <f>D17-F17</f>
        <v>4512</v>
      </c>
      <c r="M17" s="31">
        <v>45570</v>
      </c>
      <c r="N17" t="s">
        <v>76</v>
      </c>
      <c r="O17" s="29" t="s">
        <v>81</v>
      </c>
      <c r="P17" t="s">
        <v>39</v>
      </c>
      <c r="Q17">
        <v>4</v>
      </c>
      <c r="R17">
        <v>800</v>
      </c>
      <c r="S17" t="s">
        <v>62</v>
      </c>
      <c r="T17">
        <v>2024</v>
      </c>
      <c r="U17" s="33">
        <v>7</v>
      </c>
    </row>
    <row r="18" spans="4:21" x14ac:dyDescent="0.25">
      <c r="M18" s="31">
        <v>45571</v>
      </c>
      <c r="N18" t="s">
        <v>56</v>
      </c>
      <c r="O18" s="29" t="s">
        <v>67</v>
      </c>
      <c r="P18" t="s">
        <v>39</v>
      </c>
      <c r="Q18">
        <v>1</v>
      </c>
      <c r="R18">
        <v>150</v>
      </c>
      <c r="S18" t="s">
        <v>62</v>
      </c>
      <c r="T18">
        <v>2024</v>
      </c>
      <c r="U18" s="33">
        <v>4</v>
      </c>
    </row>
    <row r="19" spans="4:21" x14ac:dyDescent="0.25">
      <c r="M19" s="31">
        <v>45571</v>
      </c>
      <c r="N19" t="s">
        <v>56</v>
      </c>
      <c r="O19" s="29" t="s">
        <v>68</v>
      </c>
      <c r="P19" t="s">
        <v>39</v>
      </c>
      <c r="Q19">
        <v>1</v>
      </c>
      <c r="R19">
        <v>1299</v>
      </c>
      <c r="S19" t="s">
        <v>62</v>
      </c>
      <c r="T19">
        <v>2024</v>
      </c>
      <c r="U19" s="33">
        <v>5</v>
      </c>
    </row>
    <row r="20" spans="4:21" x14ac:dyDescent="0.25">
      <c r="M20" s="32">
        <v>45571</v>
      </c>
      <c r="N20" s="30" t="s">
        <v>56</v>
      </c>
      <c r="O20" s="30" t="s">
        <v>92</v>
      </c>
      <c r="P20" s="30" t="s">
        <v>61</v>
      </c>
      <c r="Q20" s="30">
        <v>1</v>
      </c>
      <c r="R20" s="30">
        <v>159</v>
      </c>
      <c r="S20" s="30" t="s">
        <v>62</v>
      </c>
      <c r="T20" s="30">
        <v>2024</v>
      </c>
      <c r="U20" s="33">
        <v>5</v>
      </c>
    </row>
    <row r="21" spans="4:21" x14ac:dyDescent="0.25">
      <c r="M21" s="32">
        <v>45571</v>
      </c>
      <c r="N21" s="30" t="s">
        <v>56</v>
      </c>
      <c r="O21" s="30" t="s">
        <v>93</v>
      </c>
      <c r="P21" s="30" t="s">
        <v>61</v>
      </c>
      <c r="Q21" s="30">
        <v>1</v>
      </c>
      <c r="R21" s="30">
        <v>178</v>
      </c>
      <c r="S21" s="30" t="s">
        <v>62</v>
      </c>
      <c r="T21" s="30">
        <v>2024</v>
      </c>
      <c r="U21" s="33">
        <v>8</v>
      </c>
    </row>
    <row r="22" spans="4:21" x14ac:dyDescent="0.25">
      <c r="M22" s="32">
        <v>45571</v>
      </c>
      <c r="N22" s="30" t="s">
        <v>56</v>
      </c>
      <c r="O22" s="30" t="s">
        <v>94</v>
      </c>
      <c r="P22" s="30" t="s">
        <v>61</v>
      </c>
      <c r="Q22" s="30">
        <v>1</v>
      </c>
      <c r="R22" s="30">
        <v>169</v>
      </c>
      <c r="S22" s="30" t="s">
        <v>62</v>
      </c>
      <c r="T22" s="30">
        <v>2024</v>
      </c>
      <c r="U22" s="33">
        <v>8</v>
      </c>
    </row>
    <row r="23" spans="4:21" x14ac:dyDescent="0.25">
      <c r="M23" s="32">
        <v>45571</v>
      </c>
      <c r="N23" s="30" t="s">
        <v>56</v>
      </c>
      <c r="O23" s="30" t="s">
        <v>95</v>
      </c>
      <c r="P23" s="30" t="s">
        <v>61</v>
      </c>
      <c r="Q23" s="30">
        <v>1</v>
      </c>
      <c r="R23" s="30">
        <v>141</v>
      </c>
      <c r="S23" s="30" t="s">
        <v>62</v>
      </c>
      <c r="T23" s="30">
        <v>2024</v>
      </c>
      <c r="U23" s="33">
        <v>8</v>
      </c>
    </row>
    <row r="24" spans="4:21" x14ac:dyDescent="0.25">
      <c r="M24" s="32">
        <v>45571</v>
      </c>
      <c r="N24" s="30" t="s">
        <v>56</v>
      </c>
      <c r="O24" s="30" t="s">
        <v>96</v>
      </c>
      <c r="P24" s="30" t="s">
        <v>39</v>
      </c>
      <c r="Q24" s="30">
        <v>1</v>
      </c>
      <c r="R24" s="30">
        <v>194</v>
      </c>
      <c r="S24" s="30" t="s">
        <v>62</v>
      </c>
      <c r="T24" s="30">
        <v>2024</v>
      </c>
      <c r="U24" s="33">
        <v>5</v>
      </c>
    </row>
    <row r="25" spans="4:21" x14ac:dyDescent="0.25">
      <c r="M25" s="31"/>
      <c r="U25" s="33"/>
    </row>
    <row r="26" spans="4:21" x14ac:dyDescent="0.25">
      <c r="M26" s="31"/>
      <c r="U26" s="33"/>
    </row>
  </sheetData>
  <sortState ref="M1:U26">
    <sortCondition ref="M1:M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Sheet</vt:lpstr>
      <vt:lpstr>Exp Mapping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2024-09-26T18:10:47Z</dcterms:created>
  <dcterms:modified xsi:type="dcterms:W3CDTF">2024-10-06T17:43:55Z</dcterms:modified>
</cp:coreProperties>
</file>