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cristinasandoval/Desktop/100319_EXCEL_ex/"/>
    </mc:Choice>
  </mc:AlternateContent>
  <xr:revisionPtr revIDLastSave="0" documentId="13_ncr:1_{4D1C99C1-BE3F-264C-ADF1-1D852EA5D65A}" xr6:coauthVersionLast="45" xr6:coauthVersionMax="45" xr10:uidLastSave="{00000000-0000-0000-0000-000000000000}"/>
  <bookViews>
    <workbookView xWindow="0" yWindow="460" windowWidth="20980" windowHeight="18220" firstSheet="21"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_xlnm._FilterDatabase" localSheetId="14" hidden="1">'HW(2)'!$A$3:$E$4</definedName>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32" l="1"/>
  <c r="G8" i="32"/>
  <c r="G9" i="32"/>
  <c r="G10" i="32"/>
  <c r="G11" i="32"/>
  <c r="G12" i="32"/>
  <c r="G13" i="32"/>
  <c r="G6" i="32"/>
  <c r="D7" i="32"/>
  <c r="D8" i="32"/>
  <c r="D9" i="32"/>
  <c r="D10" i="32"/>
  <c r="D11" i="32"/>
  <c r="D12" i="32"/>
  <c r="D13" i="32"/>
  <c r="D6" i="32"/>
  <c r="F8" i="3"/>
  <c r="F6" i="3"/>
  <c r="F4" i="3"/>
  <c r="C6" i="3"/>
  <c r="C7" i="3"/>
  <c r="C8" i="3"/>
  <c r="C9" i="3"/>
  <c r="C10" i="3"/>
  <c r="C11" i="3"/>
  <c r="C12" i="3"/>
  <c r="C13" i="3"/>
  <c r="C14" i="3"/>
  <c r="C15" i="3"/>
  <c r="C16" i="3"/>
  <c r="C17" i="3"/>
  <c r="C18" i="3"/>
  <c r="C19" i="3"/>
  <c r="C20" i="3"/>
  <c r="C21" i="3"/>
  <c r="C22" i="3"/>
  <c r="C23" i="3"/>
  <c r="C24" i="3"/>
  <c r="C25" i="3"/>
  <c r="C26" i="3"/>
  <c r="C5" i="3"/>
  <c r="F12" i="27"/>
  <c r="F4" i="27"/>
  <c r="B4" i="19"/>
  <c r="F4" i="18"/>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F4" i="16"/>
  <c r="G3" i="13"/>
  <c r="H3" i="13" l="1"/>
  <c r="D7" i="11"/>
  <c r="D8" i="11"/>
  <c r="D9" i="11"/>
  <c r="D10" i="11"/>
  <c r="D11" i="11"/>
  <c r="D12" i="11"/>
  <c r="D13" i="11"/>
  <c r="D14" i="11"/>
  <c r="D15" i="11"/>
  <c r="D16" i="11"/>
  <c r="D17" i="11"/>
  <c r="D18" i="11"/>
  <c r="D19" i="11"/>
  <c r="D20" i="11"/>
  <c r="D21" i="11"/>
  <c r="D22" i="11"/>
  <c r="D23" i="11"/>
  <c r="D24" i="11"/>
  <c r="D6" i="11"/>
  <c r="J5" i="10"/>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J5" i="9"/>
  <c r="I5" i="9"/>
  <c r="J10" i="7"/>
  <c r="K10" i="7"/>
  <c r="L10" i="7"/>
  <c r="I10" i="7"/>
  <c r="J6" i="7"/>
  <c r="K6" i="7"/>
  <c r="L6" i="7"/>
  <c r="I6" i="7"/>
  <c r="B4" i="8"/>
  <c r="B4" i="7"/>
  <c r="E4" i="7"/>
  <c r="D4" i="7"/>
  <c r="C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C180" i="24"/>
  <c r="D180" i="24" s="1"/>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C144" i="24"/>
  <c r="D144" i="24" s="1"/>
  <c r="M143" i="24"/>
  <c r="C143" i="24"/>
  <c r="D143" i="24" s="1"/>
  <c r="M142" i="24"/>
  <c r="C142" i="24"/>
  <c r="D142" i="24" s="1"/>
  <c r="M141" i="24"/>
  <c r="D141" i="24"/>
  <c r="C141" i="24"/>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C132" i="24"/>
  <c r="D132" i="24" s="1"/>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C124" i="24"/>
  <c r="D124" i="24" s="1"/>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C116" i="24"/>
  <c r="D116" i="24" s="1"/>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C100" i="24"/>
  <c r="D100" i="24" s="1"/>
  <c r="M99" i="24"/>
  <c r="C99" i="24"/>
  <c r="D99" i="24" s="1"/>
  <c r="M98" i="24"/>
  <c r="C98" i="24"/>
  <c r="D98" i="24" s="1"/>
  <c r="M97" i="24"/>
  <c r="D97" i="24"/>
  <c r="C97" i="24"/>
  <c r="M96" i="24"/>
  <c r="C96" i="24"/>
  <c r="D96" i="24" s="1"/>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D85" i="24"/>
  <c r="C85" i="24"/>
  <c r="M84" i="24"/>
  <c r="C84" i="24"/>
  <c r="D84" i="24" s="1"/>
  <c r="M83" i="24"/>
  <c r="C83" i="24"/>
  <c r="D83" i="24" s="1"/>
  <c r="M82" i="24"/>
  <c r="C82" i="24"/>
  <c r="D82" i="24" s="1"/>
  <c r="M81" i="24"/>
  <c r="D81" i="24"/>
  <c r="C81" i="24"/>
  <c r="M80" i="24"/>
  <c r="C80" i="24"/>
  <c r="D80" i="24" s="1"/>
  <c r="M79" i="24"/>
  <c r="C79" i="24"/>
  <c r="D79" i="24" s="1"/>
  <c r="M78" i="24"/>
  <c r="C78" i="24"/>
  <c r="D78" i="24" s="1"/>
  <c r="M77" i="24"/>
  <c r="D77" i="24"/>
  <c r="C77" i="24"/>
  <c r="M76" i="24"/>
  <c r="C76" i="24"/>
  <c r="D76" i="24" s="1"/>
  <c r="M75" i="24"/>
  <c r="C75" i="24"/>
  <c r="D75" i="24" s="1"/>
  <c r="M74" i="24"/>
  <c r="C74" i="24"/>
  <c r="D74" i="24" s="1"/>
  <c r="M73" i="24"/>
  <c r="D73" i="24"/>
  <c r="C73" i="24"/>
  <c r="M72" i="24"/>
  <c r="C72" i="24"/>
  <c r="D72" i="24" s="1"/>
  <c r="M71" i="24"/>
  <c r="C71" i="24"/>
  <c r="D71" i="24" s="1"/>
  <c r="M70" i="24"/>
  <c r="C70" i="24"/>
  <c r="D70" i="24" s="1"/>
  <c r="M69" i="24"/>
  <c r="D69" i="24"/>
  <c r="C69" i="24"/>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C58" i="24"/>
  <c r="D58" i="24" s="1"/>
  <c r="M57" i="24"/>
  <c r="C57" i="24"/>
  <c r="D57" i="24" s="1"/>
  <c r="M56" i="24"/>
  <c r="D56" i="24"/>
  <c r="C56" i="24"/>
  <c r="M55" i="24"/>
  <c r="C55" i="24"/>
  <c r="D55" i="24" s="1"/>
  <c r="M54" i="24"/>
  <c r="C54" i="24"/>
  <c r="D54" i="24" s="1"/>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D44" i="24"/>
  <c r="C44" i="24"/>
  <c r="M43" i="24"/>
  <c r="C43" i="24"/>
  <c r="D43" i="24" s="1"/>
  <c r="M42" i="24"/>
  <c r="C42" i="24"/>
  <c r="D42" i="24" s="1"/>
  <c r="M41" i="24"/>
  <c r="C41" i="24"/>
  <c r="D41" i="24" s="1"/>
  <c r="M40" i="24"/>
  <c r="D40" i="24"/>
  <c r="C40" i="24"/>
  <c r="M39" i="24"/>
  <c r="C39" i="24"/>
  <c r="D39" i="24" s="1"/>
  <c r="M38" i="24"/>
  <c r="C38" i="24"/>
  <c r="D38" i="24" s="1"/>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D28" i="24"/>
  <c r="C28" i="24"/>
  <c r="M27" i="24"/>
  <c r="C27" i="24"/>
  <c r="D27" i="24" s="1"/>
  <c r="M26" i="24"/>
  <c r="C26" i="24"/>
  <c r="D26" i="24" s="1"/>
  <c r="M25" i="24"/>
  <c r="C25" i="24"/>
  <c r="D25" i="24" s="1"/>
  <c r="M24" i="24"/>
  <c r="D24" i="24"/>
  <c r="C24" i="24"/>
  <c r="M23" i="24"/>
  <c r="C23" i="24"/>
  <c r="D23" i="24" s="1"/>
  <c r="M22" i="24"/>
  <c r="C22" i="24"/>
  <c r="D22" i="24" s="1"/>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s="1"/>
  <c r="B112" i="35"/>
  <c r="A112" i="35" s="1"/>
  <c r="B111" i="35"/>
  <c r="A111" i="35" s="1"/>
  <c r="B110" i="35"/>
  <c r="A110" i="35" s="1"/>
  <c r="B109" i="35"/>
  <c r="A109" i="35" s="1"/>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D22" i="35" s="1"/>
  <c r="F16" i="2"/>
  <c r="D190" i="35"/>
  <c r="D189" i="35"/>
  <c r="D119" i="35"/>
  <c r="D117" i="35"/>
  <c r="D116" i="35"/>
  <c r="E187" i="35"/>
  <c r="D120" i="35"/>
  <c r="D123" i="35"/>
  <c r="D118" i="35"/>
  <c r="E188" i="35"/>
  <c r="D124"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7" i="33"/>
  <c r="J12" i="33"/>
  <c r="F12" i="33"/>
  <c r="J13" i="33"/>
  <c r="J6" i="33"/>
  <c r="F7" i="33"/>
  <c r="J10" i="33"/>
  <c r="J9" i="33"/>
  <c r="F10" i="33"/>
  <c r="F9" i="33"/>
  <c r="F11" i="33"/>
  <c r="F13" i="33"/>
  <c r="J8" i="33"/>
  <c r="F6" i="33"/>
  <c r="F8" i="33"/>
  <c r="J11"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C6" i="27"/>
  <c r="C7" i="27"/>
  <c r="C8" i="27"/>
  <c r="C9" i="27"/>
  <c r="C10" i="27"/>
  <c r="C11" i="27"/>
  <c r="C12" i="27"/>
  <c r="C13" i="27"/>
  <c r="C14" i="27"/>
  <c r="C15" i="27"/>
  <c r="C16" i="27"/>
  <c r="C17" i="27"/>
  <c r="C18" i="27"/>
  <c r="C19" i="27"/>
  <c r="C20" i="27"/>
  <c r="C21" i="27"/>
  <c r="C22" i="27"/>
  <c r="C23" i="27"/>
  <c r="C24" i="27"/>
  <c r="C25" i="27"/>
  <c r="C26"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24" i="16"/>
  <c r="F23" i="16"/>
  <c r="F22" i="16"/>
  <c r="F21" i="16"/>
  <c r="F20" i="16"/>
  <c r="F19" i="16"/>
  <c r="F18" i="16"/>
  <c r="F17" i="16"/>
  <c r="F16" i="16"/>
  <c r="F15" i="16"/>
  <c r="F14" i="16"/>
  <c r="F13" i="16"/>
  <c r="F12" i="16"/>
  <c r="F11" i="16"/>
  <c r="F10" i="16"/>
  <c r="F9" i="16"/>
  <c r="F8" i="16"/>
  <c r="F7" i="16"/>
  <c r="F6" i="16"/>
  <c r="F5"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I16" i="10"/>
  <c r="J16" i="10" s="1"/>
  <c r="L15" i="10"/>
  <c r="I15" i="10"/>
  <c r="J15" i="10" s="1"/>
  <c r="L14" i="10"/>
  <c r="I14" i="10"/>
  <c r="J14" i="10" s="1"/>
  <c r="L13" i="10"/>
  <c r="I13" i="10"/>
  <c r="J13" i="10" s="1"/>
  <c r="L12" i="10"/>
  <c r="J12" i="10"/>
  <c r="I12" i="10"/>
  <c r="L11" i="10"/>
  <c r="I11" i="10"/>
  <c r="J11" i="10" s="1"/>
  <c r="L10" i="10"/>
  <c r="I10" i="10"/>
  <c r="J10" i="10" s="1"/>
  <c r="L9" i="10"/>
  <c r="I9" i="10"/>
  <c r="J9" i="10" s="1"/>
  <c r="L8" i="10"/>
  <c r="I8" i="10"/>
  <c r="J8" i="10" s="1"/>
  <c r="L7" i="10"/>
  <c r="I7" i="10"/>
  <c r="J7" i="10" s="1"/>
  <c r="L6" i="10"/>
  <c r="I6" i="10"/>
  <c r="J6" i="10" s="1"/>
  <c r="L5" i="10"/>
  <c r="I5" i="10"/>
  <c r="L22" i="8"/>
  <c r="K22" i="8"/>
  <c r="J22" i="8"/>
  <c r="I22" i="8"/>
  <c r="L18" i="8"/>
  <c r="K18" i="8"/>
  <c r="J18" i="8"/>
  <c r="I18" i="8"/>
  <c r="L14" i="8"/>
  <c r="K14" i="8"/>
  <c r="J14" i="8"/>
  <c r="I14" i="8"/>
  <c r="L10" i="8"/>
  <c r="K10" i="8"/>
  <c r="J10" i="8"/>
  <c r="I10" i="8"/>
  <c r="L6" i="8"/>
  <c r="K6" i="8"/>
  <c r="J6" i="8"/>
  <c r="I6" i="8"/>
  <c r="E4" i="8"/>
  <c r="D4" i="8"/>
  <c r="C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<sst xmlns="http://schemas.openxmlformats.org/spreadsheetml/2006/main" count="2544" uniqueCount="847">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</sst>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ddd"/>
    <numFmt numFmtId="165" formatCode="0&quot;''&quot;"/>
    <numFmt numFmtId="166" formatCode="&quot;$&quot;#,##0"/>
    <numFmt numFmtId="167" formatCode="&quot;$&quot;#,##0.00"/>
    <numFmt numFmtId="168" formatCode="_([$$-409]* #,##0.00_);_([$$-409]* \(#,##0.00\);_([$$-409]*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2"/>
      <color theme="1"/>
      <name val="Helvetica Neue"/>
      <family val="2"/>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31">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4" fontId="0" fillId="4" borderId="4" xfId="0" applyNumberFormat="1" applyFill="1" applyBorder="1" applyAlignment="1">
      <alignment horizontal="left" indent="2"/>
    </xf>
    <xf numFmtId="168" fontId="0" fillId="4" borderId="4" xfId="0" applyNumberFormat="1" applyFill="1" applyBorder="1" applyAlignment="1">
      <alignment horizontal="left" indent="2"/>
    </xf>
    <xf numFmtId="0" fontId="17" fillId="0" borderId="0" xfId="0" applyFont="1"/>
    <xf numFmtId="0" fontId="0" fillId="0" borderId="14" xfId="0" applyFill="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opLeftCell="A2"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G29" sqref="G29"/>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VLOOKUP($C6,$G$5:$H$9, 2)</f>
        <v>50</v>
      </c>
      <c r="G6" s="71">
        <v>0</v>
      </c>
      <c r="H6" s="72">
        <v>0</v>
      </c>
    </row>
    <row r="7" spans="1:8" x14ac:dyDescent="0.2">
      <c r="A7" s="11">
        <v>40308</v>
      </c>
      <c r="B7" s="5" t="s">
        <v>218</v>
      </c>
      <c r="C7" s="5">
        <v>22</v>
      </c>
      <c r="D7" s="8">
        <f t="shared" ref="D7:D30" si="0">VLOOKUP($C7,$G$5:$H$9, 2)</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7" sqref="D7"/>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I6" sqref="I6"/>
    </sheetView>
  </sheetViews>
  <sheetFormatPr baseColWidth="10" defaultColWidth="8.83203125" defaultRowHeight="15" x14ac:dyDescent="0.2"/>
  <cols>
    <col min="1" max="1" width="17" bestFit="1" customWidth="1"/>
    <col min="2" max="2" width="18" customWidth="1"/>
    <col min="3" max="3" width="12.6640625" customWidth="1"/>
    <col min="4" max="4" width="13.1640625" customWidth="1"/>
    <col min="5" max="5" width="10.83203125" bestFit="1" customWidth="1"/>
    <col min="8" max="8" width="17" bestFit="1" customWidth="1"/>
    <col min="9" max="9" width="18" customWidth="1"/>
    <col min="10" max="10" width="14.83203125"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IGPJ-8555-0002</v>
      </c>
      <c r="AB3" t="s">
        <v>247</v>
      </c>
      <c r="AC3" t="s">
        <v>248</v>
      </c>
      <c r="AD3" s="74">
        <f t="shared" ref="AD3" ca="1" si="0">RANDBETWEEN(37000,40300)</f>
        <v>37064</v>
      </c>
      <c r="AE3" s="69">
        <f ca="1">RANDBETWEEN(29000,59000)</f>
        <v>57392</v>
      </c>
    </row>
    <row r="4" spans="1:31" x14ac:dyDescent="0.2">
      <c r="A4" s="5" t="s">
        <v>249</v>
      </c>
      <c r="B4" s="75" t="str">
        <f>VLOOKUP(A4,B6:E90,1)</f>
        <v>FirstName84</v>
      </c>
      <c r="C4" s="75" t="str">
        <f>VLOOKUP(A4,B6:E90,2)</f>
        <v>LastName85</v>
      </c>
      <c r="D4" s="75">
        <f>VLOOKUP(A4,B6:E90,3)</f>
        <v>39141</v>
      </c>
      <c r="E4" s="75">
        <f>VLOOKUP(D4,E6:H90,4)</f>
        <v>0</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t="s">
        <v>252</v>
      </c>
      <c r="I6" s="75" t="str">
        <f>VLOOKUP($H$6,$A$7:$E$90,MATCH(I5,$A$6:$E$6,0))</f>
        <v>FirstName10</v>
      </c>
      <c r="J6" s="75" t="str">
        <f t="shared" ref="J6:L6" si="1">VLOOKUP($H$6,$A$7:$E$90,MATCH(J5,$A$6:$E$6,0))</f>
        <v>LastName11</v>
      </c>
      <c r="K6" s="127">
        <f t="shared" si="1"/>
        <v>37932</v>
      </c>
      <c r="L6" s="128">
        <f t="shared" si="1"/>
        <v>36264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275</v>
      </c>
      <c r="I10" s="75" t="str">
        <f>VLOOKUP($H10,$A$7:$E$90,MATCH(I$9,$A$6:$E$6,0))</f>
        <v>FirstName10</v>
      </c>
      <c r="J10" s="75" t="str">
        <f t="shared" ref="J10:L10" si="2">VLOOKUP($H10,$A$7:$E$90,MATCH(J$9,$A$6:$E$6,0))</f>
        <v>LastName11</v>
      </c>
      <c r="K10" s="75">
        <f t="shared" si="2"/>
        <v>37932</v>
      </c>
      <c r="L10" s="75">
        <f t="shared" si="2"/>
        <v>36264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3955E45F-59F6-1042-B1DD-4D42A5869403}">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I10" sqref="I10"/>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VYQZ-7290-0002</v>
      </c>
      <c r="AB3" t="s">
        <v>247</v>
      </c>
      <c r="AC3" t="s">
        <v>248</v>
      </c>
      <c r="AD3" s="74">
        <f t="shared" ref="AD3" ca="1" si="0">RANDBETWEEN(37000,40300)</f>
        <v>37989</v>
      </c>
      <c r="AE3" s="69">
        <f ca="1">RANDBETWEEN(29000,59000)</f>
        <v>33064</v>
      </c>
    </row>
    <row r="4" spans="1:31" x14ac:dyDescent="0.2">
      <c r="A4" t="s">
        <v>270</v>
      </c>
      <c r="B4" s="75" t="str">
        <f>VLOOKUP($A4,$A$7:$E$90,MATCH(B3,$A$6:$E$6,0),0)</f>
        <v>FirstName8</v>
      </c>
      <c r="C4" s="8" t="str">
        <f>VLOOKUP($A4,$A$7:$E$90,MATCH(C3,$A$6:$E$6,0),0)</f>
        <v>LastName9</v>
      </c>
      <c r="D4" s="76">
        <f>VLOOKUP($A4,$A$7:$E$90,MATCH(D3,$A$6:$E$6,0),0)</f>
        <v>37474</v>
      </c>
      <c r="E4" s="16">
        <f>VLOOKUP($A4,$A$7:$E$90,MATCH(E3,$A$6:$E$6,0),0)</f>
        <v>32458</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270</v>
      </c>
      <c r="I10" s="75" t="str">
        <f>VLOOKUP($H10,$A$7:$E$90,I8,0)</f>
        <v>FirstName8</v>
      </c>
      <c r="J10" s="8" t="str">
        <f t="shared" ref="J10:L10" si="1">VLOOKUP($H10,$A$7:$E$90,J8,0)</f>
        <v>LastName9</v>
      </c>
      <c r="K10" s="76">
        <f t="shared" si="1"/>
        <v>37474</v>
      </c>
      <c r="L10" s="16">
        <f t="shared" si="1"/>
        <v>32458</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t="s">
        <v>299</v>
      </c>
      <c r="I14" s="75" t="str">
        <f t="shared" ref="I14:L14" si="2">DGET($A$6:$E$90,I13,$H$13:$H$14)</f>
        <v>FirstName18</v>
      </c>
      <c r="J14" s="8" t="str">
        <f t="shared" si="2"/>
        <v>LastName19</v>
      </c>
      <c r="K14" s="76">
        <f t="shared" si="2"/>
        <v>37341</v>
      </c>
      <c r="L14" s="16">
        <f t="shared" si="2"/>
        <v>46956</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t="s">
        <v>320</v>
      </c>
      <c r="I18" s="75" t="str">
        <f>VLOOKUP($H18,$A$7:$E$90,COLUMNS($I18:I18)+1,0)</f>
        <v>FirstName25</v>
      </c>
      <c r="J18" s="8" t="str">
        <f>VLOOKUP($H18,$A$7:$E$90,COLUMNS($I18:J18)+1,0)</f>
        <v>LastName26</v>
      </c>
      <c r="K18" s="76">
        <f>VLOOKUP($H18,$A$7:$E$90,COLUMNS($I18:K18)+1,0)</f>
        <v>37990</v>
      </c>
      <c r="L18" s="16">
        <f>VLOOKUP($H18,$A$7:$E$90,COLUMNS($I18:L18)+1,0)</f>
        <v>45553</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t="s">
        <v>380</v>
      </c>
      <c r="I22" s="75" t="str">
        <f t="shared" ref="I22:L22" si="3">INDEX(B7:B90,MATCH($H22,$A$7:$A$90,0))</f>
        <v>FirstName45</v>
      </c>
      <c r="J22" s="8" t="str">
        <f t="shared" si="3"/>
        <v>LastName46</v>
      </c>
      <c r="K22" s="76">
        <f t="shared" si="3"/>
        <v>39142</v>
      </c>
      <c r="L22" s="16">
        <f t="shared" si="3"/>
        <v>33046</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O21"/>
  <sheetViews>
    <sheetView zoomScaleNormal="100" workbookViewId="0">
      <selection activeCell="O5" sqref="O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5" max="15" width="43.1640625" customWidth="1"/>
    <col min="27" max="27" width="15.6640625" bestFit="1" customWidth="1"/>
    <col min="28" max="28" width="11.1640625" bestFit="1" customWidth="1"/>
    <col min="29" max="30" width="10.6640625" bestFit="1" customWidth="1"/>
    <col min="31" max="31" width="10.83203125" bestFit="1" customWidth="1"/>
  </cols>
  <sheetData>
    <row r="1" spans="1:15" ht="32" x14ac:dyDescent="0.2">
      <c r="A1" s="73" t="s">
        <v>500</v>
      </c>
      <c r="B1" s="73"/>
      <c r="C1" s="73"/>
      <c r="D1" s="73"/>
      <c r="E1" s="73"/>
      <c r="F1" s="73"/>
      <c r="G1" s="73"/>
      <c r="H1" s="73"/>
      <c r="I1" s="73"/>
      <c r="J1" s="73"/>
    </row>
    <row r="4" spans="1:15" x14ac:dyDescent="0.2">
      <c r="A4" s="77" t="s">
        <v>501</v>
      </c>
      <c r="B4" s="78" t="s">
        <v>502</v>
      </c>
      <c r="C4" s="78" t="s">
        <v>503</v>
      </c>
      <c r="D4" s="78" t="s">
        <v>504</v>
      </c>
      <c r="E4" s="78" t="s">
        <v>505</v>
      </c>
      <c r="F4" s="78" t="s">
        <v>506</v>
      </c>
      <c r="G4" s="78" t="s">
        <v>507</v>
      </c>
      <c r="H4" s="78" t="s">
        <v>508</v>
      </c>
      <c r="I4" s="77" t="s">
        <v>146</v>
      </c>
      <c r="J4" s="77" t="s">
        <v>509</v>
      </c>
    </row>
    <row r="5" spans="1:15" ht="16" x14ac:dyDescent="0.2">
      <c r="A5" s="78" t="s">
        <v>510</v>
      </c>
      <c r="B5" s="79">
        <v>57.97</v>
      </c>
      <c r="C5" s="79">
        <v>72.2</v>
      </c>
      <c r="D5" s="79">
        <v>39.01</v>
      </c>
      <c r="E5" s="79">
        <v>60.33</v>
      </c>
      <c r="F5" s="79">
        <v>71.400000000000006</v>
      </c>
      <c r="G5" s="79">
        <v>72.819999999999993</v>
      </c>
      <c r="H5" s="79">
        <v>60.93</v>
      </c>
      <c r="I5" s="80">
        <f>MIN(B5:H5)</f>
        <v>39.01</v>
      </c>
      <c r="J5" s="8" t="str">
        <f>INDEX($B$4:$H$4,MATCH(I5,B5:H5,0))</f>
        <v>Supplier 3</v>
      </c>
      <c r="O5" s="129"/>
    </row>
    <row r="6" spans="1:15"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5" x14ac:dyDescent="0.2">
      <c r="A7" s="78" t="s">
        <v>512</v>
      </c>
      <c r="B7" s="79">
        <v>64.73</v>
      </c>
      <c r="C7" s="79">
        <v>40.590000000000003</v>
      </c>
      <c r="D7" s="79">
        <v>61.76</v>
      </c>
      <c r="E7" s="79">
        <v>35.56</v>
      </c>
      <c r="F7" s="79">
        <v>28.81</v>
      </c>
      <c r="G7" s="79">
        <v>74.77</v>
      </c>
      <c r="H7" s="79">
        <v>64.55</v>
      </c>
      <c r="I7" s="80">
        <f t="shared" si="0"/>
        <v>28.81</v>
      </c>
      <c r="J7" s="8" t="str">
        <f t="shared" si="1"/>
        <v>Supplier 5</v>
      </c>
    </row>
    <row r="8" spans="1:15" x14ac:dyDescent="0.2">
      <c r="A8" s="78" t="s">
        <v>513</v>
      </c>
      <c r="B8" s="79">
        <v>73.02</v>
      </c>
      <c r="C8" s="79">
        <v>64.98</v>
      </c>
      <c r="D8" s="79">
        <v>53.34</v>
      </c>
      <c r="E8" s="79">
        <v>62.14</v>
      </c>
      <c r="F8" s="79">
        <v>29.69</v>
      </c>
      <c r="G8" s="79">
        <v>50.67</v>
      </c>
      <c r="H8" s="79">
        <v>48.59</v>
      </c>
      <c r="I8" s="80">
        <f t="shared" si="0"/>
        <v>29.69</v>
      </c>
      <c r="J8" s="8" t="str">
        <f t="shared" si="1"/>
        <v>Supplier 5</v>
      </c>
    </row>
    <row r="9" spans="1:15" x14ac:dyDescent="0.2">
      <c r="A9" s="78" t="s">
        <v>514</v>
      </c>
      <c r="B9" s="79">
        <v>72.36</v>
      </c>
      <c r="C9" s="79">
        <v>32.44</v>
      </c>
      <c r="D9" s="79">
        <v>65.069999999999993</v>
      </c>
      <c r="E9" s="79">
        <v>35.71</v>
      </c>
      <c r="F9" s="79">
        <v>52.5</v>
      </c>
      <c r="G9" s="79">
        <v>52.86</v>
      </c>
      <c r="H9" s="79">
        <v>43</v>
      </c>
      <c r="I9" s="80">
        <f t="shared" si="0"/>
        <v>32.44</v>
      </c>
      <c r="J9" s="8" t="str">
        <f t="shared" si="1"/>
        <v>Supplier 2</v>
      </c>
    </row>
    <row r="10" spans="1:15"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5" x14ac:dyDescent="0.2">
      <c r="A11" s="78" t="s">
        <v>516</v>
      </c>
      <c r="B11" s="79">
        <v>66.02</v>
      </c>
      <c r="C11" s="79">
        <v>68.8</v>
      </c>
      <c r="D11" s="79">
        <v>33.14</v>
      </c>
      <c r="E11" s="79">
        <v>60.98</v>
      </c>
      <c r="F11" s="79">
        <v>28.11</v>
      </c>
      <c r="G11" s="79">
        <v>54.45</v>
      </c>
      <c r="H11" s="79">
        <v>56.33</v>
      </c>
      <c r="I11" s="80">
        <f t="shared" si="0"/>
        <v>28.11</v>
      </c>
      <c r="J11" s="8" t="str">
        <f t="shared" si="1"/>
        <v>Supplier 5</v>
      </c>
    </row>
    <row r="12" spans="1:15"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5"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5" x14ac:dyDescent="0.2">
      <c r="A14" s="78" t="s">
        <v>519</v>
      </c>
      <c r="B14" s="79">
        <v>50.06</v>
      </c>
      <c r="C14" s="79">
        <v>70.11</v>
      </c>
      <c r="D14" s="79">
        <v>41.98</v>
      </c>
      <c r="E14" s="79">
        <v>63.71</v>
      </c>
      <c r="F14" s="79">
        <v>51.05</v>
      </c>
      <c r="G14" s="79">
        <v>26.44</v>
      </c>
      <c r="H14" s="79">
        <v>30.49</v>
      </c>
      <c r="I14" s="80">
        <f t="shared" si="0"/>
        <v>26.44</v>
      </c>
      <c r="J14" s="8" t="str">
        <f t="shared" si="1"/>
        <v>Supplier 6</v>
      </c>
    </row>
    <row r="15" spans="1:15"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5"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O5" sqref="O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R25" sqref="R25"/>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 2,0)</f>
        <v>OUTDOOR-1570</v>
      </c>
      <c r="H6" s="36" t="s">
        <v>531</v>
      </c>
      <c r="I6" s="36" t="str">
        <f>D5</f>
        <v>InStore Category</v>
      </c>
    </row>
    <row r="7" spans="1:10" x14ac:dyDescent="0.2">
      <c r="A7" s="11">
        <v>40315</v>
      </c>
      <c r="B7" s="5" t="s">
        <v>530</v>
      </c>
      <c r="C7" s="6">
        <v>159.47999999999999</v>
      </c>
      <c r="D7" s="8" t="str">
        <f t="shared" ref="D7:D24" si="0">VLOOKUP(B7,$H$7:$I$9, 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4" sqref="G4"/>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6">
        <f>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125" workbookViewId="0">
      <selection activeCell="F4" sqref="F4:F2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 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 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topLeftCell="B1" zoomScale="125" zoomScaleNormal="125" workbookViewId="0">
      <selection activeCell="H9" sqref="H9"/>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F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IF(D4="ProductLine1", VLOOKUP(C4,$I$4:$J$7,2,0)*B4, VLOOKUP(C4,$L$4:$M$7,2,0)*B4)</f>
        <v>128.5684</v>
      </c>
      <c r="I4" s="5" t="s">
        <v>552</v>
      </c>
      <c r="J4" s="92">
        <v>0.03</v>
      </c>
      <c r="L4" s="5" t="s">
        <v>553</v>
      </c>
      <c r="M4" s="5">
        <v>0.02</v>
      </c>
    </row>
    <row r="5" spans="1:13" x14ac:dyDescent="0.2">
      <c r="A5" s="11">
        <v>40316</v>
      </c>
      <c r="B5" s="6">
        <v>2839.58</v>
      </c>
      <c r="C5" s="5" t="s">
        <v>549</v>
      </c>
      <c r="D5" s="5" t="s">
        <v>550</v>
      </c>
      <c r="E5" s="5" t="s">
        <v>554</v>
      </c>
      <c r="F5" s="16">
        <f t="shared" ref="F5:F24" si="0">IF(D5="ProductLine1", VLOOKUP(C5,$I$4:$J$7,2,0)*B5, VLOOKUP(C5,$L$4:$M$7,2,0)*B5)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27" sqref="G27"/>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ref="F5:F24" si="0">VLOOKUP(C5,CHOOSE(IF(D5="ProductLine1",1,2),$I$4:$J$7,$L$4:$M$7),2,0)*B5</f>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125"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588</v>
      </c>
    </row>
    <row r="4" spans="1:12" x14ac:dyDescent="0.2">
      <c r="A4" s="28" t="s">
        <v>22</v>
      </c>
      <c r="B4" s="16">
        <f>SUM(INDEX(A7:L93,,MATCH(B3,A6:L6,0)))</f>
        <v>725092</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topLeftCell="E1" zoomScale="125" zoomScaleNormal="125"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3.33203125" customWidth="1"/>
    <col min="8" max="12" width="11" bestFit="1" customWidth="1"/>
  </cols>
  <sheetData>
    <row r="1" spans="1:12" ht="32" x14ac:dyDescent="0.2">
      <c r="A1" s="73" t="s">
        <v>582</v>
      </c>
      <c r="B1" s="73"/>
      <c r="C1" s="73"/>
      <c r="D1" s="73"/>
      <c r="E1" s="73"/>
      <c r="F1" s="73"/>
      <c r="G1" s="73"/>
      <c r="H1" s="73"/>
    </row>
    <row r="3" spans="1:12" x14ac:dyDescent="0.2">
      <c r="A3" s="28" t="s">
        <v>583</v>
      </c>
      <c r="B3" s="5" t="s">
        <v>590</v>
      </c>
    </row>
    <row r="4" spans="1:12" x14ac:dyDescent="0.2">
      <c r="A4" s="28" t="s">
        <v>22</v>
      </c>
      <c r="B4" s="16">
        <f>SUM(INDEX(A7:L93,,MATCH(B3,A6:L6,0)))</f>
        <v>691619</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J33" sqref="J33"/>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t="s">
        <v>611</v>
      </c>
      <c r="E4" s="130" t="s">
        <v>22</v>
      </c>
      <c r="F4">
        <f>SUM(C5:C26)</f>
        <v>239.75</v>
      </c>
      <c r="H4" s="116" t="s">
        <v>610</v>
      </c>
      <c r="I4" s="117"/>
    </row>
    <row r="5" spans="1:11" x14ac:dyDescent="0.2">
      <c r="A5" s="11">
        <v>42501</v>
      </c>
      <c r="B5" s="5" t="s">
        <v>510</v>
      </c>
      <c r="C5">
        <f>VLOOKUP(B5,$H$6:$I$8,2)</f>
        <v>12.5</v>
      </c>
      <c r="H5" s="4" t="s">
        <v>20</v>
      </c>
      <c r="I5" s="4" t="s">
        <v>611</v>
      </c>
    </row>
    <row r="6" spans="1:11" x14ac:dyDescent="0.2">
      <c r="A6" s="11">
        <v>42502</v>
      </c>
      <c r="B6" s="5" t="s">
        <v>512</v>
      </c>
      <c r="C6">
        <f t="shared" ref="C6:C26" si="0">VLOOKUP(B6,$H$6:$I$8,2)</f>
        <v>5.75</v>
      </c>
      <c r="E6" t="s">
        <v>22</v>
      </c>
      <c r="F6">
        <f>SUMPRODUCT(LOOKUP(B5:B26,H6:I8))</f>
        <v>239.75</v>
      </c>
      <c r="H6" s="5" t="s">
        <v>510</v>
      </c>
      <c r="I6" s="5">
        <v>12.5</v>
      </c>
    </row>
    <row r="7" spans="1:11" x14ac:dyDescent="0.2">
      <c r="A7" s="11">
        <v>42494</v>
      </c>
      <c r="B7" s="5" t="s">
        <v>512</v>
      </c>
      <c r="C7">
        <f t="shared" si="0"/>
        <v>5.75</v>
      </c>
      <c r="H7" s="5" t="s">
        <v>511</v>
      </c>
      <c r="I7" s="5">
        <v>19</v>
      </c>
    </row>
    <row r="8" spans="1:11" x14ac:dyDescent="0.2">
      <c r="A8" s="11">
        <v>42494</v>
      </c>
      <c r="B8" s="5" t="s">
        <v>512</v>
      </c>
      <c r="C8">
        <f t="shared" si="0"/>
        <v>5.75</v>
      </c>
      <c r="E8" t="s">
        <v>22</v>
      </c>
      <c r="F8">
        <f>SUMPRODUCT(SUMIFS(I6:I8,H6:H8,B5:B26))</f>
        <v>239.75</v>
      </c>
      <c r="H8" s="5" t="s">
        <v>512</v>
      </c>
      <c r="I8" s="5">
        <v>5.75</v>
      </c>
    </row>
    <row r="9" spans="1:11" x14ac:dyDescent="0.2">
      <c r="A9" s="11">
        <v>42494</v>
      </c>
      <c r="B9" s="5" t="s">
        <v>511</v>
      </c>
      <c r="C9">
        <f t="shared" si="0"/>
        <v>19</v>
      </c>
    </row>
    <row r="10" spans="1:11" x14ac:dyDescent="0.2">
      <c r="A10" s="11">
        <v>42494</v>
      </c>
      <c r="B10" s="5" t="s">
        <v>512</v>
      </c>
      <c r="C10">
        <f t="shared" si="0"/>
        <v>5.75</v>
      </c>
    </row>
    <row r="11" spans="1:11" x14ac:dyDescent="0.2">
      <c r="A11" s="11">
        <v>42492</v>
      </c>
      <c r="B11" s="5" t="s">
        <v>510</v>
      </c>
      <c r="C11">
        <f t="shared" si="0"/>
        <v>12.5</v>
      </c>
    </row>
    <row r="12" spans="1:11" x14ac:dyDescent="0.2">
      <c r="A12" s="11">
        <v>42502</v>
      </c>
      <c r="B12" s="5" t="s">
        <v>511</v>
      </c>
      <c r="C12">
        <f t="shared" si="0"/>
        <v>19</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topLeftCell="C1" zoomScale="130" zoomScaleNormal="130" workbookViewId="0">
      <selection activeCell="F16" sqref="F16"/>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workbookViewId="0">
      <selection activeCell="G6" sqref="G6:G13"/>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t="b">
        <f>ISNUMBER(MATCH(C6,A6:A15,0))</f>
        <v>1</v>
      </c>
      <c r="G6" s="8" t="b">
        <f>ISNA(MATCH(C6,A6:A15,0))</f>
        <v>0</v>
      </c>
    </row>
    <row r="7" spans="1:7" x14ac:dyDescent="0.2">
      <c r="A7" s="5" t="s">
        <v>783</v>
      </c>
      <c r="C7" s="5" t="s">
        <v>784</v>
      </c>
      <c r="D7" s="8" t="b">
        <f t="shared" ref="D7:D13" si="0">ISNUMBER(MATCH(C7,A7:A16,0))</f>
        <v>1</v>
      </c>
      <c r="G7" s="8" t="b">
        <f t="shared" ref="G7:G13" si="1">ISNA(MATCH(C7,A7:A16,0))</f>
        <v>0</v>
      </c>
    </row>
    <row r="8" spans="1:7" x14ac:dyDescent="0.2">
      <c r="A8" s="5" t="s">
        <v>784</v>
      </c>
      <c r="C8" s="5" t="s">
        <v>785</v>
      </c>
      <c r="D8" s="8" t="b">
        <f t="shared" si="0"/>
        <v>1</v>
      </c>
      <c r="G8" s="8" t="b">
        <f t="shared" si="1"/>
        <v>0</v>
      </c>
    </row>
    <row r="9" spans="1:7" x14ac:dyDescent="0.2">
      <c r="A9" s="5" t="s">
        <v>785</v>
      </c>
      <c r="C9" s="5" t="s">
        <v>792</v>
      </c>
      <c r="D9" s="8" t="b">
        <f t="shared" si="0"/>
        <v>0</v>
      </c>
      <c r="G9" s="8" t="b">
        <f t="shared" si="1"/>
        <v>1</v>
      </c>
    </row>
    <row r="10" spans="1:7" x14ac:dyDescent="0.2">
      <c r="A10" s="5" t="s">
        <v>786</v>
      </c>
      <c r="C10" s="5" t="s">
        <v>787</v>
      </c>
      <c r="D10" s="8" t="b">
        <f t="shared" si="0"/>
        <v>1</v>
      </c>
      <c r="G10" s="8" t="b">
        <f t="shared" si="1"/>
        <v>0</v>
      </c>
    </row>
    <row r="11" spans="1:7" x14ac:dyDescent="0.2">
      <c r="A11" s="5" t="s">
        <v>787</v>
      </c>
      <c r="C11" s="5" t="s">
        <v>788</v>
      </c>
      <c r="D11" s="8" t="b">
        <f t="shared" si="0"/>
        <v>1</v>
      </c>
      <c r="G11" s="8" t="b">
        <f t="shared" si="1"/>
        <v>0</v>
      </c>
    </row>
    <row r="12" spans="1:7" x14ac:dyDescent="0.2">
      <c r="A12" s="5" t="s">
        <v>788</v>
      </c>
      <c r="C12" s="5" t="s">
        <v>790</v>
      </c>
      <c r="D12" s="8" t="b">
        <f t="shared" si="0"/>
        <v>1</v>
      </c>
      <c r="G12" s="8" t="b">
        <f t="shared" si="1"/>
        <v>0</v>
      </c>
    </row>
    <row r="13" spans="1:7" x14ac:dyDescent="0.2">
      <c r="A13" s="5" t="s">
        <v>789</v>
      </c>
      <c r="C13" s="5" t="s">
        <v>793</v>
      </c>
      <c r="D13" s="8" t="b">
        <f t="shared" si="0"/>
        <v>0</v>
      </c>
      <c r="G13" s="8" t="b">
        <f t="shared" si="1"/>
        <v>1</v>
      </c>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topLeftCell="A2"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Cristina Sandoval</cp:lastModifiedBy>
  <dcterms:created xsi:type="dcterms:W3CDTF">2016-05-11T18:46:39Z</dcterms:created>
  <dcterms:modified xsi:type="dcterms:W3CDTF">2019-10-04T18:20:36Z</dcterms:modified>
</cp:coreProperties>
</file>