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nasandoval/Desktop/CS_EXCEL_ASSESSMENT/"/>
    </mc:Choice>
  </mc:AlternateContent>
  <xr:revisionPtr revIDLastSave="0" documentId="13_ncr:1_{F5FFEA28-403A-F744-A2AB-0C4042708F14}" xr6:coauthVersionLast="45" xr6:coauthVersionMax="45" xr10:uidLastSave="{00000000-0000-0000-0000-000000000000}"/>
  <bookViews>
    <workbookView xWindow="140" yWindow="460" windowWidth="33080" windowHeight="13580" activeTab="1" xr2:uid="{953B05E5-DDFD-C748-8195-189FAFDAC1FE}"/>
  </bookViews>
  <sheets>
    <sheet name="Problem1-Questions" sheetId="3" r:id="rId1"/>
    <sheet name="Problem1-DATA" sheetId="1" r:id="rId2"/>
    <sheet name="Problem2-1" sheetId="2" r:id="rId3"/>
    <sheet name="Problem2-2" sheetId="7" r:id="rId4"/>
    <sheet name="Problem3" sheetId="5" r:id="rId5"/>
    <sheet name="Problem4" sheetId="6" r:id="rId6"/>
  </sheets>
  <definedNames>
    <definedName name="_xlnm._FilterDatabase" localSheetId="1" hidden="1">'Problem1-DATA'!$C$4:$Y$4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6" i="1" l="1"/>
  <c r="P15" i="1"/>
  <c r="P256" i="1"/>
  <c r="P79" i="1"/>
  <c r="P5" i="1"/>
  <c r="P62" i="1"/>
  <c r="P20" i="1"/>
  <c r="P31" i="1"/>
  <c r="P23" i="1"/>
  <c r="P6" i="1"/>
  <c r="P160" i="1"/>
  <c r="P58" i="1"/>
  <c r="P44" i="1"/>
  <c r="P8" i="1"/>
  <c r="P189" i="1"/>
  <c r="P469" i="1"/>
  <c r="P75" i="1"/>
  <c r="P490" i="1"/>
  <c r="P49" i="1"/>
  <c r="P197" i="1"/>
  <c r="P375" i="1"/>
  <c r="P152" i="1"/>
  <c r="P312" i="1"/>
  <c r="P21" i="1"/>
  <c r="P7" i="1"/>
  <c r="P306" i="1"/>
  <c r="P30" i="1"/>
  <c r="P26" i="1"/>
  <c r="P178" i="1"/>
  <c r="P9" i="1"/>
  <c r="P81" i="1"/>
  <c r="P120" i="1"/>
  <c r="P117" i="1"/>
  <c r="P198" i="1"/>
  <c r="P12" i="1"/>
  <c r="P11" i="1"/>
  <c r="P441" i="1"/>
  <c r="P118" i="1"/>
  <c r="P131" i="1"/>
  <c r="P10" i="1"/>
  <c r="P16" i="1"/>
  <c r="P28" i="1"/>
  <c r="P14" i="1"/>
  <c r="P69" i="1"/>
  <c r="P236" i="1"/>
  <c r="P200" i="1"/>
  <c r="P504" i="1"/>
  <c r="P27" i="1"/>
  <c r="P59" i="1"/>
  <c r="P497" i="1"/>
  <c r="P151" i="1"/>
  <c r="P77" i="1"/>
  <c r="P114" i="1"/>
  <c r="P340" i="1"/>
  <c r="P47" i="1"/>
  <c r="P199" i="1"/>
  <c r="P13" i="1"/>
  <c r="P344" i="1"/>
  <c r="P25" i="1"/>
  <c r="P67" i="1"/>
  <c r="P52" i="1"/>
  <c r="P87" i="1"/>
  <c r="P84" i="1"/>
  <c r="P147" i="1"/>
  <c r="P211" i="1"/>
  <c r="P24" i="1"/>
  <c r="P55" i="1"/>
  <c r="P17" i="1"/>
  <c r="P92" i="1"/>
  <c r="P22" i="1"/>
  <c r="P217" i="1"/>
  <c r="P274" i="1"/>
  <c r="P89" i="1"/>
  <c r="P48" i="1"/>
  <c r="P57" i="1"/>
  <c r="P180" i="1"/>
  <c r="P489" i="1"/>
  <c r="P172" i="1"/>
  <c r="P187" i="1"/>
  <c r="P491" i="1"/>
  <c r="P311" i="1"/>
  <c r="P133" i="1"/>
  <c r="P496" i="1"/>
  <c r="P64" i="1"/>
  <c r="P73" i="1"/>
  <c r="P226" i="1"/>
  <c r="P385" i="1"/>
  <c r="P112" i="1"/>
  <c r="P232" i="1"/>
  <c r="P125" i="1"/>
  <c r="P223" i="1"/>
  <c r="P314" i="1"/>
  <c r="P334" i="1"/>
  <c r="P502" i="1"/>
  <c r="P194" i="1"/>
  <c r="P191" i="1"/>
  <c r="P38" i="1"/>
  <c r="P34" i="1"/>
  <c r="P167" i="1"/>
  <c r="P156" i="1"/>
  <c r="P280" i="1"/>
  <c r="P297" i="1"/>
  <c r="P68" i="1"/>
  <c r="P209" i="1"/>
  <c r="P110" i="1"/>
  <c r="P185" i="1"/>
  <c r="P70" i="1"/>
  <c r="P29" i="1"/>
  <c r="P333" i="1"/>
  <c r="P295" i="1"/>
  <c r="P486" i="1"/>
  <c r="P86" i="1"/>
  <c r="P74" i="1"/>
  <c r="P116" i="1"/>
  <c r="P78" i="1"/>
  <c r="P240" i="1"/>
  <c r="P447" i="1"/>
  <c r="P328" i="1"/>
  <c r="P126" i="1"/>
  <c r="P285" i="1"/>
  <c r="P207" i="1"/>
  <c r="P179" i="1"/>
  <c r="P243" i="1"/>
  <c r="P238" i="1"/>
  <c r="P342" i="1"/>
  <c r="P268" i="1"/>
  <c r="P63" i="1"/>
  <c r="P353" i="1"/>
  <c r="P176" i="1"/>
  <c r="P231" i="1"/>
  <c r="P137" i="1"/>
  <c r="P250" i="1"/>
  <c r="P429" i="1"/>
  <c r="P19" i="1"/>
  <c r="P499" i="1"/>
  <c r="P143" i="1"/>
  <c r="P111" i="1"/>
  <c r="P487" i="1"/>
  <c r="P363" i="1"/>
  <c r="P305" i="1"/>
  <c r="P127" i="1"/>
  <c r="P166" i="1"/>
  <c r="P495" i="1"/>
  <c r="P222" i="1"/>
  <c r="P60" i="1"/>
  <c r="P270" i="1"/>
  <c r="P123" i="1"/>
  <c r="P262" i="1"/>
  <c r="P51" i="1"/>
  <c r="P386" i="1"/>
  <c r="P142" i="1"/>
  <c r="P276" i="1"/>
  <c r="P41" i="1"/>
  <c r="P292" i="1"/>
  <c r="P157" i="1"/>
  <c r="P173" i="1"/>
  <c r="P46" i="1"/>
  <c r="P291" i="1"/>
  <c r="P150" i="1"/>
  <c r="P379" i="1"/>
  <c r="P343" i="1"/>
  <c r="P54" i="1"/>
  <c r="P494" i="1"/>
  <c r="P456" i="1"/>
  <c r="P83" i="1"/>
  <c r="P53" i="1"/>
  <c r="P369" i="1"/>
  <c r="P371" i="1"/>
  <c r="P40" i="1"/>
  <c r="P318" i="1"/>
  <c r="P331" i="1"/>
  <c r="R331" i="1" s="1"/>
  <c r="P121" i="1"/>
  <c r="P144" i="1"/>
  <c r="P235" i="1"/>
  <c r="P165" i="1"/>
  <c r="P124" i="1"/>
  <c r="P269" i="1"/>
  <c r="P303" i="1"/>
  <c r="P181" i="1"/>
  <c r="P394" i="1"/>
  <c r="P37" i="1"/>
  <c r="P409" i="1"/>
  <c r="P18" i="1"/>
  <c r="P349" i="1"/>
  <c r="P257" i="1"/>
  <c r="P204" i="1"/>
  <c r="P42" i="1"/>
  <c r="P370" i="1"/>
  <c r="P104" i="1"/>
  <c r="P94" i="1"/>
  <c r="P149" i="1"/>
  <c r="P493" i="1"/>
  <c r="P302" i="1"/>
  <c r="P367" i="1"/>
  <c r="P221" i="1"/>
  <c r="P130" i="1"/>
  <c r="P50" i="1"/>
  <c r="P224" i="1"/>
  <c r="P219" i="1"/>
  <c r="P39" i="1"/>
  <c r="P300" i="1"/>
  <c r="P465" i="1"/>
  <c r="P56" i="1"/>
  <c r="P188" i="1"/>
  <c r="P186" i="1"/>
  <c r="P482" i="1"/>
  <c r="P390" i="1"/>
  <c r="P98" i="1"/>
  <c r="P304" i="1"/>
  <c r="P396" i="1"/>
  <c r="P393" i="1"/>
  <c r="P65" i="1"/>
  <c r="P476" i="1"/>
  <c r="P470" i="1"/>
  <c r="P76" i="1"/>
  <c r="P501" i="1"/>
  <c r="P72" i="1"/>
  <c r="P472" i="1"/>
  <c r="P284" i="1"/>
  <c r="P145" i="1"/>
  <c r="P298" i="1"/>
  <c r="P182" i="1"/>
  <c r="P241" i="1"/>
  <c r="P460" i="1"/>
  <c r="P403" i="1"/>
  <c r="P357" i="1"/>
  <c r="P251" i="1"/>
  <c r="P228" i="1"/>
  <c r="P253" i="1"/>
  <c r="P210" i="1"/>
  <c r="P85" i="1"/>
  <c r="P336" i="1"/>
  <c r="P100" i="1"/>
  <c r="P474" i="1"/>
  <c r="P431" i="1"/>
  <c r="P45" i="1"/>
  <c r="P174" i="1"/>
  <c r="P433" i="1"/>
  <c r="P281" i="1"/>
  <c r="P170" i="1"/>
  <c r="P327" i="1"/>
  <c r="P366" i="1"/>
  <c r="P148" i="1"/>
  <c r="P115" i="1"/>
  <c r="P175" i="1"/>
  <c r="P440" i="1"/>
  <c r="P309" i="1"/>
  <c r="P425" i="1"/>
  <c r="P404" i="1"/>
  <c r="P459" i="1"/>
  <c r="P107" i="1"/>
  <c r="P212" i="1"/>
  <c r="P128" i="1"/>
  <c r="P36" i="1"/>
  <c r="P61" i="1"/>
  <c r="P332" i="1"/>
  <c r="P348" i="1"/>
  <c r="P423" i="1"/>
  <c r="P164" i="1"/>
  <c r="P417" i="1"/>
  <c r="P391" i="1"/>
  <c r="P436" i="1"/>
  <c r="P341" i="1"/>
  <c r="P500" i="1"/>
  <c r="P356" i="1"/>
  <c r="P418" i="1"/>
  <c r="P372" i="1"/>
  <c r="P171" i="1"/>
  <c r="P91" i="1"/>
  <c r="P400" i="1"/>
  <c r="P354" i="1"/>
  <c r="P374" i="1"/>
  <c r="P146" i="1"/>
  <c r="P351" i="1"/>
  <c r="P330" i="1"/>
  <c r="P388" i="1"/>
  <c r="P264" i="1"/>
  <c r="P319" i="1"/>
  <c r="P299" i="1"/>
  <c r="P463" i="1"/>
  <c r="P378" i="1"/>
  <c r="P408" i="1"/>
  <c r="P233" i="1"/>
  <c r="P102" i="1"/>
  <c r="P471" i="1"/>
  <c r="P320" i="1"/>
  <c r="P129" i="1"/>
  <c r="P288" i="1"/>
  <c r="P95" i="1"/>
  <c r="P466" i="1"/>
  <c r="P183" i="1"/>
  <c r="P267" i="1"/>
  <c r="P196" i="1"/>
  <c r="P71" i="1"/>
  <c r="P135" i="1"/>
  <c r="P316" i="1"/>
  <c r="P158" i="1"/>
  <c r="P252" i="1"/>
  <c r="P275" i="1"/>
  <c r="P376" i="1"/>
  <c r="P426" i="1"/>
  <c r="P35" i="1"/>
  <c r="P421" i="1"/>
  <c r="P214" i="1"/>
  <c r="P205" i="1"/>
  <c r="P168" i="1"/>
  <c r="P258" i="1"/>
  <c r="P458" i="1"/>
  <c r="P113" i="1"/>
  <c r="P443" i="1"/>
  <c r="P203" i="1"/>
  <c r="P244" i="1"/>
  <c r="P420" i="1"/>
  <c r="P138" i="1"/>
  <c r="P139" i="1"/>
  <c r="P202" i="1"/>
  <c r="P485" i="1"/>
  <c r="P101" i="1"/>
  <c r="P213" i="1"/>
  <c r="P438" i="1"/>
  <c r="P290" i="1"/>
  <c r="P242" i="1"/>
  <c r="P271" i="1"/>
  <c r="P412" i="1"/>
  <c r="P122" i="1"/>
  <c r="P265" i="1"/>
  <c r="P261" i="1"/>
  <c r="P246" i="1"/>
  <c r="P428" i="1"/>
  <c r="P359" i="1"/>
  <c r="P411" i="1"/>
  <c r="P277" i="1"/>
  <c r="P368" i="1"/>
  <c r="P33" i="1"/>
  <c r="P93" i="1"/>
  <c r="P155" i="1"/>
  <c r="P448" i="1"/>
  <c r="P361" i="1"/>
  <c r="P289" i="1"/>
  <c r="P286" i="1"/>
  <c r="P245" i="1"/>
  <c r="P193" i="1"/>
  <c r="P278" i="1"/>
  <c r="P255" i="1"/>
  <c r="P260" i="1"/>
  <c r="P479" i="1"/>
  <c r="P169" i="1"/>
  <c r="P364" i="1"/>
  <c r="P373" i="1"/>
  <c r="P323" i="1"/>
  <c r="P132" i="1"/>
  <c r="P108" i="1"/>
  <c r="P382" i="1"/>
  <c r="P307" i="1"/>
  <c r="P329" i="1"/>
  <c r="P310" i="1"/>
  <c r="P455" i="1"/>
  <c r="P405" i="1"/>
  <c r="P272" i="1"/>
  <c r="P395" i="1"/>
  <c r="P450" i="1"/>
  <c r="P43" i="1"/>
  <c r="P416" i="1"/>
  <c r="P402" i="1"/>
  <c r="P430" i="1"/>
  <c r="P439" i="1"/>
  <c r="P392" i="1"/>
  <c r="P446" i="1"/>
  <c r="P296" i="1"/>
  <c r="P66" i="1"/>
  <c r="P161" i="1"/>
  <c r="P88" i="1"/>
  <c r="P227" i="1"/>
  <c r="P427" i="1"/>
  <c r="P387" i="1"/>
  <c r="P338" i="1"/>
  <c r="P414" i="1"/>
  <c r="P266" i="1"/>
  <c r="P119" i="1"/>
  <c r="P109" i="1"/>
  <c r="P162" i="1"/>
  <c r="P381" i="1"/>
  <c r="P80" i="1"/>
  <c r="P484" i="1"/>
  <c r="P410" i="1"/>
  <c r="P105" i="1"/>
  <c r="P230" i="1"/>
  <c r="P397" i="1"/>
  <c r="P437" i="1"/>
  <c r="P229" i="1"/>
  <c r="P362" i="1"/>
  <c r="P301" i="1"/>
  <c r="P346" i="1"/>
  <c r="P99" i="1"/>
  <c r="P140" i="1"/>
  <c r="P206" i="1"/>
  <c r="P97" i="1"/>
  <c r="P263" i="1"/>
  <c r="P254" i="1"/>
  <c r="P407" i="1"/>
  <c r="P464" i="1"/>
  <c r="P326" i="1"/>
  <c r="P287" i="1"/>
  <c r="P215" i="1"/>
  <c r="P159" i="1"/>
  <c r="P399" i="1"/>
  <c r="P247" i="1"/>
  <c r="P32" i="1"/>
  <c r="P321" i="1"/>
  <c r="P220" i="1"/>
  <c r="P480" i="1"/>
  <c r="P237" i="1"/>
  <c r="P163" i="1"/>
  <c r="P406" i="1"/>
  <c r="P195" i="1"/>
  <c r="P234" i="1"/>
  <c r="P177" i="1"/>
  <c r="P201" i="1"/>
  <c r="P358" i="1"/>
  <c r="P384" i="1"/>
  <c r="P82" i="1"/>
  <c r="P345" i="1"/>
  <c r="P451" i="1"/>
  <c r="P141" i="1"/>
  <c r="P325" i="1"/>
  <c r="P136" i="1"/>
  <c r="P365" i="1"/>
  <c r="P380" i="1"/>
  <c r="P498" i="1"/>
  <c r="P401" i="1"/>
  <c r="P218" i="1"/>
  <c r="P103" i="1"/>
  <c r="P216" i="1"/>
  <c r="P190" i="1"/>
  <c r="P435" i="1"/>
  <c r="P355" i="1"/>
  <c r="P432" i="1"/>
  <c r="P454" i="1"/>
  <c r="P337" i="1"/>
  <c r="P308" i="1"/>
  <c r="P419" i="1"/>
  <c r="P249" i="1"/>
  <c r="P317" i="1"/>
  <c r="P398" i="1"/>
  <c r="P377" i="1"/>
  <c r="P322" i="1"/>
  <c r="P350" i="1"/>
  <c r="P467" i="1"/>
  <c r="P184" i="1"/>
  <c r="P415" i="1"/>
  <c r="P389" i="1"/>
  <c r="P383" i="1"/>
  <c r="P457" i="1"/>
  <c r="P360" i="1"/>
  <c r="P452" i="1"/>
  <c r="P134" i="1"/>
  <c r="P225" i="1"/>
  <c r="P294" i="1"/>
  <c r="P208" i="1"/>
  <c r="P475" i="1"/>
  <c r="P473" i="1"/>
  <c r="P442" i="1"/>
  <c r="P481" i="1"/>
  <c r="P453" i="1"/>
  <c r="P488" i="1"/>
  <c r="P347" i="1"/>
  <c r="P273" i="1"/>
  <c r="P477" i="1"/>
  <c r="P424" i="1"/>
  <c r="P315" i="1"/>
  <c r="P503" i="1"/>
  <c r="P444" i="1"/>
  <c r="P462" i="1"/>
  <c r="P461" i="1"/>
  <c r="P445" i="1"/>
  <c r="P483" i="1"/>
  <c r="P283" i="1"/>
  <c r="P154" i="1"/>
  <c r="P192" i="1"/>
  <c r="P279" i="1"/>
  <c r="P468" i="1"/>
  <c r="P259" i="1"/>
  <c r="P478" i="1"/>
  <c r="P413" i="1"/>
  <c r="P90" i="1"/>
  <c r="P352" i="1"/>
  <c r="P339" i="1"/>
  <c r="P313" i="1"/>
  <c r="P335" i="1"/>
  <c r="P492" i="1"/>
  <c r="P282" i="1"/>
  <c r="P324" i="1"/>
  <c r="P422" i="1"/>
  <c r="P449" i="1"/>
  <c r="P248" i="1"/>
  <c r="P153" i="1"/>
  <c r="P293" i="1"/>
  <c r="P434" i="1"/>
  <c r="P239" i="1"/>
  <c r="P96" i="1"/>
  <c r="Q9" i="1"/>
  <c r="Q497" i="1"/>
  <c r="Q87" i="1"/>
  <c r="Q502" i="1"/>
  <c r="Q116" i="1"/>
  <c r="Q268" i="1"/>
  <c r="Q291" i="1"/>
  <c r="Q303" i="1"/>
  <c r="Q94" i="1"/>
  <c r="Q482" i="1"/>
  <c r="Q393" i="1"/>
  <c r="U106" i="1"/>
  <c r="Q106" i="1" s="1"/>
  <c r="U15" i="1"/>
  <c r="Q15" i="1" s="1"/>
  <c r="U256" i="1"/>
  <c r="Q256" i="1" s="1"/>
  <c r="U79" i="1"/>
  <c r="Q79" i="1" s="1"/>
  <c r="U5" i="1"/>
  <c r="Q5" i="1" s="1"/>
  <c r="U62" i="1"/>
  <c r="Q62" i="1" s="1"/>
  <c r="U20" i="1"/>
  <c r="Q20" i="1" s="1"/>
  <c r="U31" i="1"/>
  <c r="Q31" i="1" s="1"/>
  <c r="U23" i="1"/>
  <c r="Q23" i="1" s="1"/>
  <c r="U6" i="1"/>
  <c r="Q6" i="1" s="1"/>
  <c r="U160" i="1"/>
  <c r="Q160" i="1" s="1"/>
  <c r="U58" i="1"/>
  <c r="Q58" i="1" s="1"/>
  <c r="U44" i="1"/>
  <c r="Q44" i="1" s="1"/>
  <c r="U8" i="1"/>
  <c r="Q8" i="1" s="1"/>
  <c r="U189" i="1"/>
  <c r="Q189" i="1" s="1"/>
  <c r="U469" i="1"/>
  <c r="Q469" i="1" s="1"/>
  <c r="U75" i="1"/>
  <c r="Q75" i="1" s="1"/>
  <c r="U490" i="1"/>
  <c r="Q490" i="1" s="1"/>
  <c r="U49" i="1"/>
  <c r="Q49" i="1" s="1"/>
  <c r="U197" i="1"/>
  <c r="Q197" i="1" s="1"/>
  <c r="R197" i="1" s="1"/>
  <c r="U375" i="1"/>
  <c r="Q375" i="1" s="1"/>
  <c r="U152" i="1"/>
  <c r="Q152" i="1" s="1"/>
  <c r="U312" i="1"/>
  <c r="Q312" i="1" s="1"/>
  <c r="U21" i="1"/>
  <c r="Q21" i="1" s="1"/>
  <c r="U7" i="1"/>
  <c r="Q7" i="1" s="1"/>
  <c r="U306" i="1"/>
  <c r="Q306" i="1" s="1"/>
  <c r="U30" i="1"/>
  <c r="Q30" i="1" s="1"/>
  <c r="U26" i="1"/>
  <c r="Q26" i="1" s="1"/>
  <c r="U178" i="1"/>
  <c r="Q178" i="1" s="1"/>
  <c r="U9" i="1"/>
  <c r="U81" i="1"/>
  <c r="Q81" i="1" s="1"/>
  <c r="U120" i="1"/>
  <c r="Q120" i="1" s="1"/>
  <c r="R120" i="1" s="1"/>
  <c r="U117" i="1"/>
  <c r="Q117" i="1" s="1"/>
  <c r="U198" i="1"/>
  <c r="Q198" i="1" s="1"/>
  <c r="U12" i="1"/>
  <c r="Q12" i="1" s="1"/>
  <c r="U11" i="1"/>
  <c r="Q11" i="1" s="1"/>
  <c r="U441" i="1"/>
  <c r="Q441" i="1" s="1"/>
  <c r="U118" i="1"/>
  <c r="Q118" i="1" s="1"/>
  <c r="U131" i="1"/>
  <c r="Q131" i="1" s="1"/>
  <c r="U10" i="1"/>
  <c r="Q10" i="1" s="1"/>
  <c r="U16" i="1"/>
  <c r="Q16" i="1" s="1"/>
  <c r="U28" i="1"/>
  <c r="Q28" i="1" s="1"/>
  <c r="U14" i="1"/>
  <c r="Q14" i="1" s="1"/>
  <c r="U69" i="1"/>
  <c r="Q69" i="1" s="1"/>
  <c r="U236" i="1"/>
  <c r="Q236" i="1" s="1"/>
  <c r="U200" i="1"/>
  <c r="Q200" i="1" s="1"/>
  <c r="U504" i="1"/>
  <c r="Q504" i="1" s="1"/>
  <c r="U27" i="1"/>
  <c r="Q27" i="1" s="1"/>
  <c r="U59" i="1"/>
  <c r="Q59" i="1" s="1"/>
  <c r="U497" i="1"/>
  <c r="U151" i="1"/>
  <c r="Q151" i="1" s="1"/>
  <c r="U77" i="1"/>
  <c r="Q77" i="1" s="1"/>
  <c r="R77" i="1" s="1"/>
  <c r="U114" i="1"/>
  <c r="Q114" i="1" s="1"/>
  <c r="U340" i="1"/>
  <c r="Q340" i="1" s="1"/>
  <c r="U47" i="1"/>
  <c r="Q47" i="1" s="1"/>
  <c r="U199" i="1"/>
  <c r="Q199" i="1" s="1"/>
  <c r="U13" i="1"/>
  <c r="Q13" i="1" s="1"/>
  <c r="U344" i="1"/>
  <c r="Q344" i="1" s="1"/>
  <c r="U25" i="1"/>
  <c r="Q25" i="1" s="1"/>
  <c r="U67" i="1"/>
  <c r="Q67" i="1" s="1"/>
  <c r="U52" i="1"/>
  <c r="Q52" i="1" s="1"/>
  <c r="U87" i="1"/>
  <c r="U84" i="1"/>
  <c r="Q84" i="1" s="1"/>
  <c r="U147" i="1"/>
  <c r="Q147" i="1" s="1"/>
  <c r="R147" i="1" s="1"/>
  <c r="U211" i="1"/>
  <c r="Q211" i="1" s="1"/>
  <c r="U24" i="1"/>
  <c r="Q24" i="1" s="1"/>
  <c r="U55" i="1"/>
  <c r="Q55" i="1" s="1"/>
  <c r="U17" i="1"/>
  <c r="Q17" i="1" s="1"/>
  <c r="U92" i="1"/>
  <c r="Q92" i="1" s="1"/>
  <c r="U22" i="1"/>
  <c r="Q22" i="1" s="1"/>
  <c r="U217" i="1"/>
  <c r="Q217" i="1" s="1"/>
  <c r="U274" i="1"/>
  <c r="Q274" i="1" s="1"/>
  <c r="U89" i="1"/>
  <c r="Q89" i="1" s="1"/>
  <c r="U48" i="1"/>
  <c r="Q48" i="1" s="1"/>
  <c r="U57" i="1"/>
  <c r="Q57" i="1" s="1"/>
  <c r="U180" i="1"/>
  <c r="Q180" i="1" s="1"/>
  <c r="U489" i="1"/>
  <c r="Q489" i="1" s="1"/>
  <c r="U172" i="1"/>
  <c r="Q172" i="1" s="1"/>
  <c r="U187" i="1"/>
  <c r="Q187" i="1" s="1"/>
  <c r="U491" i="1"/>
  <c r="Q491" i="1" s="1"/>
  <c r="U311" i="1"/>
  <c r="Q311" i="1" s="1"/>
  <c r="U133" i="1"/>
  <c r="Q133" i="1" s="1"/>
  <c r="U496" i="1"/>
  <c r="Q496" i="1" s="1"/>
  <c r="U64" i="1"/>
  <c r="Q64" i="1" s="1"/>
  <c r="R64" i="1" s="1"/>
  <c r="U73" i="1"/>
  <c r="Q73" i="1" s="1"/>
  <c r="U226" i="1"/>
  <c r="Q226" i="1" s="1"/>
  <c r="U385" i="1"/>
  <c r="Q385" i="1" s="1"/>
  <c r="U112" i="1"/>
  <c r="Q112" i="1" s="1"/>
  <c r="U232" i="1"/>
  <c r="Q232" i="1" s="1"/>
  <c r="U125" i="1"/>
  <c r="Q125" i="1" s="1"/>
  <c r="U223" i="1"/>
  <c r="Q223" i="1" s="1"/>
  <c r="U314" i="1"/>
  <c r="Q314" i="1" s="1"/>
  <c r="U334" i="1"/>
  <c r="Q334" i="1" s="1"/>
  <c r="U502" i="1"/>
  <c r="U194" i="1"/>
  <c r="Q194" i="1" s="1"/>
  <c r="U191" i="1"/>
  <c r="Q191" i="1" s="1"/>
  <c r="R191" i="1" s="1"/>
  <c r="U38" i="1"/>
  <c r="Q38" i="1" s="1"/>
  <c r="U34" i="1"/>
  <c r="Q34" i="1" s="1"/>
  <c r="U167" i="1"/>
  <c r="Q167" i="1" s="1"/>
  <c r="U156" i="1"/>
  <c r="Q156" i="1" s="1"/>
  <c r="U280" i="1"/>
  <c r="Q280" i="1" s="1"/>
  <c r="U297" i="1"/>
  <c r="Q297" i="1" s="1"/>
  <c r="U68" i="1"/>
  <c r="Q68" i="1" s="1"/>
  <c r="U209" i="1"/>
  <c r="Q209" i="1" s="1"/>
  <c r="U110" i="1"/>
  <c r="Q110" i="1" s="1"/>
  <c r="U185" i="1"/>
  <c r="Q185" i="1" s="1"/>
  <c r="U70" i="1"/>
  <c r="Q70" i="1" s="1"/>
  <c r="U29" i="1"/>
  <c r="Q29" i="1" s="1"/>
  <c r="U333" i="1"/>
  <c r="Q333" i="1" s="1"/>
  <c r="U295" i="1"/>
  <c r="Q295" i="1" s="1"/>
  <c r="U486" i="1"/>
  <c r="Q486" i="1" s="1"/>
  <c r="U86" i="1"/>
  <c r="Q86" i="1" s="1"/>
  <c r="U74" i="1"/>
  <c r="Q74" i="1" s="1"/>
  <c r="U116" i="1"/>
  <c r="U78" i="1"/>
  <c r="Q78" i="1" s="1"/>
  <c r="U240" i="1"/>
  <c r="Q240" i="1" s="1"/>
  <c r="R240" i="1" s="1"/>
  <c r="U447" i="1"/>
  <c r="Q447" i="1" s="1"/>
  <c r="U328" i="1"/>
  <c r="Q328" i="1" s="1"/>
  <c r="U126" i="1"/>
  <c r="Q126" i="1" s="1"/>
  <c r="U285" i="1"/>
  <c r="Q285" i="1" s="1"/>
  <c r="U207" i="1"/>
  <c r="Q207" i="1" s="1"/>
  <c r="U179" i="1"/>
  <c r="Q179" i="1" s="1"/>
  <c r="U243" i="1"/>
  <c r="Q243" i="1" s="1"/>
  <c r="U238" i="1"/>
  <c r="Q238" i="1" s="1"/>
  <c r="U342" i="1"/>
  <c r="Q342" i="1" s="1"/>
  <c r="U268" i="1"/>
  <c r="U63" i="1"/>
  <c r="Q63" i="1" s="1"/>
  <c r="U353" i="1"/>
  <c r="Q353" i="1" s="1"/>
  <c r="R353" i="1" s="1"/>
  <c r="U176" i="1"/>
  <c r="Q176" i="1" s="1"/>
  <c r="U231" i="1"/>
  <c r="Q231" i="1" s="1"/>
  <c r="U137" i="1"/>
  <c r="Q137" i="1" s="1"/>
  <c r="U250" i="1"/>
  <c r="Q250" i="1" s="1"/>
  <c r="U429" i="1"/>
  <c r="Q429" i="1" s="1"/>
  <c r="U19" i="1"/>
  <c r="Q19" i="1" s="1"/>
  <c r="U499" i="1"/>
  <c r="Q499" i="1" s="1"/>
  <c r="U143" i="1"/>
  <c r="Q143" i="1" s="1"/>
  <c r="U111" i="1"/>
  <c r="Q111" i="1" s="1"/>
  <c r="U487" i="1"/>
  <c r="Q487" i="1" s="1"/>
  <c r="U363" i="1"/>
  <c r="Q363" i="1" s="1"/>
  <c r="U305" i="1"/>
  <c r="Q305" i="1" s="1"/>
  <c r="U127" i="1"/>
  <c r="Q127" i="1" s="1"/>
  <c r="U166" i="1"/>
  <c r="Q166" i="1" s="1"/>
  <c r="U495" i="1"/>
  <c r="Q495" i="1" s="1"/>
  <c r="U222" i="1"/>
  <c r="Q222" i="1" s="1"/>
  <c r="U60" i="1"/>
  <c r="Q60" i="1" s="1"/>
  <c r="U270" i="1"/>
  <c r="Q270" i="1" s="1"/>
  <c r="U123" i="1"/>
  <c r="Q123" i="1" s="1"/>
  <c r="U262" i="1"/>
  <c r="Q262" i="1" s="1"/>
  <c r="R262" i="1" s="1"/>
  <c r="U51" i="1"/>
  <c r="Q51" i="1" s="1"/>
  <c r="U386" i="1"/>
  <c r="Q386" i="1" s="1"/>
  <c r="U142" i="1"/>
  <c r="Q142" i="1" s="1"/>
  <c r="U276" i="1"/>
  <c r="Q276" i="1" s="1"/>
  <c r="U41" i="1"/>
  <c r="Q41" i="1" s="1"/>
  <c r="U292" i="1"/>
  <c r="Q292" i="1" s="1"/>
  <c r="U157" i="1"/>
  <c r="Q157" i="1" s="1"/>
  <c r="U173" i="1"/>
  <c r="Q173" i="1" s="1"/>
  <c r="U46" i="1"/>
  <c r="Q46" i="1" s="1"/>
  <c r="U291" i="1"/>
  <c r="U150" i="1"/>
  <c r="Q150" i="1" s="1"/>
  <c r="U379" i="1"/>
  <c r="Q379" i="1" s="1"/>
  <c r="R379" i="1" s="1"/>
  <c r="U343" i="1"/>
  <c r="Q343" i="1" s="1"/>
  <c r="U54" i="1"/>
  <c r="Q54" i="1" s="1"/>
  <c r="U494" i="1"/>
  <c r="Q494" i="1" s="1"/>
  <c r="U456" i="1"/>
  <c r="Q456" i="1" s="1"/>
  <c r="U83" i="1"/>
  <c r="Q83" i="1" s="1"/>
  <c r="U53" i="1"/>
  <c r="Q53" i="1" s="1"/>
  <c r="U369" i="1"/>
  <c r="Q369" i="1" s="1"/>
  <c r="U371" i="1"/>
  <c r="Q371" i="1" s="1"/>
  <c r="U40" i="1"/>
  <c r="Q40" i="1" s="1"/>
  <c r="U318" i="1"/>
  <c r="Q318" i="1" s="1"/>
  <c r="U331" i="1"/>
  <c r="Q331" i="1" s="1"/>
  <c r="U121" i="1"/>
  <c r="Q121" i="1" s="1"/>
  <c r="U144" i="1"/>
  <c r="Q144" i="1" s="1"/>
  <c r="U235" i="1"/>
  <c r="Q235" i="1" s="1"/>
  <c r="U165" i="1"/>
  <c r="Q165" i="1" s="1"/>
  <c r="U124" i="1"/>
  <c r="Q124" i="1" s="1"/>
  <c r="U269" i="1"/>
  <c r="Q269" i="1" s="1"/>
  <c r="U303" i="1"/>
  <c r="U181" i="1"/>
  <c r="Q181" i="1" s="1"/>
  <c r="U394" i="1"/>
  <c r="Q394" i="1" s="1"/>
  <c r="R394" i="1" s="1"/>
  <c r="U37" i="1"/>
  <c r="Q37" i="1" s="1"/>
  <c r="U409" i="1"/>
  <c r="Q409" i="1" s="1"/>
  <c r="U18" i="1"/>
  <c r="Q18" i="1" s="1"/>
  <c r="U349" i="1"/>
  <c r="Q349" i="1" s="1"/>
  <c r="U257" i="1"/>
  <c r="Q257" i="1" s="1"/>
  <c r="U204" i="1"/>
  <c r="Q204" i="1" s="1"/>
  <c r="U42" i="1"/>
  <c r="Q42" i="1" s="1"/>
  <c r="U370" i="1"/>
  <c r="Q370" i="1" s="1"/>
  <c r="U104" i="1"/>
  <c r="Q104" i="1" s="1"/>
  <c r="U94" i="1"/>
  <c r="U149" i="1"/>
  <c r="Q149" i="1" s="1"/>
  <c r="U493" i="1"/>
  <c r="Q493" i="1" s="1"/>
  <c r="R493" i="1" s="1"/>
  <c r="U302" i="1"/>
  <c r="Q302" i="1" s="1"/>
  <c r="U367" i="1"/>
  <c r="Q367" i="1" s="1"/>
  <c r="U221" i="1"/>
  <c r="Q221" i="1" s="1"/>
  <c r="U130" i="1"/>
  <c r="Q130" i="1" s="1"/>
  <c r="U50" i="1"/>
  <c r="Q50" i="1" s="1"/>
  <c r="U224" i="1"/>
  <c r="Q224" i="1" s="1"/>
  <c r="U219" i="1"/>
  <c r="Q219" i="1" s="1"/>
  <c r="U39" i="1"/>
  <c r="Q39" i="1" s="1"/>
  <c r="U300" i="1"/>
  <c r="Q300" i="1" s="1"/>
  <c r="U465" i="1"/>
  <c r="Q465" i="1" s="1"/>
  <c r="U56" i="1"/>
  <c r="Q56" i="1" s="1"/>
  <c r="U188" i="1"/>
  <c r="Q188" i="1" s="1"/>
  <c r="U186" i="1"/>
  <c r="Q186" i="1" s="1"/>
  <c r="U482" i="1"/>
  <c r="U390" i="1"/>
  <c r="Q390" i="1" s="1"/>
  <c r="U98" i="1"/>
  <c r="Q98" i="1" s="1"/>
  <c r="U304" i="1"/>
  <c r="Q304" i="1" s="1"/>
  <c r="U396" i="1"/>
  <c r="Q396" i="1" s="1"/>
  <c r="U393" i="1"/>
  <c r="U65" i="1"/>
  <c r="Q65" i="1" s="1"/>
  <c r="R65" i="1" s="1"/>
  <c r="U476" i="1"/>
  <c r="Q476" i="1" s="1"/>
  <c r="U470" i="1"/>
  <c r="Q470" i="1" s="1"/>
  <c r="U76" i="1"/>
  <c r="Q76" i="1" s="1"/>
  <c r="U501" i="1"/>
  <c r="Q501" i="1" s="1"/>
  <c r="U72" i="1"/>
  <c r="Q72" i="1" s="1"/>
  <c r="U472" i="1"/>
  <c r="Q472" i="1" s="1"/>
  <c r="U284" i="1"/>
  <c r="Q284" i="1" s="1"/>
  <c r="U145" i="1"/>
  <c r="Q145" i="1" s="1"/>
  <c r="U298" i="1"/>
  <c r="Q298" i="1" s="1"/>
  <c r="U182" i="1"/>
  <c r="Q182" i="1" s="1"/>
  <c r="U241" i="1"/>
  <c r="Q241" i="1" s="1"/>
  <c r="U460" i="1"/>
  <c r="Q460" i="1" s="1"/>
  <c r="R460" i="1" s="1"/>
  <c r="U403" i="1"/>
  <c r="Q403" i="1" s="1"/>
  <c r="U357" i="1"/>
  <c r="Q357" i="1" s="1"/>
  <c r="U251" i="1"/>
  <c r="Q251" i="1" s="1"/>
  <c r="U228" i="1"/>
  <c r="Q228" i="1" s="1"/>
  <c r="U253" i="1"/>
  <c r="Q253" i="1" s="1"/>
  <c r="U210" i="1"/>
  <c r="Q210" i="1" s="1"/>
  <c r="U85" i="1"/>
  <c r="Q85" i="1" s="1"/>
  <c r="U336" i="1"/>
  <c r="Q336" i="1" s="1"/>
  <c r="U100" i="1"/>
  <c r="Q100" i="1" s="1"/>
  <c r="U474" i="1"/>
  <c r="Q474" i="1" s="1"/>
  <c r="U431" i="1"/>
  <c r="Q431" i="1" s="1"/>
  <c r="U45" i="1"/>
  <c r="Q45" i="1" s="1"/>
  <c r="U174" i="1"/>
  <c r="Q174" i="1" s="1"/>
  <c r="U433" i="1"/>
  <c r="Q433" i="1" s="1"/>
  <c r="U281" i="1"/>
  <c r="Q281" i="1" s="1"/>
  <c r="U170" i="1"/>
  <c r="Q170" i="1" s="1"/>
  <c r="U327" i="1"/>
  <c r="Q327" i="1" s="1"/>
  <c r="U366" i="1"/>
  <c r="Q366" i="1" s="1"/>
  <c r="U148" i="1"/>
  <c r="Q148" i="1" s="1"/>
  <c r="U115" i="1"/>
  <c r="Q115" i="1" s="1"/>
  <c r="R115" i="1" s="1"/>
  <c r="U175" i="1"/>
  <c r="Q175" i="1" s="1"/>
  <c r="U440" i="1"/>
  <c r="Q440" i="1" s="1"/>
  <c r="U309" i="1"/>
  <c r="Q309" i="1" s="1"/>
  <c r="U425" i="1"/>
  <c r="Q425" i="1" s="1"/>
  <c r="U404" i="1"/>
  <c r="Q404" i="1" s="1"/>
  <c r="U459" i="1"/>
  <c r="Q459" i="1" s="1"/>
  <c r="U107" i="1"/>
  <c r="Q107" i="1" s="1"/>
  <c r="U212" i="1"/>
  <c r="Q212" i="1" s="1"/>
  <c r="U128" i="1"/>
  <c r="Q128" i="1" s="1"/>
  <c r="U36" i="1"/>
  <c r="Q36" i="1" s="1"/>
  <c r="U61" i="1"/>
  <c r="Q61" i="1" s="1"/>
  <c r="U332" i="1"/>
  <c r="Q332" i="1" s="1"/>
  <c r="R332" i="1" s="1"/>
  <c r="U348" i="1"/>
  <c r="Q348" i="1" s="1"/>
  <c r="U423" i="1"/>
  <c r="Q423" i="1" s="1"/>
  <c r="U164" i="1"/>
  <c r="Q164" i="1" s="1"/>
  <c r="U417" i="1"/>
  <c r="Q417" i="1" s="1"/>
  <c r="U391" i="1"/>
  <c r="Q391" i="1" s="1"/>
  <c r="U436" i="1"/>
  <c r="Q436" i="1" s="1"/>
  <c r="U341" i="1"/>
  <c r="Q341" i="1" s="1"/>
  <c r="U500" i="1"/>
  <c r="Q500" i="1" s="1"/>
  <c r="U356" i="1"/>
  <c r="Q356" i="1" s="1"/>
  <c r="U418" i="1"/>
  <c r="Q418" i="1" s="1"/>
  <c r="U372" i="1"/>
  <c r="Q372" i="1" s="1"/>
  <c r="U171" i="1"/>
  <c r="Q171" i="1" s="1"/>
  <c r="U91" i="1"/>
  <c r="Q91" i="1" s="1"/>
  <c r="U400" i="1"/>
  <c r="Q400" i="1" s="1"/>
  <c r="U354" i="1"/>
  <c r="Q354" i="1" s="1"/>
  <c r="U374" i="1"/>
  <c r="Q374" i="1" s="1"/>
  <c r="U146" i="1"/>
  <c r="Q146" i="1" s="1"/>
  <c r="U351" i="1"/>
  <c r="Q351" i="1" s="1"/>
  <c r="U330" i="1"/>
  <c r="Q330" i="1" s="1"/>
  <c r="U388" i="1"/>
  <c r="Q388" i="1" s="1"/>
  <c r="R388" i="1" s="1"/>
  <c r="U264" i="1"/>
  <c r="Q264" i="1" s="1"/>
  <c r="U319" i="1"/>
  <c r="Q319" i="1" s="1"/>
  <c r="U299" i="1"/>
  <c r="Q299" i="1" s="1"/>
  <c r="U463" i="1"/>
  <c r="Q463" i="1" s="1"/>
  <c r="U378" i="1"/>
  <c r="Q378" i="1" s="1"/>
  <c r="U408" i="1"/>
  <c r="Q408" i="1" s="1"/>
  <c r="U233" i="1"/>
  <c r="Q233" i="1" s="1"/>
  <c r="U102" i="1"/>
  <c r="Q102" i="1" s="1"/>
  <c r="U471" i="1"/>
  <c r="Q471" i="1" s="1"/>
  <c r="U320" i="1"/>
  <c r="Q320" i="1" s="1"/>
  <c r="U129" i="1"/>
  <c r="Q129" i="1" s="1"/>
  <c r="U288" i="1"/>
  <c r="Q288" i="1" s="1"/>
  <c r="R288" i="1" s="1"/>
  <c r="U95" i="1"/>
  <c r="Q95" i="1" s="1"/>
  <c r="U466" i="1"/>
  <c r="Q466" i="1" s="1"/>
  <c r="U183" i="1"/>
  <c r="Q183" i="1" s="1"/>
  <c r="U267" i="1"/>
  <c r="Q267" i="1" s="1"/>
  <c r="U196" i="1"/>
  <c r="Q196" i="1" s="1"/>
  <c r="U71" i="1"/>
  <c r="Q71" i="1" s="1"/>
  <c r="U135" i="1"/>
  <c r="Q135" i="1" s="1"/>
  <c r="U316" i="1"/>
  <c r="Q316" i="1" s="1"/>
  <c r="U158" i="1"/>
  <c r="Q158" i="1" s="1"/>
  <c r="U252" i="1"/>
  <c r="Q252" i="1" s="1"/>
  <c r="U275" i="1"/>
  <c r="Q275" i="1" s="1"/>
  <c r="U376" i="1"/>
  <c r="Q376" i="1" s="1"/>
  <c r="U426" i="1"/>
  <c r="Q426" i="1" s="1"/>
  <c r="U35" i="1"/>
  <c r="Q35" i="1" s="1"/>
  <c r="U421" i="1"/>
  <c r="Q421" i="1" s="1"/>
  <c r="U214" i="1"/>
  <c r="Q214" i="1" s="1"/>
  <c r="U205" i="1"/>
  <c r="Q205" i="1" s="1"/>
  <c r="U168" i="1"/>
  <c r="Q168" i="1" s="1"/>
  <c r="U258" i="1"/>
  <c r="Q258" i="1" s="1"/>
  <c r="U458" i="1"/>
  <c r="Q458" i="1" s="1"/>
  <c r="R458" i="1" s="1"/>
  <c r="U113" i="1"/>
  <c r="Q113" i="1" s="1"/>
  <c r="U443" i="1"/>
  <c r="Q443" i="1" s="1"/>
  <c r="U203" i="1"/>
  <c r="Q203" i="1" s="1"/>
  <c r="U244" i="1"/>
  <c r="Q244" i="1" s="1"/>
  <c r="U420" i="1"/>
  <c r="Q420" i="1" s="1"/>
  <c r="U138" i="1"/>
  <c r="Q138" i="1" s="1"/>
  <c r="U139" i="1"/>
  <c r="Q139" i="1" s="1"/>
  <c r="U202" i="1"/>
  <c r="Q202" i="1" s="1"/>
  <c r="U485" i="1"/>
  <c r="Q485" i="1" s="1"/>
  <c r="U101" i="1"/>
  <c r="Q101" i="1" s="1"/>
  <c r="U213" i="1"/>
  <c r="Q213" i="1" s="1"/>
  <c r="U438" i="1"/>
  <c r="Q438" i="1" s="1"/>
  <c r="R438" i="1" s="1"/>
  <c r="U290" i="1"/>
  <c r="Q290" i="1" s="1"/>
  <c r="U242" i="1"/>
  <c r="Q242" i="1" s="1"/>
  <c r="U271" i="1"/>
  <c r="Q271" i="1" s="1"/>
  <c r="U412" i="1"/>
  <c r="Q412" i="1" s="1"/>
  <c r="U122" i="1"/>
  <c r="Q122" i="1" s="1"/>
  <c r="U265" i="1"/>
  <c r="Q265" i="1" s="1"/>
  <c r="U261" i="1"/>
  <c r="Q261" i="1" s="1"/>
  <c r="U246" i="1"/>
  <c r="Q246" i="1" s="1"/>
  <c r="U428" i="1"/>
  <c r="Q428" i="1" s="1"/>
  <c r="U359" i="1"/>
  <c r="Q359" i="1" s="1"/>
  <c r="U411" i="1"/>
  <c r="Q411" i="1" s="1"/>
  <c r="U277" i="1"/>
  <c r="Q277" i="1" s="1"/>
  <c r="U368" i="1"/>
  <c r="Q368" i="1" s="1"/>
  <c r="U33" i="1"/>
  <c r="Q33" i="1" s="1"/>
  <c r="U93" i="1"/>
  <c r="Q93" i="1" s="1"/>
  <c r="U155" i="1"/>
  <c r="Q155" i="1" s="1"/>
  <c r="U448" i="1"/>
  <c r="Q448" i="1" s="1"/>
  <c r="U361" i="1"/>
  <c r="Q361" i="1" s="1"/>
  <c r="U289" i="1"/>
  <c r="Q289" i="1" s="1"/>
  <c r="U286" i="1"/>
  <c r="Q286" i="1" s="1"/>
  <c r="R286" i="1" s="1"/>
  <c r="U245" i="1"/>
  <c r="Q245" i="1" s="1"/>
  <c r="R245" i="1" s="1"/>
  <c r="U193" i="1"/>
  <c r="Q193" i="1" s="1"/>
  <c r="U278" i="1"/>
  <c r="Q278" i="1" s="1"/>
  <c r="U255" i="1"/>
  <c r="Q255" i="1" s="1"/>
  <c r="U260" i="1"/>
  <c r="Q260" i="1" s="1"/>
  <c r="U479" i="1"/>
  <c r="Q479" i="1" s="1"/>
  <c r="U169" i="1"/>
  <c r="Q169" i="1" s="1"/>
  <c r="U364" i="1"/>
  <c r="Q364" i="1" s="1"/>
  <c r="R364" i="1" s="1"/>
  <c r="U373" i="1"/>
  <c r="Q373" i="1" s="1"/>
  <c r="U323" i="1"/>
  <c r="Q323" i="1" s="1"/>
  <c r="U132" i="1"/>
  <c r="Q132" i="1" s="1"/>
  <c r="U108" i="1"/>
  <c r="Q108" i="1" s="1"/>
  <c r="U382" i="1"/>
  <c r="Q382" i="1" s="1"/>
  <c r="U307" i="1"/>
  <c r="Q307" i="1" s="1"/>
  <c r="U329" i="1"/>
  <c r="Q329" i="1" s="1"/>
  <c r="U310" i="1"/>
  <c r="Q310" i="1" s="1"/>
  <c r="R310" i="1" s="1"/>
  <c r="U455" i="1"/>
  <c r="Q455" i="1" s="1"/>
  <c r="U405" i="1"/>
  <c r="Q405" i="1" s="1"/>
  <c r="U272" i="1"/>
  <c r="Q272" i="1" s="1"/>
  <c r="U395" i="1"/>
  <c r="Q395" i="1" s="1"/>
  <c r="U450" i="1"/>
  <c r="Q450" i="1" s="1"/>
  <c r="U43" i="1"/>
  <c r="Q43" i="1" s="1"/>
  <c r="U416" i="1"/>
  <c r="Q416" i="1" s="1"/>
  <c r="U402" i="1"/>
  <c r="Q402" i="1" s="1"/>
  <c r="R402" i="1" s="1"/>
  <c r="U430" i="1"/>
  <c r="Q430" i="1" s="1"/>
  <c r="U439" i="1"/>
  <c r="Q439" i="1" s="1"/>
  <c r="U392" i="1"/>
  <c r="Q392" i="1" s="1"/>
  <c r="U446" i="1"/>
  <c r="Q446" i="1" s="1"/>
  <c r="U296" i="1"/>
  <c r="Q296" i="1" s="1"/>
  <c r="U66" i="1"/>
  <c r="Q66" i="1" s="1"/>
  <c r="U161" i="1"/>
  <c r="Q161" i="1" s="1"/>
  <c r="U88" i="1"/>
  <c r="Q88" i="1" s="1"/>
  <c r="R88" i="1" s="1"/>
  <c r="U227" i="1"/>
  <c r="Q227" i="1" s="1"/>
  <c r="U427" i="1"/>
  <c r="Q427" i="1" s="1"/>
  <c r="U387" i="1"/>
  <c r="Q387" i="1" s="1"/>
  <c r="U338" i="1"/>
  <c r="Q338" i="1" s="1"/>
  <c r="U414" i="1"/>
  <c r="Q414" i="1" s="1"/>
  <c r="U266" i="1"/>
  <c r="Q266" i="1" s="1"/>
  <c r="U119" i="1"/>
  <c r="Q119" i="1" s="1"/>
  <c r="U109" i="1"/>
  <c r="Q109" i="1" s="1"/>
  <c r="R109" i="1" s="1"/>
  <c r="U162" i="1"/>
  <c r="Q162" i="1" s="1"/>
  <c r="U381" i="1"/>
  <c r="Q381" i="1" s="1"/>
  <c r="U80" i="1"/>
  <c r="Q80" i="1" s="1"/>
  <c r="U484" i="1"/>
  <c r="Q484" i="1" s="1"/>
  <c r="U410" i="1"/>
  <c r="Q410" i="1" s="1"/>
  <c r="U105" i="1"/>
  <c r="Q105" i="1" s="1"/>
  <c r="U230" i="1"/>
  <c r="Q230" i="1" s="1"/>
  <c r="U397" i="1"/>
  <c r="Q397" i="1" s="1"/>
  <c r="R397" i="1" s="1"/>
  <c r="U437" i="1"/>
  <c r="Q437" i="1" s="1"/>
  <c r="U229" i="1"/>
  <c r="Q229" i="1" s="1"/>
  <c r="U362" i="1"/>
  <c r="Q362" i="1" s="1"/>
  <c r="U301" i="1"/>
  <c r="Q301" i="1" s="1"/>
  <c r="U346" i="1"/>
  <c r="Q346" i="1" s="1"/>
  <c r="U99" i="1"/>
  <c r="Q99" i="1" s="1"/>
  <c r="U140" i="1"/>
  <c r="Q140" i="1" s="1"/>
  <c r="U206" i="1"/>
  <c r="Q206" i="1" s="1"/>
  <c r="R206" i="1" s="1"/>
  <c r="U97" i="1"/>
  <c r="Q97" i="1" s="1"/>
  <c r="U263" i="1"/>
  <c r="Q263" i="1" s="1"/>
  <c r="U254" i="1"/>
  <c r="Q254" i="1" s="1"/>
  <c r="U407" i="1"/>
  <c r="Q407" i="1" s="1"/>
  <c r="U464" i="1"/>
  <c r="Q464" i="1" s="1"/>
  <c r="U326" i="1"/>
  <c r="Q326" i="1" s="1"/>
  <c r="U287" i="1"/>
  <c r="Q287" i="1" s="1"/>
  <c r="U215" i="1"/>
  <c r="Q215" i="1" s="1"/>
  <c r="R215" i="1" s="1"/>
  <c r="U159" i="1"/>
  <c r="Q159" i="1" s="1"/>
  <c r="R159" i="1" s="1"/>
  <c r="U399" i="1"/>
  <c r="Q399" i="1" s="1"/>
  <c r="U247" i="1"/>
  <c r="Q247" i="1" s="1"/>
  <c r="U32" i="1"/>
  <c r="Q32" i="1" s="1"/>
  <c r="U321" i="1"/>
  <c r="Q321" i="1" s="1"/>
  <c r="U220" i="1"/>
  <c r="Q220" i="1" s="1"/>
  <c r="U480" i="1"/>
  <c r="Q480" i="1" s="1"/>
  <c r="U237" i="1"/>
  <c r="Q237" i="1" s="1"/>
  <c r="R237" i="1" s="1"/>
  <c r="U163" i="1"/>
  <c r="Q163" i="1" s="1"/>
  <c r="U406" i="1"/>
  <c r="Q406" i="1" s="1"/>
  <c r="U195" i="1"/>
  <c r="Q195" i="1" s="1"/>
  <c r="U234" i="1"/>
  <c r="Q234" i="1" s="1"/>
  <c r="U177" i="1"/>
  <c r="Q177" i="1" s="1"/>
  <c r="U201" i="1"/>
  <c r="Q201" i="1" s="1"/>
  <c r="U358" i="1"/>
  <c r="Q358" i="1" s="1"/>
  <c r="U384" i="1"/>
  <c r="Q384" i="1" s="1"/>
  <c r="R384" i="1" s="1"/>
  <c r="U82" i="1"/>
  <c r="Q82" i="1" s="1"/>
  <c r="U345" i="1"/>
  <c r="Q345" i="1" s="1"/>
  <c r="U451" i="1"/>
  <c r="Q451" i="1" s="1"/>
  <c r="U141" i="1"/>
  <c r="Q141" i="1" s="1"/>
  <c r="U325" i="1"/>
  <c r="Q325" i="1" s="1"/>
  <c r="U136" i="1"/>
  <c r="Q136" i="1" s="1"/>
  <c r="U365" i="1"/>
  <c r="Q365" i="1" s="1"/>
  <c r="U380" i="1"/>
  <c r="Q380" i="1" s="1"/>
  <c r="R380" i="1" s="1"/>
  <c r="U498" i="1"/>
  <c r="Q498" i="1" s="1"/>
  <c r="U401" i="1"/>
  <c r="Q401" i="1" s="1"/>
  <c r="U218" i="1"/>
  <c r="Q218" i="1" s="1"/>
  <c r="U103" i="1"/>
  <c r="Q103" i="1" s="1"/>
  <c r="R103" i="1" s="1"/>
  <c r="U216" i="1"/>
  <c r="Q216" i="1" s="1"/>
  <c r="U190" i="1"/>
  <c r="Q190" i="1" s="1"/>
  <c r="U435" i="1"/>
  <c r="Q435" i="1" s="1"/>
  <c r="U355" i="1"/>
  <c r="Q355" i="1" s="1"/>
  <c r="U432" i="1"/>
  <c r="Q432" i="1" s="1"/>
  <c r="U454" i="1"/>
  <c r="Q454" i="1" s="1"/>
  <c r="U337" i="1"/>
  <c r="Q337" i="1" s="1"/>
  <c r="U308" i="1"/>
  <c r="Q308" i="1" s="1"/>
  <c r="U419" i="1"/>
  <c r="Q419" i="1" s="1"/>
  <c r="U249" i="1"/>
  <c r="Q249" i="1" s="1"/>
  <c r="U317" i="1"/>
  <c r="Q317" i="1" s="1"/>
  <c r="U398" i="1"/>
  <c r="Q398" i="1" s="1"/>
  <c r="R398" i="1" s="1"/>
  <c r="U377" i="1"/>
  <c r="Q377" i="1" s="1"/>
  <c r="U322" i="1"/>
  <c r="Q322" i="1" s="1"/>
  <c r="U350" i="1"/>
  <c r="Q350" i="1" s="1"/>
  <c r="U467" i="1"/>
  <c r="Q467" i="1" s="1"/>
  <c r="R467" i="1" s="1"/>
  <c r="U184" i="1"/>
  <c r="Q184" i="1" s="1"/>
  <c r="U415" i="1"/>
  <c r="Q415" i="1" s="1"/>
  <c r="U389" i="1"/>
  <c r="Q389" i="1" s="1"/>
  <c r="U383" i="1"/>
  <c r="Q383" i="1" s="1"/>
  <c r="U457" i="1"/>
  <c r="Q457" i="1" s="1"/>
  <c r="U360" i="1"/>
  <c r="Q360" i="1" s="1"/>
  <c r="U452" i="1"/>
  <c r="Q452" i="1" s="1"/>
  <c r="U134" i="1"/>
  <c r="Q134" i="1" s="1"/>
  <c r="U225" i="1"/>
  <c r="Q225" i="1" s="1"/>
  <c r="U294" i="1"/>
  <c r="Q294" i="1" s="1"/>
  <c r="U208" i="1"/>
  <c r="Q208" i="1" s="1"/>
  <c r="U475" i="1"/>
  <c r="Q475" i="1" s="1"/>
  <c r="R475" i="1" s="1"/>
  <c r="U473" i="1"/>
  <c r="Q473" i="1" s="1"/>
  <c r="U442" i="1"/>
  <c r="Q442" i="1" s="1"/>
  <c r="U481" i="1"/>
  <c r="Q481" i="1" s="1"/>
  <c r="U453" i="1"/>
  <c r="Q453" i="1" s="1"/>
  <c r="R453" i="1" s="1"/>
  <c r="U488" i="1"/>
  <c r="Q488" i="1" s="1"/>
  <c r="U347" i="1"/>
  <c r="Q347" i="1" s="1"/>
  <c r="U273" i="1"/>
  <c r="Q273" i="1" s="1"/>
  <c r="U477" i="1"/>
  <c r="Q477" i="1" s="1"/>
  <c r="U424" i="1"/>
  <c r="Q424" i="1" s="1"/>
  <c r="U315" i="1"/>
  <c r="Q315" i="1" s="1"/>
  <c r="U503" i="1"/>
  <c r="Q503" i="1" s="1"/>
  <c r="U444" i="1"/>
  <c r="Q444" i="1" s="1"/>
  <c r="U462" i="1"/>
  <c r="Q462" i="1" s="1"/>
  <c r="U461" i="1"/>
  <c r="Q461" i="1" s="1"/>
  <c r="U445" i="1"/>
  <c r="Q445" i="1" s="1"/>
  <c r="U483" i="1"/>
  <c r="Q483" i="1" s="1"/>
  <c r="R483" i="1" s="1"/>
  <c r="U283" i="1"/>
  <c r="Q283" i="1" s="1"/>
  <c r="U154" i="1"/>
  <c r="Q154" i="1" s="1"/>
  <c r="U192" i="1"/>
  <c r="Q192" i="1" s="1"/>
  <c r="U279" i="1"/>
  <c r="Q279" i="1" s="1"/>
  <c r="R279" i="1" s="1"/>
  <c r="U468" i="1"/>
  <c r="Q468" i="1" s="1"/>
  <c r="U259" i="1"/>
  <c r="Q259" i="1" s="1"/>
  <c r="U478" i="1"/>
  <c r="Q478" i="1" s="1"/>
  <c r="U413" i="1"/>
  <c r="Q413" i="1" s="1"/>
  <c r="U90" i="1"/>
  <c r="Q90" i="1" s="1"/>
  <c r="U352" i="1"/>
  <c r="Q352" i="1" s="1"/>
  <c r="U339" i="1"/>
  <c r="Q339" i="1" s="1"/>
  <c r="U313" i="1"/>
  <c r="Q313" i="1" s="1"/>
  <c r="U335" i="1"/>
  <c r="Q335" i="1" s="1"/>
  <c r="U492" i="1"/>
  <c r="Q492" i="1" s="1"/>
  <c r="U282" i="1"/>
  <c r="Q282" i="1" s="1"/>
  <c r="U324" i="1"/>
  <c r="Q324" i="1" s="1"/>
  <c r="R324" i="1" s="1"/>
  <c r="U422" i="1"/>
  <c r="Q422" i="1" s="1"/>
  <c r="U449" i="1"/>
  <c r="Q449" i="1" s="1"/>
  <c r="U248" i="1"/>
  <c r="Q248" i="1" s="1"/>
  <c r="U153" i="1"/>
  <c r="Q153" i="1" s="1"/>
  <c r="R153" i="1" s="1"/>
  <c r="U293" i="1"/>
  <c r="Q293" i="1" s="1"/>
  <c r="R293" i="1" s="1"/>
  <c r="U434" i="1"/>
  <c r="Q434" i="1" s="1"/>
  <c r="U239" i="1"/>
  <c r="Q239" i="1" s="1"/>
  <c r="U96" i="1"/>
  <c r="Q96" i="1" s="1"/>
  <c r="O106" i="1"/>
  <c r="O15" i="1"/>
  <c r="O256" i="1"/>
  <c r="O79" i="1"/>
  <c r="O5" i="1"/>
  <c r="O62" i="1"/>
  <c r="O20" i="1"/>
  <c r="O31" i="1"/>
  <c r="O23" i="1"/>
  <c r="O6" i="1"/>
  <c r="O160" i="1"/>
  <c r="O58" i="1"/>
  <c r="O44" i="1"/>
  <c r="O8" i="1"/>
  <c r="O189" i="1"/>
  <c r="O469" i="1"/>
  <c r="O75" i="1"/>
  <c r="O490" i="1"/>
  <c r="O49" i="1"/>
  <c r="O197" i="1"/>
  <c r="O375" i="1"/>
  <c r="O152" i="1"/>
  <c r="O312" i="1"/>
  <c r="O21" i="1"/>
  <c r="O7" i="1"/>
  <c r="O306" i="1"/>
  <c r="O30" i="1"/>
  <c r="O26" i="1"/>
  <c r="O178" i="1"/>
  <c r="O9" i="1"/>
  <c r="O81" i="1"/>
  <c r="O120" i="1"/>
  <c r="O117" i="1"/>
  <c r="O198" i="1"/>
  <c r="O12" i="1"/>
  <c r="O11" i="1"/>
  <c r="O441" i="1"/>
  <c r="O118" i="1"/>
  <c r="O131" i="1"/>
  <c r="O10" i="1"/>
  <c r="O16" i="1"/>
  <c r="O28" i="1"/>
  <c r="O14" i="1"/>
  <c r="O69" i="1"/>
  <c r="O236" i="1"/>
  <c r="O200" i="1"/>
  <c r="O504" i="1"/>
  <c r="O27" i="1"/>
  <c r="O59" i="1"/>
  <c r="O497" i="1"/>
  <c r="O151" i="1"/>
  <c r="O77" i="1"/>
  <c r="O114" i="1"/>
  <c r="O340" i="1"/>
  <c r="O47" i="1"/>
  <c r="O199" i="1"/>
  <c r="O13" i="1"/>
  <c r="O344" i="1"/>
  <c r="O25" i="1"/>
  <c r="O67" i="1"/>
  <c r="O52" i="1"/>
  <c r="O87" i="1"/>
  <c r="O84" i="1"/>
  <c r="O147" i="1"/>
  <c r="O211" i="1"/>
  <c r="O24" i="1"/>
  <c r="O55" i="1"/>
  <c r="O17" i="1"/>
  <c r="O92" i="1"/>
  <c r="O22" i="1"/>
  <c r="O217" i="1"/>
  <c r="O274" i="1"/>
  <c r="O89" i="1"/>
  <c r="O48" i="1"/>
  <c r="O57" i="1"/>
  <c r="O180" i="1"/>
  <c r="O489" i="1"/>
  <c r="O172" i="1"/>
  <c r="O187" i="1"/>
  <c r="O491" i="1"/>
  <c r="O311" i="1"/>
  <c r="O133" i="1"/>
  <c r="O496" i="1"/>
  <c r="O64" i="1"/>
  <c r="O73" i="1"/>
  <c r="O226" i="1"/>
  <c r="O385" i="1"/>
  <c r="O112" i="1"/>
  <c r="O232" i="1"/>
  <c r="O125" i="1"/>
  <c r="O223" i="1"/>
  <c r="O314" i="1"/>
  <c r="O334" i="1"/>
  <c r="O502" i="1"/>
  <c r="O194" i="1"/>
  <c r="O191" i="1"/>
  <c r="O38" i="1"/>
  <c r="O34" i="1"/>
  <c r="O167" i="1"/>
  <c r="O156" i="1"/>
  <c r="O280" i="1"/>
  <c r="O297" i="1"/>
  <c r="O68" i="1"/>
  <c r="O209" i="1"/>
  <c r="O110" i="1"/>
  <c r="O185" i="1"/>
  <c r="O70" i="1"/>
  <c r="O29" i="1"/>
  <c r="O333" i="1"/>
  <c r="O295" i="1"/>
  <c r="O486" i="1"/>
  <c r="O86" i="1"/>
  <c r="O74" i="1"/>
  <c r="O116" i="1"/>
  <c r="O78" i="1"/>
  <c r="O240" i="1"/>
  <c r="O447" i="1"/>
  <c r="O328" i="1"/>
  <c r="O126" i="1"/>
  <c r="O285" i="1"/>
  <c r="O207" i="1"/>
  <c r="O179" i="1"/>
  <c r="O243" i="1"/>
  <c r="O238" i="1"/>
  <c r="O342" i="1"/>
  <c r="O268" i="1"/>
  <c r="O63" i="1"/>
  <c r="O353" i="1"/>
  <c r="O176" i="1"/>
  <c r="O231" i="1"/>
  <c r="O137" i="1"/>
  <c r="O250" i="1"/>
  <c r="O429" i="1"/>
  <c r="O19" i="1"/>
  <c r="O499" i="1"/>
  <c r="O143" i="1"/>
  <c r="O111" i="1"/>
  <c r="O487" i="1"/>
  <c r="O363" i="1"/>
  <c r="O305" i="1"/>
  <c r="O127" i="1"/>
  <c r="O166" i="1"/>
  <c r="O495" i="1"/>
  <c r="O222" i="1"/>
  <c r="O60" i="1"/>
  <c r="O270" i="1"/>
  <c r="O123" i="1"/>
  <c r="O262" i="1"/>
  <c r="O51" i="1"/>
  <c r="O386" i="1"/>
  <c r="O142" i="1"/>
  <c r="O276" i="1"/>
  <c r="O41" i="1"/>
  <c r="O292" i="1"/>
  <c r="O157" i="1"/>
  <c r="O173" i="1"/>
  <c r="O46" i="1"/>
  <c r="O291" i="1"/>
  <c r="O150" i="1"/>
  <c r="O379" i="1"/>
  <c r="O343" i="1"/>
  <c r="O54" i="1"/>
  <c r="O494" i="1"/>
  <c r="O456" i="1"/>
  <c r="O83" i="1"/>
  <c r="O53" i="1"/>
  <c r="O369" i="1"/>
  <c r="O371" i="1"/>
  <c r="O40" i="1"/>
  <c r="O318" i="1"/>
  <c r="O331" i="1"/>
  <c r="O121" i="1"/>
  <c r="O144" i="1"/>
  <c r="O235" i="1"/>
  <c r="O165" i="1"/>
  <c r="O124" i="1"/>
  <c r="O269" i="1"/>
  <c r="O303" i="1"/>
  <c r="O181" i="1"/>
  <c r="O394" i="1"/>
  <c r="O37" i="1"/>
  <c r="O409" i="1"/>
  <c r="O18" i="1"/>
  <c r="O349" i="1"/>
  <c r="O257" i="1"/>
  <c r="O204" i="1"/>
  <c r="O42" i="1"/>
  <c r="O370" i="1"/>
  <c r="O104" i="1"/>
  <c r="O94" i="1"/>
  <c r="O149" i="1"/>
  <c r="O493" i="1"/>
  <c r="O302" i="1"/>
  <c r="O367" i="1"/>
  <c r="O221" i="1"/>
  <c r="O130" i="1"/>
  <c r="O50" i="1"/>
  <c r="O224" i="1"/>
  <c r="O219" i="1"/>
  <c r="O39" i="1"/>
  <c r="O300" i="1"/>
  <c r="O465" i="1"/>
  <c r="O56" i="1"/>
  <c r="O188" i="1"/>
  <c r="O186" i="1"/>
  <c r="O482" i="1"/>
  <c r="O390" i="1"/>
  <c r="O98" i="1"/>
  <c r="O304" i="1"/>
  <c r="O396" i="1"/>
  <c r="O393" i="1"/>
  <c r="O65" i="1"/>
  <c r="O476" i="1"/>
  <c r="O470" i="1"/>
  <c r="O76" i="1"/>
  <c r="O501" i="1"/>
  <c r="O72" i="1"/>
  <c r="O472" i="1"/>
  <c r="O284" i="1"/>
  <c r="O145" i="1"/>
  <c r="O298" i="1"/>
  <c r="O182" i="1"/>
  <c r="O241" i="1"/>
  <c r="O460" i="1"/>
  <c r="O403" i="1"/>
  <c r="O357" i="1"/>
  <c r="O251" i="1"/>
  <c r="O228" i="1"/>
  <c r="O253" i="1"/>
  <c r="O210" i="1"/>
  <c r="O85" i="1"/>
  <c r="O336" i="1"/>
  <c r="O100" i="1"/>
  <c r="O474" i="1"/>
  <c r="O431" i="1"/>
  <c r="O45" i="1"/>
  <c r="O174" i="1"/>
  <c r="O433" i="1"/>
  <c r="O281" i="1"/>
  <c r="O170" i="1"/>
  <c r="O327" i="1"/>
  <c r="O366" i="1"/>
  <c r="O148" i="1"/>
  <c r="O115" i="1"/>
  <c r="O175" i="1"/>
  <c r="O440" i="1"/>
  <c r="O309" i="1"/>
  <c r="O425" i="1"/>
  <c r="O404" i="1"/>
  <c r="O459" i="1"/>
  <c r="O107" i="1"/>
  <c r="O212" i="1"/>
  <c r="O128" i="1"/>
  <c r="O36" i="1"/>
  <c r="O61" i="1"/>
  <c r="O332" i="1"/>
  <c r="O348" i="1"/>
  <c r="O423" i="1"/>
  <c r="O164" i="1"/>
  <c r="O417" i="1"/>
  <c r="O391" i="1"/>
  <c r="O436" i="1"/>
  <c r="O341" i="1"/>
  <c r="O500" i="1"/>
  <c r="O356" i="1"/>
  <c r="O418" i="1"/>
  <c r="O372" i="1"/>
  <c r="O171" i="1"/>
  <c r="O91" i="1"/>
  <c r="O400" i="1"/>
  <c r="O354" i="1"/>
  <c r="O374" i="1"/>
  <c r="O146" i="1"/>
  <c r="O351" i="1"/>
  <c r="O330" i="1"/>
  <c r="O388" i="1"/>
  <c r="O264" i="1"/>
  <c r="O319" i="1"/>
  <c r="O299" i="1"/>
  <c r="O463" i="1"/>
  <c r="O378" i="1"/>
  <c r="O408" i="1"/>
  <c r="O233" i="1"/>
  <c r="O102" i="1"/>
  <c r="O471" i="1"/>
  <c r="O320" i="1"/>
  <c r="O129" i="1"/>
  <c r="O288" i="1"/>
  <c r="O95" i="1"/>
  <c r="O466" i="1"/>
  <c r="O183" i="1"/>
  <c r="O267" i="1"/>
  <c r="O196" i="1"/>
  <c r="O71" i="1"/>
  <c r="O135" i="1"/>
  <c r="O316" i="1"/>
  <c r="O158" i="1"/>
  <c r="O252" i="1"/>
  <c r="O275" i="1"/>
  <c r="O376" i="1"/>
  <c r="O426" i="1"/>
  <c r="O35" i="1"/>
  <c r="O421" i="1"/>
  <c r="O214" i="1"/>
  <c r="O205" i="1"/>
  <c r="O168" i="1"/>
  <c r="O258" i="1"/>
  <c r="O458" i="1"/>
  <c r="O113" i="1"/>
  <c r="O443" i="1"/>
  <c r="O203" i="1"/>
  <c r="O244" i="1"/>
  <c r="O420" i="1"/>
  <c r="O138" i="1"/>
  <c r="O139" i="1"/>
  <c r="O202" i="1"/>
  <c r="O485" i="1"/>
  <c r="O101" i="1"/>
  <c r="O213" i="1"/>
  <c r="O438" i="1"/>
  <c r="O290" i="1"/>
  <c r="O242" i="1"/>
  <c r="O271" i="1"/>
  <c r="O412" i="1"/>
  <c r="O122" i="1"/>
  <c r="O265" i="1"/>
  <c r="O261" i="1"/>
  <c r="O246" i="1"/>
  <c r="O428" i="1"/>
  <c r="O359" i="1"/>
  <c r="O411" i="1"/>
  <c r="O277" i="1"/>
  <c r="O368" i="1"/>
  <c r="O33" i="1"/>
  <c r="O93" i="1"/>
  <c r="O155" i="1"/>
  <c r="O448" i="1"/>
  <c r="O361" i="1"/>
  <c r="O289" i="1"/>
  <c r="O286" i="1"/>
  <c r="O245" i="1"/>
  <c r="O193" i="1"/>
  <c r="O278" i="1"/>
  <c r="O255" i="1"/>
  <c r="O260" i="1"/>
  <c r="O479" i="1"/>
  <c r="O169" i="1"/>
  <c r="O364" i="1"/>
  <c r="O373" i="1"/>
  <c r="O323" i="1"/>
  <c r="O132" i="1"/>
  <c r="O108" i="1"/>
  <c r="O382" i="1"/>
  <c r="O307" i="1"/>
  <c r="O329" i="1"/>
  <c r="O310" i="1"/>
  <c r="O455" i="1"/>
  <c r="O405" i="1"/>
  <c r="O272" i="1"/>
  <c r="O395" i="1"/>
  <c r="O450" i="1"/>
  <c r="O43" i="1"/>
  <c r="O416" i="1"/>
  <c r="O402" i="1"/>
  <c r="O430" i="1"/>
  <c r="O439" i="1"/>
  <c r="O392" i="1"/>
  <c r="O446" i="1"/>
  <c r="O296" i="1"/>
  <c r="O66" i="1"/>
  <c r="O161" i="1"/>
  <c r="O88" i="1"/>
  <c r="O227" i="1"/>
  <c r="O427" i="1"/>
  <c r="O387" i="1"/>
  <c r="O338" i="1"/>
  <c r="O414" i="1"/>
  <c r="O266" i="1"/>
  <c r="O119" i="1"/>
  <c r="O109" i="1"/>
  <c r="O162" i="1"/>
  <c r="O381" i="1"/>
  <c r="O80" i="1"/>
  <c r="O484" i="1"/>
  <c r="O410" i="1"/>
  <c r="O105" i="1"/>
  <c r="O230" i="1"/>
  <c r="O397" i="1"/>
  <c r="O437" i="1"/>
  <c r="O229" i="1"/>
  <c r="O362" i="1"/>
  <c r="O301" i="1"/>
  <c r="O346" i="1"/>
  <c r="O99" i="1"/>
  <c r="O140" i="1"/>
  <c r="O206" i="1"/>
  <c r="O97" i="1"/>
  <c r="O263" i="1"/>
  <c r="O254" i="1"/>
  <c r="O407" i="1"/>
  <c r="O464" i="1"/>
  <c r="O326" i="1"/>
  <c r="O287" i="1"/>
  <c r="O215" i="1"/>
  <c r="O159" i="1"/>
  <c r="O399" i="1"/>
  <c r="O247" i="1"/>
  <c r="O32" i="1"/>
  <c r="O321" i="1"/>
  <c r="O220" i="1"/>
  <c r="O480" i="1"/>
  <c r="O237" i="1"/>
  <c r="O163" i="1"/>
  <c r="O406" i="1"/>
  <c r="O195" i="1"/>
  <c r="O234" i="1"/>
  <c r="O177" i="1"/>
  <c r="O201" i="1"/>
  <c r="O358" i="1"/>
  <c r="O384" i="1"/>
  <c r="O82" i="1"/>
  <c r="O345" i="1"/>
  <c r="O451" i="1"/>
  <c r="O141" i="1"/>
  <c r="O325" i="1"/>
  <c r="O136" i="1"/>
  <c r="O365" i="1"/>
  <c r="O380" i="1"/>
  <c r="O498" i="1"/>
  <c r="O401" i="1"/>
  <c r="O218" i="1"/>
  <c r="O103" i="1"/>
  <c r="O216" i="1"/>
  <c r="O190" i="1"/>
  <c r="O435" i="1"/>
  <c r="O355" i="1"/>
  <c r="O432" i="1"/>
  <c r="O454" i="1"/>
  <c r="O337" i="1"/>
  <c r="O308" i="1"/>
  <c r="O419" i="1"/>
  <c r="O249" i="1"/>
  <c r="O317" i="1"/>
  <c r="O398" i="1"/>
  <c r="O377" i="1"/>
  <c r="O322" i="1"/>
  <c r="O350" i="1"/>
  <c r="O467" i="1"/>
  <c r="O184" i="1"/>
  <c r="O415" i="1"/>
  <c r="O389" i="1"/>
  <c r="O383" i="1"/>
  <c r="O457" i="1"/>
  <c r="O360" i="1"/>
  <c r="O452" i="1"/>
  <c r="O134" i="1"/>
  <c r="O225" i="1"/>
  <c r="O294" i="1"/>
  <c r="O208" i="1"/>
  <c r="O475" i="1"/>
  <c r="O473" i="1"/>
  <c r="O442" i="1"/>
  <c r="O481" i="1"/>
  <c r="O453" i="1"/>
  <c r="O488" i="1"/>
  <c r="O347" i="1"/>
  <c r="O273" i="1"/>
  <c r="O477" i="1"/>
  <c r="O424" i="1"/>
  <c r="O315" i="1"/>
  <c r="O503" i="1"/>
  <c r="O444" i="1"/>
  <c r="O462" i="1"/>
  <c r="O461" i="1"/>
  <c r="O445" i="1"/>
  <c r="O483" i="1"/>
  <c r="O283" i="1"/>
  <c r="O154" i="1"/>
  <c r="O192" i="1"/>
  <c r="O279" i="1"/>
  <c r="O468" i="1"/>
  <c r="O259" i="1"/>
  <c r="O478" i="1"/>
  <c r="O413" i="1"/>
  <c r="O90" i="1"/>
  <c r="O352" i="1"/>
  <c r="O339" i="1"/>
  <c r="O313" i="1"/>
  <c r="O335" i="1"/>
  <c r="O492" i="1"/>
  <c r="O282" i="1"/>
  <c r="O324" i="1"/>
  <c r="O422" i="1"/>
  <c r="O449" i="1"/>
  <c r="O248" i="1"/>
  <c r="O153" i="1"/>
  <c r="O293" i="1"/>
  <c r="O434" i="1"/>
  <c r="O239" i="1"/>
  <c r="O96" i="1"/>
  <c r="R282" i="1" l="1"/>
  <c r="R445" i="1"/>
  <c r="R452" i="1"/>
  <c r="R275" i="1"/>
  <c r="R61" i="1"/>
  <c r="R56" i="1"/>
  <c r="R150" i="1"/>
  <c r="R70" i="1"/>
  <c r="R57" i="1"/>
  <c r="R84" i="1"/>
  <c r="R81" i="1"/>
  <c r="R503" i="1"/>
  <c r="R337" i="1"/>
  <c r="R365" i="1"/>
  <c r="R411" i="1"/>
  <c r="R213" i="1"/>
  <c r="R129" i="1"/>
  <c r="R372" i="1"/>
  <c r="R431" i="1"/>
  <c r="R241" i="1"/>
  <c r="R149" i="1"/>
  <c r="R363" i="1"/>
  <c r="R63" i="1"/>
  <c r="R194" i="1"/>
  <c r="R14" i="1"/>
  <c r="R160" i="1"/>
  <c r="R319" i="1"/>
  <c r="R470" i="1"/>
  <c r="R386" i="1"/>
  <c r="R226" i="1"/>
  <c r="R28" i="1"/>
  <c r="R118" i="1"/>
  <c r="R306" i="1"/>
  <c r="R152" i="1"/>
  <c r="R6" i="1"/>
  <c r="R62" i="1"/>
  <c r="R339" i="1"/>
  <c r="R208" i="1"/>
  <c r="R317" i="1"/>
  <c r="R98" i="1"/>
  <c r="R130" i="1"/>
  <c r="R124" i="1"/>
  <c r="R456" i="1"/>
  <c r="R222" i="1"/>
  <c r="R250" i="1"/>
  <c r="R86" i="1"/>
  <c r="R156" i="1"/>
  <c r="R491" i="1"/>
  <c r="R17" i="1"/>
  <c r="R27" i="1"/>
  <c r="R11" i="1"/>
  <c r="R469" i="1"/>
  <c r="R79" i="1"/>
  <c r="R488" i="1"/>
  <c r="R216" i="1"/>
  <c r="R82" i="1"/>
  <c r="R437" i="1"/>
  <c r="R227" i="1"/>
  <c r="R455" i="1"/>
  <c r="R96" i="1"/>
  <c r="R313" i="1"/>
  <c r="R413" i="1"/>
  <c r="R444" i="1"/>
  <c r="R477" i="1"/>
  <c r="R134" i="1"/>
  <c r="R383" i="1"/>
  <c r="R308" i="1"/>
  <c r="R355" i="1"/>
  <c r="R141" i="1"/>
  <c r="R234" i="1"/>
  <c r="R32" i="1"/>
  <c r="R407" i="1"/>
  <c r="R301" i="1"/>
  <c r="R484" i="1"/>
  <c r="R338" i="1"/>
  <c r="R446" i="1"/>
  <c r="R395" i="1"/>
  <c r="R108" i="1"/>
  <c r="R255" i="1"/>
  <c r="R155" i="1"/>
  <c r="R412" i="1"/>
  <c r="R214" i="1"/>
  <c r="R267" i="1"/>
  <c r="R374" i="1"/>
  <c r="R417" i="1"/>
  <c r="R170" i="1"/>
  <c r="R228" i="1"/>
  <c r="R434" i="1"/>
  <c r="R449" i="1"/>
  <c r="R492" i="1"/>
  <c r="R352" i="1"/>
  <c r="R259" i="1"/>
  <c r="R154" i="1"/>
  <c r="R461" i="1"/>
  <c r="R315" i="1"/>
  <c r="R347" i="1"/>
  <c r="R442" i="1"/>
  <c r="R294" i="1"/>
  <c r="R360" i="1"/>
  <c r="R415" i="1"/>
  <c r="R322" i="1"/>
  <c r="R249" i="1"/>
  <c r="R454" i="1"/>
  <c r="R190" i="1"/>
  <c r="R401" i="1"/>
  <c r="R136" i="1"/>
  <c r="R345" i="1"/>
  <c r="R201" i="1"/>
  <c r="R406" i="1"/>
  <c r="R220" i="1"/>
  <c r="R399" i="1"/>
  <c r="R326" i="1"/>
  <c r="R263" i="1"/>
  <c r="R99" i="1"/>
  <c r="R229" i="1"/>
  <c r="R105" i="1"/>
  <c r="R381" i="1"/>
  <c r="R266" i="1"/>
  <c r="R427" i="1"/>
  <c r="R66" i="1"/>
  <c r="R439" i="1"/>
  <c r="R43" i="1"/>
  <c r="R405" i="1"/>
  <c r="R307" i="1"/>
  <c r="R323" i="1"/>
  <c r="R479" i="1"/>
  <c r="R193" i="1"/>
  <c r="R361" i="1"/>
  <c r="R33" i="1"/>
  <c r="R359" i="1"/>
  <c r="R265" i="1"/>
  <c r="R242" i="1"/>
  <c r="R101" i="1"/>
  <c r="R138" i="1"/>
  <c r="R443" i="1"/>
  <c r="R168" i="1"/>
  <c r="R35" i="1"/>
  <c r="R252" i="1"/>
  <c r="R71" i="1"/>
  <c r="R466" i="1"/>
  <c r="R418" i="1"/>
  <c r="R440" i="1"/>
  <c r="R474" i="1"/>
  <c r="R465" i="1"/>
  <c r="R409" i="1"/>
  <c r="R318" i="1"/>
  <c r="R487" i="1"/>
  <c r="R328" i="1"/>
  <c r="R185" i="1"/>
  <c r="R48" i="1"/>
  <c r="R340" i="1"/>
  <c r="R422" i="1"/>
  <c r="R335" i="1"/>
  <c r="R90" i="1"/>
  <c r="R468" i="1"/>
  <c r="R283" i="1"/>
  <c r="R462" i="1"/>
  <c r="R424" i="1"/>
  <c r="R473" i="1"/>
  <c r="R225" i="1"/>
  <c r="R457" i="1"/>
  <c r="R184" i="1"/>
  <c r="R377" i="1"/>
  <c r="R419" i="1"/>
  <c r="R432" i="1"/>
  <c r="R498" i="1"/>
  <c r="R325" i="1"/>
  <c r="R177" i="1"/>
  <c r="R163" i="1"/>
  <c r="R321" i="1"/>
  <c r="R464" i="1"/>
  <c r="R97" i="1"/>
  <c r="R346" i="1"/>
  <c r="R410" i="1"/>
  <c r="R162" i="1"/>
  <c r="R414" i="1"/>
  <c r="R296" i="1"/>
  <c r="R430" i="1"/>
  <c r="R450" i="1"/>
  <c r="R382" i="1"/>
  <c r="R373" i="1"/>
  <c r="R260" i="1"/>
  <c r="R448" i="1"/>
  <c r="R368" i="1"/>
  <c r="R428" i="1"/>
  <c r="R122" i="1"/>
  <c r="R290" i="1"/>
  <c r="R485" i="1"/>
  <c r="R420" i="1"/>
  <c r="R113" i="1"/>
  <c r="R205" i="1"/>
  <c r="R426" i="1"/>
  <c r="R158" i="1"/>
  <c r="R196" i="1"/>
  <c r="R95" i="1"/>
  <c r="R471" i="1"/>
  <c r="R378" i="1"/>
  <c r="R264" i="1"/>
  <c r="R146" i="1"/>
  <c r="R91" i="1"/>
  <c r="R356" i="1"/>
  <c r="R391" i="1"/>
  <c r="R348" i="1"/>
  <c r="R128" i="1"/>
  <c r="R404" i="1"/>
  <c r="R175" i="1"/>
  <c r="R327" i="1"/>
  <c r="R174" i="1"/>
  <c r="R100" i="1"/>
  <c r="R253" i="1"/>
  <c r="R403" i="1"/>
  <c r="R298" i="1"/>
  <c r="R72" i="1"/>
  <c r="R239" i="1"/>
  <c r="R248" i="1"/>
  <c r="R478" i="1"/>
  <c r="R192" i="1"/>
  <c r="R273" i="1"/>
  <c r="R481" i="1"/>
  <c r="R389" i="1"/>
  <c r="R350" i="1"/>
  <c r="R435" i="1"/>
  <c r="R218" i="1"/>
  <c r="R93" i="1"/>
  <c r="R139" i="1"/>
  <c r="R421" i="1"/>
  <c r="R233" i="1"/>
  <c r="R354" i="1"/>
  <c r="R107" i="1"/>
  <c r="R281" i="1"/>
  <c r="R284" i="1"/>
  <c r="R390" i="1"/>
  <c r="R42" i="1"/>
  <c r="R165" i="1"/>
  <c r="R157" i="1"/>
  <c r="R495" i="1"/>
  <c r="R243" i="1"/>
  <c r="R486" i="1"/>
  <c r="R223" i="1"/>
  <c r="R187" i="1"/>
  <c r="R25" i="1"/>
  <c r="R504" i="1"/>
  <c r="R30" i="1"/>
  <c r="R189" i="1"/>
  <c r="R320" i="1"/>
  <c r="R408" i="1"/>
  <c r="R351" i="1"/>
  <c r="R400" i="1"/>
  <c r="R436" i="1"/>
  <c r="R423" i="1"/>
  <c r="R36" i="1"/>
  <c r="R459" i="1"/>
  <c r="R366" i="1"/>
  <c r="R433" i="1"/>
  <c r="R210" i="1"/>
  <c r="R357" i="1"/>
  <c r="R182" i="1"/>
  <c r="R472" i="1"/>
  <c r="R396" i="1"/>
  <c r="R482" i="1"/>
  <c r="R224" i="1"/>
  <c r="R367" i="1"/>
  <c r="R94" i="1"/>
  <c r="R204" i="1"/>
  <c r="R303" i="1"/>
  <c r="R235" i="1"/>
  <c r="R53" i="1"/>
  <c r="R54" i="1"/>
  <c r="R291" i="1"/>
  <c r="R292" i="1"/>
  <c r="R270" i="1"/>
  <c r="R166" i="1"/>
  <c r="R19" i="1"/>
  <c r="R231" i="1"/>
  <c r="R268" i="1"/>
  <c r="R179" i="1"/>
  <c r="R116" i="1"/>
  <c r="R295" i="1"/>
  <c r="R297" i="1"/>
  <c r="R34" i="1"/>
  <c r="R502" i="1"/>
  <c r="R125" i="1"/>
  <c r="R133" i="1"/>
  <c r="R172" i="1"/>
  <c r="R22" i="1"/>
  <c r="R24" i="1"/>
  <c r="R87" i="1"/>
  <c r="R344" i="1"/>
  <c r="R497" i="1"/>
  <c r="R200" i="1"/>
  <c r="R198" i="1"/>
  <c r="R9" i="1"/>
  <c r="R490" i="1"/>
  <c r="R8" i="1"/>
  <c r="R15" i="1"/>
  <c r="R476" i="1"/>
  <c r="R304" i="1"/>
  <c r="R186" i="1"/>
  <c r="R300" i="1"/>
  <c r="R50" i="1"/>
  <c r="R302" i="1"/>
  <c r="R104" i="1"/>
  <c r="R257" i="1"/>
  <c r="R37" i="1"/>
  <c r="R269" i="1"/>
  <c r="R144" i="1"/>
  <c r="R40" i="1"/>
  <c r="R83" i="1"/>
  <c r="R343" i="1"/>
  <c r="R46" i="1"/>
  <c r="R41" i="1"/>
  <c r="R51" i="1"/>
  <c r="R60" i="1"/>
  <c r="R127" i="1"/>
  <c r="R111" i="1"/>
  <c r="R429" i="1"/>
  <c r="R176" i="1"/>
  <c r="R342" i="1"/>
  <c r="R207" i="1"/>
  <c r="R447" i="1"/>
  <c r="R74" i="1"/>
  <c r="R333" i="1"/>
  <c r="R110" i="1"/>
  <c r="R280" i="1"/>
  <c r="R38" i="1"/>
  <c r="R334" i="1"/>
  <c r="R232" i="1"/>
  <c r="R73" i="1"/>
  <c r="R311" i="1"/>
  <c r="R489" i="1"/>
  <c r="R89" i="1"/>
  <c r="R92" i="1"/>
  <c r="R211" i="1"/>
  <c r="R52" i="1"/>
  <c r="R13" i="1"/>
  <c r="R114" i="1"/>
  <c r="R59" i="1"/>
  <c r="R236" i="1"/>
  <c r="R16" i="1"/>
  <c r="R441" i="1"/>
  <c r="R117" i="1"/>
  <c r="R178" i="1"/>
  <c r="R7" i="1"/>
  <c r="R375" i="1"/>
  <c r="R75" i="1"/>
  <c r="R44" i="1"/>
  <c r="R23" i="1"/>
  <c r="R5" i="1"/>
  <c r="R106" i="1"/>
  <c r="R277" i="1"/>
  <c r="R246" i="1"/>
  <c r="R202" i="1"/>
  <c r="R244" i="1"/>
  <c r="R376" i="1"/>
  <c r="R316" i="1"/>
  <c r="R102" i="1"/>
  <c r="R463" i="1"/>
  <c r="R171" i="1"/>
  <c r="R500" i="1"/>
  <c r="R212" i="1"/>
  <c r="R425" i="1"/>
  <c r="R45" i="1"/>
  <c r="R336" i="1"/>
  <c r="R145" i="1"/>
  <c r="R501" i="1"/>
  <c r="R188" i="1"/>
  <c r="R39" i="1"/>
  <c r="R370" i="1"/>
  <c r="R349" i="1"/>
  <c r="R121" i="1"/>
  <c r="R371" i="1"/>
  <c r="R173" i="1"/>
  <c r="R276" i="1"/>
  <c r="R305" i="1"/>
  <c r="R143" i="1"/>
  <c r="R238" i="1"/>
  <c r="R285" i="1"/>
  <c r="R29" i="1"/>
  <c r="R209" i="1"/>
  <c r="R314" i="1"/>
  <c r="R112" i="1"/>
  <c r="R180" i="1"/>
  <c r="R274" i="1"/>
  <c r="R67" i="1"/>
  <c r="R199" i="1"/>
  <c r="R69" i="1"/>
  <c r="R10" i="1"/>
  <c r="R26" i="1"/>
  <c r="R21" i="1"/>
  <c r="R58" i="1"/>
  <c r="R31" i="1"/>
  <c r="R451" i="1"/>
  <c r="R358" i="1"/>
  <c r="R195" i="1"/>
  <c r="R480" i="1"/>
  <c r="R247" i="1"/>
  <c r="R287" i="1"/>
  <c r="R254" i="1"/>
  <c r="R140" i="1"/>
  <c r="R362" i="1"/>
  <c r="R230" i="1"/>
  <c r="R80" i="1"/>
  <c r="R119" i="1"/>
  <c r="R387" i="1"/>
  <c r="R161" i="1"/>
  <c r="R392" i="1"/>
  <c r="R416" i="1"/>
  <c r="R272" i="1"/>
  <c r="R329" i="1"/>
  <c r="R132" i="1"/>
  <c r="R169" i="1"/>
  <c r="R278" i="1"/>
  <c r="R289" i="1"/>
  <c r="R261" i="1"/>
  <c r="R271" i="1"/>
  <c r="R203" i="1"/>
  <c r="R258" i="1"/>
  <c r="R135" i="1"/>
  <c r="R183" i="1"/>
  <c r="R299" i="1"/>
  <c r="R330" i="1"/>
  <c r="R341" i="1"/>
  <c r="R164" i="1"/>
  <c r="R309" i="1"/>
  <c r="R148" i="1"/>
  <c r="R85" i="1"/>
  <c r="R251" i="1"/>
  <c r="R76" i="1"/>
  <c r="R393" i="1"/>
  <c r="R219" i="1"/>
  <c r="R221" i="1"/>
  <c r="R18" i="1"/>
  <c r="R181" i="1"/>
  <c r="R369" i="1"/>
  <c r="R494" i="1"/>
  <c r="R142" i="1"/>
  <c r="R123" i="1"/>
  <c r="R499" i="1"/>
  <c r="R137" i="1"/>
  <c r="R126" i="1"/>
  <c r="R78" i="1"/>
  <c r="R68" i="1"/>
  <c r="R167" i="1"/>
  <c r="R385" i="1"/>
  <c r="R496" i="1"/>
  <c r="R217" i="1"/>
  <c r="R55" i="1"/>
  <c r="R47" i="1"/>
  <c r="R151" i="1"/>
  <c r="R131" i="1"/>
  <c r="R12" i="1"/>
  <c r="R312" i="1"/>
  <c r="R49" i="1"/>
  <c r="R20" i="1"/>
  <c r="R256" i="1"/>
  <c r="D4" i="6" l="1"/>
  <c r="N106" i="1"/>
  <c r="N15" i="1"/>
  <c r="N256" i="1"/>
  <c r="N79" i="1"/>
  <c r="N5" i="1"/>
  <c r="N62" i="1"/>
  <c r="N20" i="1"/>
  <c r="N31" i="1"/>
  <c r="N23" i="1"/>
  <c r="N6" i="1"/>
  <c r="N160" i="1"/>
  <c r="N58" i="1"/>
  <c r="N44" i="1"/>
  <c r="N8" i="1"/>
  <c r="N189" i="1"/>
  <c r="N469" i="1"/>
  <c r="N75" i="1"/>
  <c r="N490" i="1"/>
  <c r="N49" i="1"/>
  <c r="N197" i="1"/>
  <c r="N375" i="1"/>
  <c r="N152" i="1"/>
  <c r="N312" i="1"/>
  <c r="N21" i="1"/>
  <c r="N7" i="1"/>
  <c r="N306" i="1"/>
  <c r="N30" i="1"/>
  <c r="N26" i="1"/>
  <c r="N178" i="1"/>
  <c r="N9" i="1"/>
  <c r="N81" i="1"/>
  <c r="N120" i="1"/>
  <c r="N117" i="1"/>
  <c r="N198" i="1"/>
  <c r="N12" i="1"/>
  <c r="N11" i="1"/>
  <c r="N441" i="1"/>
  <c r="N118" i="1"/>
  <c r="N131" i="1"/>
  <c r="N10" i="1"/>
  <c r="N16" i="1"/>
  <c r="N28" i="1"/>
  <c r="N14" i="1"/>
  <c r="N69" i="1"/>
  <c r="N236" i="1"/>
  <c r="N200" i="1"/>
  <c r="N504" i="1"/>
  <c r="N27" i="1"/>
  <c r="N59" i="1"/>
  <c r="N497" i="1"/>
  <c r="N151" i="1"/>
  <c r="N77" i="1"/>
  <c r="N114" i="1"/>
  <c r="N340" i="1"/>
  <c r="N47" i="1"/>
  <c r="N199" i="1"/>
  <c r="N13" i="1"/>
  <c r="N344" i="1"/>
  <c r="N25" i="1"/>
  <c r="N67" i="1"/>
  <c r="N52" i="1"/>
  <c r="N87" i="1"/>
  <c r="N84" i="1"/>
  <c r="N147" i="1"/>
  <c r="N211" i="1"/>
  <c r="N24" i="1"/>
  <c r="N55" i="1"/>
  <c r="N17" i="1"/>
  <c r="N92" i="1"/>
  <c r="N22" i="1"/>
  <c r="N217" i="1"/>
  <c r="N274" i="1"/>
  <c r="N89" i="1"/>
  <c r="N48" i="1"/>
  <c r="N57" i="1"/>
  <c r="N180" i="1"/>
  <c r="N489" i="1"/>
  <c r="N172" i="1"/>
  <c r="N187" i="1"/>
  <c r="N491" i="1"/>
  <c r="N311" i="1"/>
  <c r="N133" i="1"/>
  <c r="N496" i="1"/>
  <c r="N64" i="1"/>
  <c r="N73" i="1"/>
  <c r="N226" i="1"/>
  <c r="N385" i="1"/>
  <c r="N112" i="1"/>
  <c r="N232" i="1"/>
  <c r="N125" i="1"/>
  <c r="N223" i="1"/>
  <c r="N314" i="1"/>
  <c r="N334" i="1"/>
  <c r="N502" i="1"/>
  <c r="N194" i="1"/>
  <c r="N191" i="1"/>
  <c r="N38" i="1"/>
  <c r="N34" i="1"/>
  <c r="N167" i="1"/>
  <c r="N156" i="1"/>
  <c r="N280" i="1"/>
  <c r="N297" i="1"/>
  <c r="N68" i="1"/>
  <c r="N209" i="1"/>
  <c r="N110" i="1"/>
  <c r="N185" i="1"/>
  <c r="N70" i="1"/>
  <c r="N29" i="1"/>
  <c r="N333" i="1"/>
  <c r="N295" i="1"/>
  <c r="N486" i="1"/>
  <c r="N86" i="1"/>
  <c r="N74" i="1"/>
  <c r="N116" i="1"/>
  <c r="N78" i="1"/>
  <c r="N240" i="1"/>
  <c r="N447" i="1"/>
  <c r="N328" i="1"/>
  <c r="N126" i="1"/>
  <c r="N285" i="1"/>
  <c r="N207" i="1"/>
  <c r="N179" i="1"/>
  <c r="N243" i="1"/>
  <c r="N238" i="1"/>
  <c r="N342" i="1"/>
  <c r="N268" i="1"/>
  <c r="N63" i="1"/>
  <c r="N353" i="1"/>
  <c r="N176" i="1"/>
  <c r="N231" i="1"/>
  <c r="N137" i="1"/>
  <c r="N250" i="1"/>
  <c r="N429" i="1"/>
  <c r="N19" i="1"/>
  <c r="N499" i="1"/>
  <c r="N143" i="1"/>
  <c r="N111" i="1"/>
  <c r="N487" i="1"/>
  <c r="N363" i="1"/>
  <c r="N305" i="1"/>
  <c r="N127" i="1"/>
  <c r="N166" i="1"/>
  <c r="N495" i="1"/>
  <c r="N222" i="1"/>
  <c r="N60" i="1"/>
  <c r="N270" i="1"/>
  <c r="N123" i="1"/>
  <c r="N262" i="1"/>
  <c r="N51" i="1"/>
  <c r="N386" i="1"/>
  <c r="N142" i="1"/>
  <c r="N276" i="1"/>
  <c r="N41" i="1"/>
  <c r="N292" i="1"/>
  <c r="N157" i="1"/>
  <c r="N173" i="1"/>
  <c r="N46" i="1"/>
  <c r="N291" i="1"/>
  <c r="N150" i="1"/>
  <c r="N379" i="1"/>
  <c r="N343" i="1"/>
  <c r="N54" i="1"/>
  <c r="N494" i="1"/>
  <c r="N456" i="1"/>
  <c r="N83" i="1"/>
  <c r="N53" i="1"/>
  <c r="N369" i="1"/>
  <c r="N371" i="1"/>
  <c r="N40" i="1"/>
  <c r="N318" i="1"/>
  <c r="N331" i="1"/>
  <c r="N121" i="1"/>
  <c r="N144" i="1"/>
  <c r="N235" i="1"/>
  <c r="N165" i="1"/>
  <c r="N124" i="1"/>
  <c r="N269" i="1"/>
  <c r="N303" i="1"/>
  <c r="N181" i="1"/>
  <c r="N394" i="1"/>
  <c r="N37" i="1"/>
  <c r="N409" i="1"/>
  <c r="N18" i="1"/>
  <c r="N349" i="1"/>
  <c r="N257" i="1"/>
  <c r="N204" i="1"/>
  <c r="N42" i="1"/>
  <c r="N370" i="1"/>
  <c r="N104" i="1"/>
  <c r="N94" i="1"/>
  <c r="N149" i="1"/>
  <c r="N493" i="1"/>
  <c r="N302" i="1"/>
  <c r="N367" i="1"/>
  <c r="N221" i="1"/>
  <c r="N130" i="1"/>
  <c r="N50" i="1"/>
  <c r="N224" i="1"/>
  <c r="N219" i="1"/>
  <c r="N39" i="1"/>
  <c r="N300" i="1"/>
  <c r="N465" i="1"/>
  <c r="N56" i="1"/>
  <c r="N188" i="1"/>
  <c r="N186" i="1"/>
  <c r="N482" i="1"/>
  <c r="N390" i="1"/>
  <c r="N98" i="1"/>
  <c r="N304" i="1"/>
  <c r="N396" i="1"/>
  <c r="N393" i="1"/>
  <c r="N65" i="1"/>
  <c r="N476" i="1"/>
  <c r="N470" i="1"/>
  <c r="N76" i="1"/>
  <c r="N501" i="1"/>
  <c r="N72" i="1"/>
  <c r="N472" i="1"/>
  <c r="N284" i="1"/>
  <c r="N145" i="1"/>
  <c r="N298" i="1"/>
  <c r="N182" i="1"/>
  <c r="N241" i="1"/>
  <c r="N460" i="1"/>
  <c r="N403" i="1"/>
  <c r="N357" i="1"/>
  <c r="N251" i="1"/>
  <c r="N228" i="1"/>
  <c r="N253" i="1"/>
  <c r="N210" i="1"/>
  <c r="N85" i="1"/>
  <c r="N336" i="1"/>
  <c r="N100" i="1"/>
  <c r="N474" i="1"/>
  <c r="N431" i="1"/>
  <c r="N45" i="1"/>
  <c r="N174" i="1"/>
  <c r="N433" i="1"/>
  <c r="N281" i="1"/>
  <c r="N170" i="1"/>
  <c r="N327" i="1"/>
  <c r="N366" i="1"/>
  <c r="N148" i="1"/>
  <c r="N115" i="1"/>
  <c r="N175" i="1"/>
  <c r="N440" i="1"/>
  <c r="N309" i="1"/>
  <c r="N425" i="1"/>
  <c r="N404" i="1"/>
  <c r="N459" i="1"/>
  <c r="N107" i="1"/>
  <c r="N212" i="1"/>
  <c r="N128" i="1"/>
  <c r="N36" i="1"/>
  <c r="N61" i="1"/>
  <c r="N332" i="1"/>
  <c r="N348" i="1"/>
  <c r="N423" i="1"/>
  <c r="N164" i="1"/>
  <c r="N417" i="1"/>
  <c r="N391" i="1"/>
  <c r="N436" i="1"/>
  <c r="N341" i="1"/>
  <c r="N500" i="1"/>
  <c r="N356" i="1"/>
  <c r="N418" i="1"/>
  <c r="N372" i="1"/>
  <c r="N171" i="1"/>
  <c r="N91" i="1"/>
  <c r="N400" i="1"/>
  <c r="N354" i="1"/>
  <c r="N374" i="1"/>
  <c r="N146" i="1"/>
  <c r="N351" i="1"/>
  <c r="N330" i="1"/>
  <c r="N388" i="1"/>
  <c r="N264" i="1"/>
  <c r="N319" i="1"/>
  <c r="N299" i="1"/>
  <c r="N463" i="1"/>
  <c r="N378" i="1"/>
  <c r="N408" i="1"/>
  <c r="N233" i="1"/>
  <c r="N102" i="1"/>
  <c r="N471" i="1"/>
  <c r="N320" i="1"/>
  <c r="N129" i="1"/>
  <c r="N288" i="1"/>
  <c r="N95" i="1"/>
  <c r="N466" i="1"/>
  <c r="N183" i="1"/>
  <c r="N267" i="1"/>
  <c r="N196" i="1"/>
  <c r="N71" i="1"/>
  <c r="N135" i="1"/>
  <c r="N316" i="1"/>
  <c r="N158" i="1"/>
  <c r="N252" i="1"/>
  <c r="N275" i="1"/>
  <c r="N376" i="1"/>
  <c r="N426" i="1"/>
  <c r="N35" i="1"/>
  <c r="N421" i="1"/>
  <c r="N214" i="1"/>
  <c r="N205" i="1"/>
  <c r="N168" i="1"/>
  <c r="N258" i="1"/>
  <c r="N458" i="1"/>
  <c r="N113" i="1"/>
  <c r="N443" i="1"/>
  <c r="N203" i="1"/>
  <c r="N244" i="1"/>
  <c r="N420" i="1"/>
  <c r="N138" i="1"/>
  <c r="N139" i="1"/>
  <c r="N202" i="1"/>
  <c r="N485" i="1"/>
  <c r="N101" i="1"/>
  <c r="N213" i="1"/>
  <c r="N438" i="1"/>
  <c r="N290" i="1"/>
  <c r="N242" i="1"/>
  <c r="N271" i="1"/>
  <c r="N412" i="1"/>
  <c r="N122" i="1"/>
  <c r="N265" i="1"/>
  <c r="N261" i="1"/>
  <c r="N246" i="1"/>
  <c r="N428" i="1"/>
  <c r="N359" i="1"/>
  <c r="N411" i="1"/>
  <c r="N277" i="1"/>
  <c r="N368" i="1"/>
  <c r="N33" i="1"/>
  <c r="N93" i="1"/>
  <c r="N155" i="1"/>
  <c r="N448" i="1"/>
  <c r="N361" i="1"/>
  <c r="N289" i="1"/>
  <c r="N286" i="1"/>
  <c r="N245" i="1"/>
  <c r="N193" i="1"/>
  <c r="N278" i="1"/>
  <c r="N255" i="1"/>
  <c r="N260" i="1"/>
  <c r="N479" i="1"/>
  <c r="N169" i="1"/>
  <c r="N364" i="1"/>
  <c r="N373" i="1"/>
  <c r="N323" i="1"/>
  <c r="N132" i="1"/>
  <c r="N108" i="1"/>
  <c r="N382" i="1"/>
  <c r="N307" i="1"/>
  <c r="N329" i="1"/>
  <c r="N310" i="1"/>
  <c r="N455" i="1"/>
  <c r="N405" i="1"/>
  <c r="N272" i="1"/>
  <c r="N395" i="1"/>
  <c r="N450" i="1"/>
  <c r="N43" i="1"/>
  <c r="N416" i="1"/>
  <c r="N402" i="1"/>
  <c r="N430" i="1"/>
  <c r="N439" i="1"/>
  <c r="N392" i="1"/>
  <c r="N446" i="1"/>
  <c r="N296" i="1"/>
  <c r="N66" i="1"/>
  <c r="N161" i="1"/>
  <c r="N88" i="1"/>
  <c r="N227" i="1"/>
  <c r="N427" i="1"/>
  <c r="N387" i="1"/>
  <c r="N338" i="1"/>
  <c r="N414" i="1"/>
  <c r="N266" i="1"/>
  <c r="N119" i="1"/>
  <c r="N109" i="1"/>
  <c r="N162" i="1"/>
  <c r="N381" i="1"/>
  <c r="N80" i="1"/>
  <c r="N484" i="1"/>
  <c r="N410" i="1"/>
  <c r="N105" i="1"/>
  <c r="N230" i="1"/>
  <c r="N397" i="1"/>
  <c r="N437" i="1"/>
  <c r="N229" i="1"/>
  <c r="N362" i="1"/>
  <c r="N301" i="1"/>
  <c r="N346" i="1"/>
  <c r="N99" i="1"/>
  <c r="N140" i="1"/>
  <c r="N206" i="1"/>
  <c r="N97" i="1"/>
  <c r="N263" i="1"/>
  <c r="N254" i="1"/>
  <c r="N407" i="1"/>
  <c r="N464" i="1"/>
  <c r="N326" i="1"/>
  <c r="N287" i="1"/>
  <c r="N215" i="1"/>
  <c r="N159" i="1"/>
  <c r="N399" i="1"/>
  <c r="N247" i="1"/>
  <c r="N32" i="1"/>
  <c r="N321" i="1"/>
  <c r="N220" i="1"/>
  <c r="N480" i="1"/>
  <c r="N237" i="1"/>
  <c r="N163" i="1"/>
  <c r="N406" i="1"/>
  <c r="N195" i="1"/>
  <c r="N234" i="1"/>
  <c r="N177" i="1"/>
  <c r="N201" i="1"/>
  <c r="N358" i="1"/>
  <c r="N384" i="1"/>
  <c r="N82" i="1"/>
  <c r="N345" i="1"/>
  <c r="N451" i="1"/>
  <c r="N141" i="1"/>
  <c r="N325" i="1"/>
  <c r="N136" i="1"/>
  <c r="N365" i="1"/>
  <c r="N380" i="1"/>
  <c r="N498" i="1"/>
  <c r="N401" i="1"/>
  <c r="N218" i="1"/>
  <c r="N103" i="1"/>
  <c r="N216" i="1"/>
  <c r="N190" i="1"/>
  <c r="N435" i="1"/>
  <c r="N355" i="1"/>
  <c r="N432" i="1"/>
  <c r="N454" i="1"/>
  <c r="N337" i="1"/>
  <c r="N308" i="1"/>
  <c r="N419" i="1"/>
  <c r="N249" i="1"/>
  <c r="N317" i="1"/>
  <c r="N398" i="1"/>
  <c r="N377" i="1"/>
  <c r="N322" i="1"/>
  <c r="N350" i="1"/>
  <c r="N467" i="1"/>
  <c r="N184" i="1"/>
  <c r="N415" i="1"/>
  <c r="N389" i="1"/>
  <c r="N383" i="1"/>
  <c r="N457" i="1"/>
  <c r="N360" i="1"/>
  <c r="N452" i="1"/>
  <c r="N134" i="1"/>
  <c r="N225" i="1"/>
  <c r="N294" i="1"/>
  <c r="N208" i="1"/>
  <c r="N475" i="1"/>
  <c r="N473" i="1"/>
  <c r="N442" i="1"/>
  <c r="N481" i="1"/>
  <c r="N453" i="1"/>
  <c r="N488" i="1"/>
  <c r="N347" i="1"/>
  <c r="N273" i="1"/>
  <c r="N477" i="1"/>
  <c r="N424" i="1"/>
  <c r="N315" i="1"/>
  <c r="N503" i="1"/>
  <c r="N444" i="1"/>
  <c r="N462" i="1"/>
  <c r="N461" i="1"/>
  <c r="N445" i="1"/>
  <c r="N483" i="1"/>
  <c r="N283" i="1"/>
  <c r="N154" i="1"/>
  <c r="N192" i="1"/>
  <c r="N279" i="1"/>
  <c r="N468" i="1"/>
  <c r="N259" i="1"/>
  <c r="N478" i="1"/>
  <c r="N413" i="1"/>
  <c r="N90" i="1"/>
  <c r="N352" i="1"/>
  <c r="N339" i="1"/>
  <c r="N313" i="1"/>
  <c r="N335" i="1"/>
  <c r="N492" i="1"/>
  <c r="N282" i="1"/>
  <c r="N324" i="1"/>
  <c r="N422" i="1"/>
  <c r="N449" i="1"/>
  <c r="N248" i="1"/>
  <c r="N153" i="1"/>
  <c r="N293" i="1"/>
  <c r="N434" i="1"/>
  <c r="N239" i="1"/>
  <c r="N96" i="1"/>
  <c r="D5" i="6"/>
  <c r="D3" i="6"/>
  <c r="D7" i="6" s="1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8" i="7"/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8" i="2"/>
  <c r="B36" i="5" l="1"/>
  <c r="C36" i="5"/>
  <c r="D36" i="5"/>
  <c r="E36" i="5"/>
  <c r="F36" i="5"/>
  <c r="G36" i="5"/>
  <c r="H36" i="5"/>
  <c r="I36" i="5"/>
  <c r="J36" i="5"/>
  <c r="K36" i="5"/>
  <c r="B37" i="5"/>
  <c r="C37" i="5"/>
  <c r="D37" i="5"/>
  <c r="E37" i="5"/>
  <c r="F37" i="5"/>
  <c r="G37" i="5"/>
  <c r="H37" i="5"/>
  <c r="I37" i="5"/>
  <c r="J37" i="5"/>
  <c r="K37" i="5"/>
  <c r="B38" i="5"/>
  <c r="C38" i="5"/>
  <c r="D38" i="5"/>
  <c r="E38" i="5"/>
  <c r="F38" i="5"/>
  <c r="G38" i="5"/>
  <c r="H38" i="5"/>
  <c r="I38" i="5"/>
  <c r="J38" i="5"/>
  <c r="K38" i="5"/>
  <c r="B39" i="5"/>
  <c r="C39" i="5"/>
  <c r="D39" i="5"/>
  <c r="E39" i="5"/>
  <c r="F39" i="5"/>
  <c r="G39" i="5"/>
  <c r="H39" i="5"/>
  <c r="I39" i="5"/>
  <c r="J39" i="5"/>
  <c r="K39" i="5"/>
  <c r="B40" i="5"/>
  <c r="C40" i="5"/>
  <c r="D40" i="5"/>
  <c r="E40" i="5"/>
  <c r="F40" i="5"/>
  <c r="G40" i="5"/>
  <c r="H40" i="5"/>
  <c r="I40" i="5"/>
  <c r="J40" i="5"/>
  <c r="K40" i="5"/>
  <c r="B41" i="5"/>
  <c r="C41" i="5"/>
  <c r="D41" i="5"/>
  <c r="E41" i="5"/>
  <c r="F41" i="5"/>
  <c r="G41" i="5"/>
  <c r="H41" i="5"/>
  <c r="I41" i="5"/>
  <c r="J41" i="5"/>
  <c r="K41" i="5"/>
  <c r="B42" i="5"/>
  <c r="C42" i="5"/>
  <c r="D42" i="5"/>
  <c r="E42" i="5"/>
  <c r="F42" i="5"/>
  <c r="G42" i="5"/>
  <c r="H42" i="5"/>
  <c r="I42" i="5"/>
  <c r="J42" i="5"/>
  <c r="K42" i="5"/>
  <c r="B43" i="5"/>
  <c r="C43" i="5"/>
  <c r="D43" i="5"/>
  <c r="E43" i="5"/>
  <c r="F43" i="5"/>
  <c r="G43" i="5"/>
  <c r="H43" i="5"/>
  <c r="I43" i="5"/>
  <c r="J43" i="5"/>
  <c r="K43" i="5"/>
  <c r="B44" i="5"/>
  <c r="C44" i="5"/>
  <c r="D44" i="5"/>
  <c r="E44" i="5"/>
  <c r="F44" i="5"/>
  <c r="G44" i="5"/>
  <c r="H44" i="5"/>
  <c r="I44" i="5"/>
  <c r="J44" i="5"/>
  <c r="K44" i="5"/>
  <c r="C35" i="5"/>
  <c r="D35" i="5"/>
  <c r="E35" i="5"/>
  <c r="F35" i="5"/>
  <c r="G35" i="5"/>
  <c r="H35" i="5"/>
  <c r="I35" i="5"/>
  <c r="J35" i="5"/>
  <c r="K35" i="5"/>
  <c r="B35" i="5"/>
</calcChain>
</file>

<file path=xl/sharedStrings.xml><?xml version="1.0" encoding="utf-8"?>
<sst xmlns="http://schemas.openxmlformats.org/spreadsheetml/2006/main" count="1215" uniqueCount="649">
  <si>
    <t>Rank</t>
  </si>
  <si>
    <t>Company Name</t>
  </si>
  <si>
    <t>Country</t>
  </si>
  <si>
    <t>Number of Employees</t>
  </si>
  <si>
    <t>Previous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</si>
  <si>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</si>
  <si>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</si>
  <si>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</si>
  <si>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</si>
  <si>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</si>
  <si>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</si>
  <si>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</si>
  <si>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</si>
  <si>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</si>
  <si>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</si>
  <si>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</si>
  <si>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</si>
  <si>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</si>
  <si>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</si>
  <si>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</si>
  <si>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</si>
  <si>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</si>
  <si>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</si>
  <si>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</si>
  <si>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</si>
  <si>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</si>
  <si>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</si>
  <si>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</si>
  <si>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</si>
  <si>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</si>
  <si>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</si>
  <si>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</si>
  <si>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</si>
  <si>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</si>
  <si>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</si>
  <si>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</si>
  <si>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</si>
  <si>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</si>
  <si>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</si>
  <si>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</si>
  <si>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</si>
  <si>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</si>
  <si>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</si>
  <si>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</si>
  <si>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</si>
  <si>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</si>
  <si>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</si>
  <si>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</si>
  <si>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</si>
  <si>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</si>
  <si>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</si>
  <si>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</si>
  <si>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</si>
  <si>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</si>
  <si>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</si>
  <si>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</si>
  <si>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</si>
  <si>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</si>
  <si>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</si>
  <si>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</si>
  <si>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</si>
  <si>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</si>
  <si>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</si>
  <si>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</si>
  <si>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</si>
  <si>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</si>
  <si>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</si>
  <si>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</si>
  <si>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</si>
  <si>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</si>
  <si>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</si>
  <si>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</si>
  <si>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</si>
  <si>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</si>
  <si>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</si>
  <si>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</si>
  <si>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</si>
  <si>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</si>
  <si>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</si>
  <si>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</si>
  <si>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</si>
  <si>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</si>
  <si>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</si>
  <si>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</si>
  <si>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</si>
  <si>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</si>
  <si>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</si>
  <si>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</si>
  <si>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</si>
  <si>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</si>
  <si>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</si>
  <si>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</si>
  <si>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</si>
  <si>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</si>
  <si>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</si>
  <si>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</si>
  <si>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</si>
  <si>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</si>
  <si>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</si>
  <si>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</si>
  <si>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</si>
  <si>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</si>
  <si>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</si>
  <si>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</si>
  <si>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</si>
  <si>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</si>
  <si>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</si>
  <si>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</si>
  <si>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</si>
  <si>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</si>
  <si>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</si>
  <si>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</si>
  <si>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</si>
  <si>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</si>
  <si>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</si>
  <si>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</si>
  <si>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</si>
  <si>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</si>
  <si>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</si>
  <si>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</si>
  <si>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</si>
  <si>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</si>
  <si>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</si>
  <si>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</si>
  <si>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</si>
  <si>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</si>
  <si>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</si>
  <si>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</si>
  <si>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</si>
  <si>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</si>
  <si>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</si>
  <si>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</si>
  <si>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</si>
  <si>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</si>
  <si>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</si>
  <si>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</si>
  <si>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</si>
  <si>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</si>
  <si>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</si>
  <si>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</si>
  <si>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</si>
  <si>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</si>
  <si>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</si>
  <si>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</si>
  <si>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</si>
  <si>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</si>
  <si>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</si>
  <si>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</si>
  <si>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</si>
  <si>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</si>
  <si>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</si>
  <si>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</si>
  <si>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</si>
  <si>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</si>
  <si>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</si>
  <si>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</si>
  <si>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</si>
  <si>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</si>
  <si>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</si>
  <si>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</si>
  <si>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</si>
  <si>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</si>
  <si>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</si>
  <si>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</si>
  <si>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</si>
  <si>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</si>
  <si>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</si>
  <si>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</si>
  <si>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</si>
  <si>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</si>
  <si>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</si>
  <si>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</si>
  <si>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</si>
  <si>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</si>
  <si>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</si>
  <si>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</si>
  <si>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</si>
  <si>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</si>
  <si>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</si>
  <si>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</si>
  <si>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</si>
  <si>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</si>
  <si>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</si>
  <si>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</si>
  <si>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</si>
  <si>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</si>
  <si>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</si>
  <si>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</si>
  <si>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</si>
  <si>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</si>
  <si>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</si>
  <si>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</si>
  <si>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</si>
  <si>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</si>
  <si>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</si>
  <si>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</si>
  <si>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</si>
  <si>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</si>
  <si>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</si>
  <si>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</si>
  <si>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</si>
  <si>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</si>
  <si>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</si>
  <si>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</si>
  <si>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</si>
  <si>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</si>
  <si>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</si>
  <si>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</si>
  <si>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</si>
  <si>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</si>
  <si>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</si>
  <si>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</si>
  <si>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</si>
  <si>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</si>
  <si>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</si>
  <si>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</si>
  <si>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</si>
  <si>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</si>
  <si>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</si>
  <si>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</si>
  <si>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</si>
  <si>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</si>
  <si>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</si>
  <si>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</si>
  <si>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</si>
  <si>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</si>
  <si>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</si>
  <si>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</si>
  <si>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</si>
  <si>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</si>
  <si>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</si>
  <si>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</si>
  <si>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</si>
  <si>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</si>
  <si>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</si>
  <si>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</si>
  <si>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</si>
  <si>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</si>
  <si>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</si>
  <si>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</si>
  <si>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</si>
  <si>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</si>
  <si>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</si>
  <si>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</si>
  <si>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</si>
  <si>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</si>
  <si>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</si>
  <si>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</si>
  <si>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</si>
  <si>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</si>
  <si>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</si>
  <si>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</si>
  <si>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</si>
  <si>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</si>
  <si>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</si>
  <si>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</si>
  <si>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</si>
  <si>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</si>
  <si>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</si>
  <si>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</si>
  <si>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</si>
  <si>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</si>
  <si>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</si>
  <si>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</si>
  <si>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</si>
  <si>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</si>
  <si>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</si>
  <si>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</si>
  <si>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</si>
  <si>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</si>
  <si>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</si>
  <si>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</si>
  <si>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</si>
  <si>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</si>
  <si>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</si>
  <si>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</si>
  <si>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</si>
  <si>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</si>
  <si>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</si>
  <si>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</si>
  <si>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</si>
  <si>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</si>
  <si>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</si>
  <si>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</si>
  <si>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</si>
  <si>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</si>
  <si>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</si>
  <si>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</si>
  <si>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</si>
  <si>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</si>
  <si>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</si>
  <si>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</si>
  <si>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</si>
  <si>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</si>
  <si>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</si>
  <si>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</si>
  <si>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</si>
  <si>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</si>
  <si>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</si>
  <si>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</si>
  <si>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</si>
  <si>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</si>
  <si>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</si>
  <si>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</si>
  <si>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</si>
  <si>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</si>
  <si>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</si>
  <si>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</si>
  <si>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</si>
  <si>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</si>
  <si>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</si>
  <si>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</si>
  <si>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</si>
  <si>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</si>
  <si>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</si>
  <si>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</si>
  <si>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</si>
  <si>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</si>
  <si>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</si>
  <si>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</si>
  <si>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</si>
  <si>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</si>
  <si>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</si>
  <si>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</si>
  <si>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</si>
  <si>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</si>
  <si>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</si>
  <si>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</si>
  <si>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</si>
  <si>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</si>
  <si>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</si>
  <si>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</si>
  <si>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</si>
  <si>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</si>
  <si>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</si>
  <si>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</si>
  <si>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</si>
  <si>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</si>
  <si>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</si>
  <si>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</si>
  <si>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</si>
  <si>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</si>
  <si>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</si>
  <si>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</si>
  <si>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</si>
  <si>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</si>
  <si>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</si>
  <si>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</si>
  <si>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</si>
  <si>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</si>
  <si>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</si>
  <si>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</si>
  <si>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</si>
  <si>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</si>
  <si>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</si>
  <si>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</si>
  <si>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</si>
  <si>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</si>
  <si>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</si>
  <si>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</si>
  <si>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</si>
  <si>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</si>
  <si>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</si>
  <si>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</si>
  <si>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</si>
  <si>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</si>
  <si>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</si>
  <si>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</si>
  <si>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</si>
  <si>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</si>
  <si>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</si>
  <si>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</si>
  <si>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</si>
  <si>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</si>
  <si>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</si>
  <si>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</si>
  <si>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</si>
  <si>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</si>
  <si>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</si>
  <si>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</si>
  <si>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</si>
  <si>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</si>
  <si>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</si>
  <si>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</si>
  <si>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</si>
  <si>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</si>
  <si>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</si>
  <si>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</si>
  <si>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</si>
  <si>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</si>
  <si>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</si>
  <si>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</si>
  <si>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</si>
  <si>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</si>
  <si>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</si>
  <si>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</si>
  <si>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</si>
  <si>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</si>
  <si>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</si>
  <si>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</si>
  <si>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</si>
  <si>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</si>
  <si>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</si>
  <si>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</si>
  <si>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</si>
  <si>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</si>
  <si>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</si>
  <si>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</si>
  <si>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</si>
  <si>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</si>
  <si>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</si>
  <si>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</si>
  <si>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</si>
  <si>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</si>
  <si>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</si>
  <si>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</si>
  <si>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</si>
  <si>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</si>
  <si>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</si>
  <si>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</si>
  <si>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</si>
  <si>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</si>
  <si>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</si>
  <si>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</si>
  <si>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</si>
  <si>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</si>
  <si>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</si>
  <si>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</si>
  <si>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</si>
  <si>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</si>
  <si>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</si>
  <si>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</si>
  <si>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</si>
  <si>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</si>
  <si>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</si>
  <si>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</si>
  <si>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</si>
  <si>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</si>
  <si>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</si>
  <si>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</si>
  <si>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</si>
  <si>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</si>
  <si>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</si>
  <si>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</si>
  <si>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</si>
  <si>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</si>
  <si>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</si>
  <si>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</si>
  <si>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</si>
  <si>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</si>
  <si>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</si>
  <si>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</si>
  <si>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</si>
  <si>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</si>
  <si>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</si>
  <si>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</si>
  <si>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</si>
  <si>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</si>
  <si>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</si>
  <si>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</si>
  <si>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</si>
  <si>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</si>
  <si>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</si>
  <si>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</si>
  <si>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</si>
  <si>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</si>
  <si>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</si>
  <si>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</si>
  <si>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</si>
  <si>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</si>
  <si>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</si>
  <si>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</si>
  <si>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</si>
  <si>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</si>
  <si>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</si>
  <si>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</si>
  <si>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</si>
  <si>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</si>
  <si>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</si>
  <si>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</si>
  <si>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</si>
  <si>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</si>
  <si>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</si>
  <si>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</si>
  <si>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</si>
  <si>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</si>
  <si>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</si>
  <si>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</si>
  <si>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</si>
  <si>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</si>
  <si>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</si>
  <si>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</si>
  <si>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</si>
  <si>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</si>
  <si>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</si>
  <si>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</si>
  <si>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</si>
  <si>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</si>
  <si>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</si>
  <si>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</si>
  <si>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</si>
  <si>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</si>
  <si>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</si>
  <si>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</si>
  <si>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</si>
  <si>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</si>
  <si>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</si>
  <si>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</si>
  <si>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</si>
  <si>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</si>
  <si>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</si>
  <si>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</si>
  <si>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</si>
  <si>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</si>
  <si>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</si>
  <si>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</si>
  <si>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</si>
  <si>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</si>
  <si>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</si>
  <si>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</si>
  <si>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</si>
  <si>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</si>
  <si>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</si>
  <si>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</si>
  <si>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</si>
  <si>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</si>
  <si>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</si>
  <si>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</si>
  <si>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</si>
  <si>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</si>
  <si>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</si>
  <si>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</si>
  <si>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</si>
  <si>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</si>
  <si>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</si>
  <si>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</si>
  <si>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</si>
  <si>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</si>
  <si>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</si>
  <si>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</si>
  <si>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</si>
  <si>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</si>
  <si>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</si>
  <si>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</si>
  <si>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</si>
  <si>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</si>
  <si>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</si>
  <si>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</si>
  <si>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</si>
  <si>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</si>
  <si>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</si>
  <si>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</si>
  <si>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</si>
  <si>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</si>
  <si>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Company Info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</si>
  <si>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</si>
  <si>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</si>
  <si>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</si>
  <si>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</si>
  <si>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</si>
  <si>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</si>
  <si>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</si>
  <si>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</si>
  <si>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</si>
  <si>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</si>
  <si>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</si>
  <si>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</si>
  <si>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</si>
  <si>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</si>
  <si>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</si>
  <si>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</si>
  <si>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</si>
  <si>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</si>
  <si>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</si>
  <si>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</si>
  <si>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</si>
  <si>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</si>
  <si>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</si>
  <si>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</si>
  <si>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</si>
  <si>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</si>
  <si>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</si>
  <si>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</si>
  <si>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</si>
  <si>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</si>
  <si>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</si>
  <si>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</si>
  <si>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</si>
  <si>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</si>
  <si>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</si>
  <si>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</si>
  <si>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</si>
  <si>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</si>
  <si>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</si>
  <si>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</si>
  <si>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</si>
  <si>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</si>
  <si>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</si>
  <si>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</si>
  <si>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</si>
  <si>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</si>
  <si>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</si>
  <si>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</si>
  <si>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</si>
  <si>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</si>
  <si>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</si>
  <si>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</si>
  <si>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</si>
  <si>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</si>
  <si>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</si>
  <si>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</si>
  <si>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</si>
  <si>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</si>
  <si>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</si>
  <si>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</si>
  <si>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</si>
  <si>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</si>
  <si>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</si>
  <si>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</si>
  <si>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</si>
  <si>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</si>
  <si>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</si>
  <si>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</si>
  <si>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</si>
  <si>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</si>
  <si>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</si>
  <si>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</si>
  <si>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</si>
  <si>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</si>
  <si>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TOTAL:</t>
  </si>
  <si>
    <t>Gallons:</t>
  </si>
  <si>
    <t>Revenue</t>
  </si>
  <si>
    <t>KEY FINANCIALS for 2017</t>
  </si>
  <si>
    <t>Rank 
2017</t>
  </si>
  <si>
    <t>Profit</t>
  </si>
  <si>
    <t>For the first 1000 gallons - $53/gallon</t>
  </si>
  <si>
    <t>For any of the next 1000 gallons - $52/gallon</t>
  </si>
  <si>
    <t>For any oil beyond 2000 gallons - $51/gallon</t>
  </si>
  <si>
    <t>KEY FINANCIALS PROJECTIONS for 2019</t>
  </si>
  <si>
    <t>Expenses</t>
  </si>
  <si>
    <t xml:space="preserve">Profits </t>
  </si>
  <si>
    <t>Profit Change</t>
  </si>
  <si>
    <t>Rank By Profits</t>
  </si>
  <si>
    <t>Assumptions</t>
  </si>
  <si>
    <t>2019 Revenue Increase</t>
  </si>
  <si>
    <t>Criteria</t>
  </si>
  <si>
    <t>% decrease</t>
  </si>
  <si>
    <t>Helper</t>
  </si>
  <si>
    <t>2018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</si>
</sst>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  <numFmt numFmtId="171" formatCode="[$$-409]#,##0.00_);[Red]\([$$-409]#,##0.00\)"/>
    <numFmt numFmtId="173" formatCode="_(&quot;$&quot;* #,##0_);_(&quot;$&quot;* \(#,##0\);_(&quot;$&quot;* &quot;-&quot;??_);_(@_)"/>
  </numFmts>
  <fonts count="1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44" fontId="9" fillId="0" borderId="0" applyFont="0" applyFill="0" applyBorder="0" applyAlignment="0" applyProtection="0"/>
    <xf numFmtId="0" fontId="10" fillId="9" borderId="0" applyNumberFormat="0" applyBorder="0" applyAlignment="0" applyProtection="0"/>
    <xf numFmtId="0" fontId="11" fillId="10" borderId="13" applyNumberFormat="0" applyAlignment="0" applyProtection="0"/>
    <xf numFmtId="0" fontId="9" fillId="11" borderId="14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</cellStyleXfs>
  <cellXfs count="85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Continuous" vertical="center"/>
    </xf>
    <xf numFmtId="0" fontId="1" fillId="4" borderId="3" xfId="0" applyFont="1" applyFill="1" applyBorder="1" applyAlignment="1">
      <alignment horizontal="centerContinuous" vertical="center"/>
    </xf>
    <xf numFmtId="0" fontId="1" fillId="4" borderId="2" xfId="0" applyFont="1" applyFill="1" applyBorder="1" applyAlignment="1">
      <alignment horizontal="centerContinuous" vertical="center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left" vertical="center" shrinkToFit="1"/>
      <protection locked="0"/>
    </xf>
    <xf numFmtId="49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8" xfId="0" applyNumberFormat="1" applyFont="1" applyBorder="1" applyAlignment="1" applyProtection="1">
      <alignment horizontal="center" vertical="center" shrinkToFit="1"/>
      <protection locked="0"/>
    </xf>
    <xf numFmtId="166" fontId="3" fillId="0" borderId="4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6" fontId="3" fillId="0" borderId="6" xfId="0" applyNumberFormat="1" applyFont="1" applyBorder="1" applyAlignment="1" applyProtection="1">
      <alignment horizontal="center"/>
      <protection locked="0"/>
    </xf>
    <xf numFmtId="166" fontId="3" fillId="0" borderId="7" xfId="0" applyNumberFormat="1" applyFont="1" applyBorder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6" fontId="3" fillId="0" borderId="8" xfId="0" applyNumberFormat="1" applyFont="1" applyBorder="1" applyAlignment="1" applyProtection="1">
      <alignment horizontal="center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49" fontId="4" fillId="0" borderId="10" xfId="0" applyNumberFormat="1" applyFont="1" applyBorder="1" applyAlignment="1" applyProtection="1">
      <alignment horizontal="left" vertical="center" shrinkToFit="1"/>
      <protection locked="0"/>
    </xf>
    <xf numFmtId="49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1" xfId="0" applyNumberFormat="1" applyFont="1" applyBorder="1" applyAlignment="1" applyProtection="1">
      <alignment horizontal="center" vertical="center" shrinkToFit="1"/>
      <protection locked="0"/>
    </xf>
    <xf numFmtId="166" fontId="3" fillId="0" borderId="9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6" fontId="3" fillId="0" borderId="11" xfId="0" applyNumberFormat="1" applyFont="1" applyBorder="1" applyAlignment="1" applyProtection="1">
      <alignment horizontal="center"/>
      <protection locked="0"/>
    </xf>
    <xf numFmtId="0" fontId="5" fillId="0" borderId="0" xfId="0" applyFont="1"/>
    <xf numFmtId="0" fontId="6" fillId="0" borderId="0" xfId="0" applyFont="1"/>
    <xf numFmtId="0" fontId="0" fillId="5" borderId="12" xfId="0" applyFill="1" applyBorder="1"/>
    <xf numFmtId="0" fontId="7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0" fillId="6" borderId="12" xfId="0" applyFill="1" applyBorder="1"/>
    <xf numFmtId="8" fontId="0" fillId="0" borderId="12" xfId="0" applyNumberFormat="1" applyBorder="1"/>
    <xf numFmtId="0" fontId="0" fillId="0" borderId="12" xfId="0" applyFill="1" applyBorder="1"/>
    <xf numFmtId="0" fontId="8" fillId="7" borderId="12" xfId="0" applyFont="1" applyFill="1" applyBorder="1"/>
    <xf numFmtId="0" fontId="0" fillId="8" borderId="12" xfId="0" applyFill="1" applyBorder="1"/>
    <xf numFmtId="2" fontId="0" fillId="0" borderId="12" xfId="0" applyNumberFormat="1" applyBorder="1"/>
    <xf numFmtId="2" fontId="0" fillId="6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7" fillId="0" borderId="0" xfId="0" applyFont="1" applyBorder="1"/>
    <xf numFmtId="0" fontId="0" fillId="6" borderId="0" xfId="0" applyFill="1" applyBorder="1"/>
    <xf numFmtId="6" fontId="5" fillId="0" borderId="0" xfId="0" applyNumberFormat="1" applyFont="1"/>
    <xf numFmtId="166" fontId="0" fillId="0" borderId="0" xfId="0" applyNumberFormat="1"/>
    <xf numFmtId="0" fontId="9" fillId="13" borderId="3" xfId="6" applyBorder="1" applyAlignment="1">
      <alignment horizontal="centerContinuous" vertical="center"/>
    </xf>
    <xf numFmtId="0" fontId="12" fillId="13" borderId="1" xfId="6" applyFont="1" applyBorder="1" applyAlignment="1">
      <alignment horizontal="centerContinuous" vertical="center"/>
    </xf>
    <xf numFmtId="165" fontId="12" fillId="13" borderId="1" xfId="6" applyNumberFormat="1" applyFont="1" applyBorder="1" applyAlignment="1">
      <alignment horizontal="center" vertical="center" wrapText="1"/>
    </xf>
    <xf numFmtId="0" fontId="12" fillId="13" borderId="3" xfId="6" applyFont="1" applyBorder="1" applyAlignment="1">
      <alignment horizontal="center" vertical="center"/>
    </xf>
    <xf numFmtId="171" fontId="0" fillId="0" borderId="0" xfId="0" applyNumberFormat="1"/>
    <xf numFmtId="0" fontId="11" fillId="10" borderId="13" xfId="3"/>
    <xf numFmtId="0" fontId="11" fillId="11" borderId="14" xfId="4" applyFont="1"/>
    <xf numFmtId="165" fontId="12" fillId="12" borderId="1" xfId="5" applyNumberFormat="1" applyFont="1" applyBorder="1" applyAlignment="1">
      <alignment horizontal="center" vertical="center" wrapText="1"/>
    </xf>
    <xf numFmtId="0" fontId="12" fillId="12" borderId="3" xfId="5" applyFont="1" applyBorder="1" applyAlignment="1">
      <alignment horizontal="center" vertical="center"/>
    </xf>
    <xf numFmtId="0" fontId="12" fillId="12" borderId="4" xfId="5" applyFont="1" applyBorder="1" applyAlignment="1">
      <alignment horizontal="centerContinuous" vertical="center"/>
    </xf>
    <xf numFmtId="165" fontId="12" fillId="12" borderId="3" xfId="5" applyNumberFormat="1" applyFont="1" applyBorder="1" applyAlignment="1">
      <alignment horizontal="center" vertical="center" wrapText="1"/>
    </xf>
    <xf numFmtId="10" fontId="0" fillId="0" borderId="0" xfId="0" applyNumberFormat="1"/>
    <xf numFmtId="9" fontId="0" fillId="0" borderId="0" xfId="0" applyNumberFormat="1"/>
    <xf numFmtId="0" fontId="10" fillId="9" borderId="12" xfId="2" applyBorder="1" applyAlignment="1">
      <alignment horizontal="centerContinuous" vertical="center"/>
    </xf>
    <xf numFmtId="0" fontId="10" fillId="9" borderId="12" xfId="2" applyBorder="1" applyAlignment="1">
      <alignment horizontal="center" vertical="center"/>
    </xf>
    <xf numFmtId="166" fontId="10" fillId="9" borderId="12" xfId="2" applyNumberFormat="1" applyBorder="1"/>
    <xf numFmtId="3" fontId="0" fillId="0" borderId="0" xfId="0" applyNumberFormat="1"/>
    <xf numFmtId="173" fontId="0" fillId="0" borderId="0" xfId="1" applyNumberFormat="1" applyFont="1"/>
    <xf numFmtId="168" fontId="0" fillId="0" borderId="0" xfId="0" applyNumberFormat="1"/>
    <xf numFmtId="49" fontId="4" fillId="0" borderId="0" xfId="0" applyNumberFormat="1" applyFont="1" applyBorder="1" applyAlignment="1" applyProtection="1">
      <alignment horizontal="left" vertical="center" shrinkToFit="1"/>
      <protection locked="0"/>
    </xf>
    <xf numFmtId="49" fontId="4" fillId="0" borderId="0" xfId="0" applyNumberFormat="1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Border="1" applyAlignment="1" applyProtection="1">
      <alignment horizontal="center" vertical="center" shrinkToFit="1"/>
      <protection locked="0"/>
    </xf>
    <xf numFmtId="167" fontId="3" fillId="0" borderId="0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Border="1" applyAlignment="1" applyProtection="1">
      <alignment horizontal="center"/>
      <protection locked="0"/>
    </xf>
    <xf numFmtId="167" fontId="4" fillId="0" borderId="0" xfId="0" applyNumberFormat="1" applyFont="1" applyBorder="1" applyAlignment="1" applyProtection="1">
      <alignment horizontal="center"/>
      <protection locked="0"/>
    </xf>
  </cellXfs>
  <cellStyles count="7">
    <cellStyle name="20% - Accent2" xfId="5" builtinId="34"/>
    <cellStyle name="20% - Accent4" xfId="6" builtinId="42"/>
    <cellStyle name="Calculation" xfId="3" builtinId="22"/>
    <cellStyle name="Currency" xfId="1" builtinId="4"/>
    <cellStyle name="Good" xfId="2" builtinId="26"/>
    <cellStyle name="Normal" xfId="0" builtinId="0"/>
    <cellStyle name="Note" xfId="4" builtinId="1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3</xdr:row>
      <xdr:rowOff>139700</xdr:rowOff>
    </xdr:from>
    <xdr:to>
      <xdr:col>10</xdr:col>
      <xdr:colOff>584200</xdr:colOff>
      <xdr:row>31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749300"/>
          <a:ext cx="8636000" cy="560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workbookViewId="0">
      <selection activeCell="A4" sqref="A4:B19"/>
    </sheetView>
  </sheetViews>
  <sheetFormatPr baseColWidth="10" defaultRowHeight="19" x14ac:dyDescent="0.25"/>
  <cols>
    <col min="1" max="16384" width="10.83203125" style="42"/>
  </cols>
  <sheetData>
    <row r="1" spans="1:1" x14ac:dyDescent="0.25">
      <c r="A1" s="42" t="s">
        <v>628</v>
      </c>
    </row>
    <row r="4" spans="1:1" x14ac:dyDescent="0.25">
      <c r="A4" s="43" t="s">
        <v>559</v>
      </c>
    </row>
    <row r="5" spans="1:1" x14ac:dyDescent="0.25">
      <c r="A5" s="42" t="s">
        <v>624</v>
      </c>
    </row>
    <row r="6" spans="1:1" x14ac:dyDescent="0.25">
      <c r="A6" s="42" t="s">
        <v>625</v>
      </c>
    </row>
    <row r="7" spans="1:1" x14ac:dyDescent="0.25">
      <c r="A7" s="42" t="s">
        <v>626</v>
      </c>
    </row>
    <row r="9" spans="1:1" x14ac:dyDescent="0.25">
      <c r="A9" s="43" t="s">
        <v>560</v>
      </c>
    </row>
    <row r="10" spans="1:1" x14ac:dyDescent="0.25">
      <c r="A10" s="43" t="s">
        <v>561</v>
      </c>
    </row>
    <row r="11" spans="1:1" x14ac:dyDescent="0.25">
      <c r="A11" s="42" t="s">
        <v>627</v>
      </c>
    </row>
    <row r="12" spans="1:1" x14ac:dyDescent="0.25">
      <c r="A12" s="42" t="s">
        <v>555</v>
      </c>
    </row>
    <row r="14" spans="1:1" x14ac:dyDescent="0.25">
      <c r="A14" s="43" t="s">
        <v>562</v>
      </c>
    </row>
    <row r="15" spans="1:1" x14ac:dyDescent="0.25">
      <c r="A15" s="42" t="s">
        <v>556</v>
      </c>
    </row>
    <row r="16" spans="1:1" x14ac:dyDescent="0.25">
      <c r="A16" s="42" t="s">
        <v>563</v>
      </c>
    </row>
    <row r="17" spans="1:1" x14ac:dyDescent="0.25">
      <c r="A17" s="42" t="s">
        <v>557</v>
      </c>
    </row>
    <row r="18" spans="1:1" x14ac:dyDescent="0.25">
      <c r="A18" s="42" t="s">
        <v>558</v>
      </c>
    </row>
    <row r="19" spans="1:1" x14ac:dyDescent="0.25">
      <c r="A19" s="42" t="s">
        <v>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C2:Y504"/>
  <sheetViews>
    <sheetView tabSelected="1" topLeftCell="D29" workbookViewId="0">
      <selection activeCell="V155" sqref="V155"/>
    </sheetView>
  </sheetViews>
  <sheetFormatPr baseColWidth="10" defaultRowHeight="16" x14ac:dyDescent="0.2"/>
  <cols>
    <col min="16" max="16" width="15.5" customWidth="1"/>
    <col min="17" max="17" width="12.5" customWidth="1"/>
    <col min="18" max="18" width="16.5" customWidth="1"/>
    <col min="20" max="22" width="19.83203125" customWidth="1"/>
    <col min="23" max="23" width="24" customWidth="1"/>
    <col min="25" max="25" width="17.83203125" customWidth="1"/>
  </cols>
  <sheetData>
    <row r="2" spans="3:24" x14ac:dyDescent="0.2">
      <c r="C2" s="1"/>
      <c r="D2" s="1"/>
      <c r="E2" s="1"/>
      <c r="F2" s="1"/>
      <c r="G2" s="2"/>
      <c r="H2" s="1"/>
      <c r="I2" s="1"/>
      <c r="J2" s="1"/>
      <c r="K2" s="1"/>
      <c r="L2" s="1"/>
    </row>
    <row r="3" spans="3:24" ht="19" x14ac:dyDescent="0.25">
      <c r="C3" s="1"/>
      <c r="D3" s="1"/>
      <c r="E3" s="3"/>
      <c r="F3" s="4" t="s">
        <v>554</v>
      </c>
      <c r="G3" s="5"/>
      <c r="H3" s="6" t="s">
        <v>553</v>
      </c>
      <c r="I3" s="7"/>
      <c r="J3" s="7"/>
      <c r="K3" s="8"/>
      <c r="L3" s="8"/>
      <c r="M3" s="61" t="s">
        <v>632</v>
      </c>
      <c r="N3" s="60"/>
      <c r="O3" s="60"/>
      <c r="P3" s="69" t="s">
        <v>638</v>
      </c>
      <c r="Q3" s="69"/>
      <c r="R3" s="69"/>
      <c r="S3" s="69"/>
      <c r="T3" s="69"/>
      <c r="U3" s="73" t="s">
        <v>647</v>
      </c>
      <c r="W3" s="43" t="s">
        <v>559</v>
      </c>
      <c r="X3" s="42"/>
    </row>
    <row r="4" spans="3:24" ht="34" x14ac:dyDescent="0.25">
      <c r="C4" s="9" t="s">
        <v>0</v>
      </c>
      <c r="D4" s="10" t="s">
        <v>1</v>
      </c>
      <c r="E4" s="11" t="s">
        <v>2</v>
      </c>
      <c r="F4" s="10" t="s">
        <v>3</v>
      </c>
      <c r="G4" s="12" t="s">
        <v>4</v>
      </c>
      <c r="H4" s="13" t="s">
        <v>5</v>
      </c>
      <c r="I4" s="14" t="s">
        <v>6</v>
      </c>
      <c r="J4" s="15" t="s">
        <v>7</v>
      </c>
      <c r="K4" s="14" t="s">
        <v>8</v>
      </c>
      <c r="L4" s="16" t="s">
        <v>9</v>
      </c>
      <c r="M4" s="62" t="s">
        <v>633</v>
      </c>
      <c r="N4" s="63" t="s">
        <v>631</v>
      </c>
      <c r="O4" s="63" t="s">
        <v>634</v>
      </c>
      <c r="P4" s="67" t="s">
        <v>631</v>
      </c>
      <c r="Q4" s="68" t="s">
        <v>639</v>
      </c>
      <c r="R4" s="68" t="s">
        <v>640</v>
      </c>
      <c r="S4" s="70" t="s">
        <v>641</v>
      </c>
      <c r="T4" s="68" t="s">
        <v>642</v>
      </c>
      <c r="U4" s="74" t="s">
        <v>648</v>
      </c>
      <c r="W4" s="42" t="s">
        <v>624</v>
      </c>
      <c r="X4" s="42"/>
    </row>
    <row r="5" spans="3:24" ht="19" x14ac:dyDescent="0.25">
      <c r="C5" s="17">
        <v>6</v>
      </c>
      <c r="D5" s="79" t="s">
        <v>19</v>
      </c>
      <c r="E5" s="80" t="s">
        <v>20</v>
      </c>
      <c r="F5" s="81">
        <v>76418</v>
      </c>
      <c r="G5" s="21" t="s">
        <v>21</v>
      </c>
      <c r="H5" s="22">
        <v>355905</v>
      </c>
      <c r="I5" s="23">
        <v>0.35299999999999998</v>
      </c>
      <c r="J5" s="24">
        <v>110974.5</v>
      </c>
      <c r="K5" s="25">
        <v>0.46899999999999997</v>
      </c>
      <c r="L5" s="26">
        <v>358872.9</v>
      </c>
      <c r="M5" s="21" t="s">
        <v>21</v>
      </c>
      <c r="N5" s="59">
        <f>H5- (H5*I5)</f>
        <v>230270.535</v>
      </c>
      <c r="O5" s="64">
        <f>IF(ISNUMBER(J5/(1+K5)), J5/(1+K5), "")</f>
        <v>75544.247787610628</v>
      </c>
      <c r="P5" s="59">
        <f>H5+(H5*$X$21)</f>
        <v>355905</v>
      </c>
      <c r="Q5" s="77">
        <f>IF(H5&gt;$X$24, U5-(U5*$Y$24), U5)</f>
        <v>244930.5</v>
      </c>
      <c r="R5" s="59">
        <f>P5-Q5</f>
        <v>110974.5</v>
      </c>
      <c r="S5" s="78"/>
      <c r="T5">
        <v>1</v>
      </c>
      <c r="U5" s="75">
        <f>H5-J5</f>
        <v>244930.5</v>
      </c>
      <c r="W5" s="42" t="s">
        <v>627</v>
      </c>
      <c r="X5" s="42"/>
    </row>
    <row r="6" spans="3:24" ht="19" x14ac:dyDescent="0.25">
      <c r="C6" s="17">
        <v>11</v>
      </c>
      <c r="D6" s="18" t="s">
        <v>29</v>
      </c>
      <c r="E6" s="19" t="s">
        <v>11</v>
      </c>
      <c r="F6" s="20">
        <v>132000</v>
      </c>
      <c r="G6" s="21">
        <v>11</v>
      </c>
      <c r="H6" s="27">
        <v>265595</v>
      </c>
      <c r="I6" s="28">
        <v>0.159</v>
      </c>
      <c r="J6" s="29">
        <v>59531</v>
      </c>
      <c r="K6" s="30">
        <v>0.23100000000000001</v>
      </c>
      <c r="L6" s="31">
        <v>365725</v>
      </c>
      <c r="M6" s="21">
        <v>11</v>
      </c>
      <c r="N6" s="59">
        <f>H6- (H6*I6)</f>
        <v>223365.39499999999</v>
      </c>
      <c r="O6" s="64">
        <f>IF(ISNUMBER(J6/(1+K6)), J6/(1+K6), "")</f>
        <v>48359.87002437043</v>
      </c>
      <c r="P6" s="59">
        <f>H6+(H6*$X$21)</f>
        <v>265595</v>
      </c>
      <c r="Q6" s="77">
        <f>IF(H6&gt;$X$24, U6-(U6*$Y$24), U6)</f>
        <v>206064</v>
      </c>
      <c r="R6" s="59">
        <f>P6-Q6</f>
        <v>59531</v>
      </c>
      <c r="S6" s="78"/>
      <c r="T6">
        <v>2</v>
      </c>
      <c r="U6" s="75">
        <f>H6-J6</f>
        <v>206064</v>
      </c>
      <c r="W6" s="42" t="s">
        <v>563</v>
      </c>
      <c r="X6" s="42"/>
    </row>
    <row r="7" spans="3:24" x14ac:dyDescent="0.2">
      <c r="C7" s="17">
        <v>26</v>
      </c>
      <c r="D7" s="18" t="s">
        <v>50</v>
      </c>
      <c r="E7" s="19" t="s">
        <v>13</v>
      </c>
      <c r="F7" s="20">
        <v>449296</v>
      </c>
      <c r="G7" s="21">
        <v>26</v>
      </c>
      <c r="H7" s="27">
        <v>168979</v>
      </c>
      <c r="I7" s="28">
        <v>0.104</v>
      </c>
      <c r="J7" s="29">
        <v>45002.3</v>
      </c>
      <c r="K7" s="30">
        <v>6.3E-2</v>
      </c>
      <c r="L7" s="31">
        <v>4034481.6</v>
      </c>
      <c r="M7" s="21">
        <v>26</v>
      </c>
      <c r="N7" s="59">
        <f>H7- (H7*I7)</f>
        <v>151405.18400000001</v>
      </c>
      <c r="O7" s="64">
        <f>IF(ISNUMBER(J7/(1+K7)), J7/(1+K7), "")</f>
        <v>42335.183443085611</v>
      </c>
      <c r="P7" s="59">
        <f>H7+(H7*$X$21)</f>
        <v>168979</v>
      </c>
      <c r="Q7" s="77">
        <f>IF(H7&gt;$X$24, U7-(U7*$Y$24), U7)</f>
        <v>123976.7</v>
      </c>
      <c r="R7" s="59">
        <f>P7-Q7</f>
        <v>45002.3</v>
      </c>
      <c r="S7" s="78"/>
      <c r="T7">
        <v>3</v>
      </c>
      <c r="U7" s="75">
        <f>H7-J7</f>
        <v>123976.7</v>
      </c>
    </row>
    <row r="8" spans="3:24" x14ac:dyDescent="0.2">
      <c r="C8" s="17">
        <v>15</v>
      </c>
      <c r="D8" s="18" t="s">
        <v>33</v>
      </c>
      <c r="E8" s="19" t="s">
        <v>34</v>
      </c>
      <c r="F8" s="20">
        <v>309630</v>
      </c>
      <c r="G8" s="21">
        <v>12</v>
      </c>
      <c r="H8" s="27">
        <v>221579.4</v>
      </c>
      <c r="I8" s="28">
        <v>4.4999999999999998E-2</v>
      </c>
      <c r="J8" s="29">
        <v>39895.199999999997</v>
      </c>
      <c r="K8" s="30">
        <v>9.0999999999999998E-2</v>
      </c>
      <c r="L8" s="31">
        <v>304165.3</v>
      </c>
      <c r="M8" s="21">
        <v>12</v>
      </c>
      <c r="N8" s="59">
        <f>H8- (H8*I8)</f>
        <v>211608.32699999999</v>
      </c>
      <c r="O8" s="64">
        <f>IF(ISNUMBER(J8/(1+K8)), J8/(1+K8), "")</f>
        <v>36567.552703941335</v>
      </c>
      <c r="P8" s="59">
        <f>H8+(H8*$X$21)</f>
        <v>221579.4</v>
      </c>
      <c r="Q8" s="77">
        <f>IF(H8&gt;$X$24, U8-(U8*$Y$24), U8)</f>
        <v>181684.2</v>
      </c>
      <c r="R8" s="59">
        <f>P8-Q8</f>
        <v>39895.199999999983</v>
      </c>
      <c r="S8" s="78"/>
      <c r="T8">
        <v>4</v>
      </c>
      <c r="U8" s="75">
        <f>H8-J8</f>
        <v>181684.2</v>
      </c>
    </row>
    <row r="9" spans="3:24" x14ac:dyDescent="0.2">
      <c r="C9" s="17">
        <v>31</v>
      </c>
      <c r="D9" s="18" t="s">
        <v>55</v>
      </c>
      <c r="E9" s="19" t="s">
        <v>13</v>
      </c>
      <c r="F9" s="20">
        <v>366996</v>
      </c>
      <c r="G9" s="21">
        <v>31</v>
      </c>
      <c r="H9" s="27">
        <v>151110.79999999999</v>
      </c>
      <c r="I9" s="28">
        <v>0.09</v>
      </c>
      <c r="J9" s="29">
        <v>38498.400000000001</v>
      </c>
      <c r="K9" s="30">
        <v>7.3999999999999996E-2</v>
      </c>
      <c r="L9" s="31">
        <v>3382421.7</v>
      </c>
      <c r="M9" s="21">
        <v>31</v>
      </c>
      <c r="N9" s="59">
        <f>H9- (H9*I9)</f>
        <v>137510.82799999998</v>
      </c>
      <c r="O9" s="64">
        <f>IF(ISNUMBER(J9/(1+K9)), J9/(1+K9), "")</f>
        <v>35845.810055865921</v>
      </c>
      <c r="P9" s="59">
        <f>H9+(H9*$X$21)</f>
        <v>151110.79999999999</v>
      </c>
      <c r="Q9" s="77">
        <f>IF(H9&gt;$X$24, U9-(U9*$Y$24), U9)</f>
        <v>112612.4</v>
      </c>
      <c r="R9" s="59">
        <f>P9-Q9</f>
        <v>38498.399999999994</v>
      </c>
      <c r="S9" s="78"/>
      <c r="T9">
        <v>5</v>
      </c>
      <c r="U9" s="75">
        <f>H9-J9</f>
        <v>112612.4</v>
      </c>
    </row>
    <row r="10" spans="3:24" x14ac:dyDescent="0.2">
      <c r="C10" s="17">
        <v>41</v>
      </c>
      <c r="D10" s="18" t="s">
        <v>65</v>
      </c>
      <c r="E10" s="19" t="s">
        <v>11</v>
      </c>
      <c r="F10" s="20">
        <v>256105</v>
      </c>
      <c r="G10" s="21">
        <v>47</v>
      </c>
      <c r="H10" s="27">
        <v>131412</v>
      </c>
      <c r="I10" s="28">
        <v>0.154</v>
      </c>
      <c r="J10" s="29">
        <v>32474</v>
      </c>
      <c r="K10" s="30">
        <v>0.32900000000000001</v>
      </c>
      <c r="L10" s="31">
        <v>2622532</v>
      </c>
      <c r="M10" s="21">
        <v>47</v>
      </c>
      <c r="N10" s="59">
        <f>H10- (H10*I10)</f>
        <v>111174.552</v>
      </c>
      <c r="O10" s="64">
        <f>IF(ISNUMBER(J10/(1+K10)), J10/(1+K10), "")</f>
        <v>24434.913468773513</v>
      </c>
      <c r="P10" s="59">
        <f>H10+(H10*$X$21)</f>
        <v>131412</v>
      </c>
      <c r="Q10" s="77">
        <f>IF(H10&gt;$X$24, U10-(U10*$Y$24), U10)</f>
        <v>98938</v>
      </c>
      <c r="R10" s="59">
        <f>P10-Q10</f>
        <v>32474</v>
      </c>
      <c r="S10" s="78"/>
      <c r="T10">
        <v>6</v>
      </c>
      <c r="U10" s="75">
        <f>H10-J10</f>
        <v>98938</v>
      </c>
    </row>
    <row r="11" spans="3:24" x14ac:dyDescent="0.2">
      <c r="C11" s="17">
        <v>37</v>
      </c>
      <c r="D11" s="18" t="s">
        <v>61</v>
      </c>
      <c r="E11" s="19" t="s">
        <v>11</v>
      </c>
      <c r="F11" s="20">
        <v>98771</v>
      </c>
      <c r="G11" s="21">
        <v>52</v>
      </c>
      <c r="H11" s="27">
        <v>136819</v>
      </c>
      <c r="I11" s="28">
        <v>0.23400000000000001</v>
      </c>
      <c r="J11" s="29">
        <v>30736</v>
      </c>
      <c r="K11" s="30">
        <v>1.427</v>
      </c>
      <c r="L11" s="31">
        <v>232792</v>
      </c>
      <c r="M11" s="21">
        <v>52</v>
      </c>
      <c r="N11" s="59">
        <f>H11- (H11*I11)</f>
        <v>104803.35399999999</v>
      </c>
      <c r="O11" s="64">
        <f>IF(ISNUMBER(J11/(1+K11)), J11/(1+K11), "")</f>
        <v>12664.194478780388</v>
      </c>
      <c r="P11" s="59">
        <f>H11+(H11*$X$21)</f>
        <v>136819</v>
      </c>
      <c r="Q11" s="77">
        <f>IF(H11&gt;$X$24, U11-(U11*$Y$24), U11)</f>
        <v>106083</v>
      </c>
      <c r="R11" s="59">
        <f>P11-Q11</f>
        <v>30736</v>
      </c>
      <c r="S11" s="78"/>
      <c r="T11">
        <v>7</v>
      </c>
      <c r="U11" s="75">
        <f>H11-J11</f>
        <v>106083</v>
      </c>
    </row>
    <row r="12" spans="3:24" x14ac:dyDescent="0.2">
      <c r="C12" s="17">
        <v>36</v>
      </c>
      <c r="D12" s="18" t="s">
        <v>60</v>
      </c>
      <c r="E12" s="19" t="s">
        <v>13</v>
      </c>
      <c r="F12" s="20">
        <v>477526</v>
      </c>
      <c r="G12" s="21">
        <v>40</v>
      </c>
      <c r="H12" s="27">
        <v>139523.6</v>
      </c>
      <c r="I12" s="28">
        <v>0.14000000000000001</v>
      </c>
      <c r="J12" s="29">
        <v>30656.5</v>
      </c>
      <c r="K12" s="30">
        <v>7.3999999999999996E-2</v>
      </c>
      <c r="L12" s="31">
        <v>3293105</v>
      </c>
      <c r="M12" s="21">
        <v>40</v>
      </c>
      <c r="N12" s="59">
        <f>H12- (H12*I12)</f>
        <v>119990.296</v>
      </c>
      <c r="O12" s="64">
        <f>IF(ISNUMBER(J12/(1+K12)), J12/(1+K12), "")</f>
        <v>28544.227188081935</v>
      </c>
      <c r="P12" s="59">
        <f>H12+(H12*$X$21)</f>
        <v>139523.6</v>
      </c>
      <c r="Q12" s="77">
        <f>IF(H12&gt;$X$24, U12-(U12*$Y$24), U12)</f>
        <v>108867.1</v>
      </c>
      <c r="R12" s="59">
        <f>P12-Q12</f>
        <v>30656.5</v>
      </c>
      <c r="S12" s="78"/>
      <c r="T12">
        <v>8</v>
      </c>
      <c r="U12" s="75">
        <f>H12-J12</f>
        <v>108867.1</v>
      </c>
    </row>
    <row r="13" spans="3:24" x14ac:dyDescent="0.2">
      <c r="C13" s="17">
        <v>58</v>
      </c>
      <c r="D13" s="18" t="s">
        <v>83</v>
      </c>
      <c r="E13" s="19" t="s">
        <v>11</v>
      </c>
      <c r="F13" s="20">
        <v>204489</v>
      </c>
      <c r="G13" s="21">
        <v>60</v>
      </c>
      <c r="H13" s="27">
        <v>110584</v>
      </c>
      <c r="I13" s="28">
        <v>0.10299999999999999</v>
      </c>
      <c r="J13" s="29">
        <v>28147</v>
      </c>
      <c r="K13" s="30">
        <v>0.54400000000000004</v>
      </c>
      <c r="L13" s="31">
        <v>2354507</v>
      </c>
      <c r="M13" s="21">
        <v>60</v>
      </c>
      <c r="N13" s="59">
        <f>H13- (H13*I13)</f>
        <v>99193.847999999998</v>
      </c>
      <c r="O13" s="64">
        <f>IF(ISNUMBER(J13/(1+K13)), J13/(1+K13), "")</f>
        <v>18229.922279792747</v>
      </c>
      <c r="P13" s="59">
        <f>H13+(H13*$X$21)</f>
        <v>110584</v>
      </c>
      <c r="Q13" s="77">
        <f>IF(H13&gt;$X$24, U13-(U13*$Y$24), U13)</f>
        <v>82437</v>
      </c>
      <c r="R13" s="59">
        <f>P13-Q13</f>
        <v>28147</v>
      </c>
      <c r="S13" s="78"/>
      <c r="T13">
        <v>9</v>
      </c>
      <c r="U13" s="75">
        <f>H13-J13</f>
        <v>82437</v>
      </c>
    </row>
    <row r="14" spans="3:24" x14ac:dyDescent="0.2">
      <c r="C14" s="17">
        <v>44</v>
      </c>
      <c r="D14" s="18" t="s">
        <v>69</v>
      </c>
      <c r="E14" s="19" t="s">
        <v>13</v>
      </c>
      <c r="F14" s="20">
        <v>310119</v>
      </c>
      <c r="G14" s="21">
        <v>46</v>
      </c>
      <c r="H14" s="27">
        <v>127714.1</v>
      </c>
      <c r="I14" s="28">
        <v>0.106</v>
      </c>
      <c r="J14" s="29">
        <v>27225.200000000001</v>
      </c>
      <c r="K14" s="30">
        <v>6.7000000000000004E-2</v>
      </c>
      <c r="L14" s="31">
        <v>3097612</v>
      </c>
      <c r="M14" s="21">
        <v>46</v>
      </c>
      <c r="N14" s="59">
        <f>H14- (H14*I14)</f>
        <v>114176.4054</v>
      </c>
      <c r="O14" s="64">
        <f>IF(ISNUMBER(J14/(1+K14)), J14/(1+K14), "")</f>
        <v>25515.65135895033</v>
      </c>
      <c r="P14" s="59">
        <f>H14+(H14*$X$21)</f>
        <v>127714.1</v>
      </c>
      <c r="Q14" s="77">
        <f>IF(H14&gt;$X$24, U14-(U14*$Y$24), U14)</f>
        <v>100488.90000000001</v>
      </c>
      <c r="R14" s="59">
        <f>P14-Q14</f>
        <v>27225.199999999997</v>
      </c>
      <c r="S14" s="78"/>
      <c r="T14">
        <v>10</v>
      </c>
      <c r="U14" s="75">
        <f>H14-J14</f>
        <v>100488.90000000001</v>
      </c>
    </row>
    <row r="15" spans="3:24" ht="19" x14ac:dyDescent="0.25">
      <c r="C15" s="17">
        <v>3</v>
      </c>
      <c r="D15" s="18" t="s">
        <v>14</v>
      </c>
      <c r="E15" s="19" t="s">
        <v>15</v>
      </c>
      <c r="F15" s="20">
        <v>81000</v>
      </c>
      <c r="G15" s="21">
        <v>5</v>
      </c>
      <c r="H15" s="27">
        <v>396556</v>
      </c>
      <c r="I15" s="28">
        <v>0.27200000000000002</v>
      </c>
      <c r="J15" s="29">
        <v>23352</v>
      </c>
      <c r="K15" s="30">
        <v>0.79900000000000004</v>
      </c>
      <c r="L15" s="31">
        <v>399194</v>
      </c>
      <c r="M15" s="21">
        <v>5</v>
      </c>
      <c r="N15" s="59">
        <f>H15- (H15*I15)</f>
        <v>288692.76799999998</v>
      </c>
      <c r="O15" s="64">
        <f>IF(ISNUMBER(J15/(1+K15)), J15/(1+K15), "")</f>
        <v>12980.544747081713</v>
      </c>
      <c r="P15" s="59">
        <f>H15+(H15*$X$21)</f>
        <v>396556</v>
      </c>
      <c r="Q15" s="77">
        <f>IF(H15&gt;$X$24, U15-(U15*$Y$24), U15)</f>
        <v>373204</v>
      </c>
      <c r="R15" s="59">
        <f>P15-Q15</f>
        <v>23352</v>
      </c>
      <c r="S15" s="78"/>
      <c r="T15">
        <v>11</v>
      </c>
      <c r="U15" s="75">
        <f>H15-J15</f>
        <v>373204</v>
      </c>
      <c r="W15" s="42"/>
      <c r="X15" s="42"/>
    </row>
    <row r="16" spans="3:24" x14ac:dyDescent="0.2">
      <c r="C16" s="17">
        <v>42</v>
      </c>
      <c r="D16" s="18" t="s">
        <v>66</v>
      </c>
      <c r="E16" s="19" t="s">
        <v>67</v>
      </c>
      <c r="F16" s="20">
        <v>466100</v>
      </c>
      <c r="G16" s="21">
        <v>49</v>
      </c>
      <c r="H16" s="27">
        <v>131302</v>
      </c>
      <c r="I16" s="28">
        <v>0.17299999999999999</v>
      </c>
      <c r="J16" s="29">
        <v>23199.1</v>
      </c>
      <c r="K16" s="30">
        <v>0.89400000000000002</v>
      </c>
      <c r="L16" s="31">
        <v>300354.8</v>
      </c>
      <c r="M16" s="21">
        <v>49</v>
      </c>
      <c r="N16" s="59">
        <f>H16- (H16*I16)</f>
        <v>108586.754</v>
      </c>
      <c r="O16" s="64">
        <f>IF(ISNUMBER(J16/(1+K16)), J16/(1+K16), "")</f>
        <v>12248.732840549101</v>
      </c>
      <c r="P16" s="59">
        <f>H16+(H16*$X$21)</f>
        <v>131302</v>
      </c>
      <c r="Q16" s="77">
        <f>IF(H16&gt;$X$24, U16-(U16*$Y$24), U16)</f>
        <v>108102.9</v>
      </c>
      <c r="R16" s="59">
        <f>P16-Q16</f>
        <v>23199.100000000006</v>
      </c>
      <c r="S16" s="78"/>
      <c r="T16">
        <v>12</v>
      </c>
      <c r="U16" s="75">
        <f>H16-J16</f>
        <v>108102.9</v>
      </c>
    </row>
    <row r="17" spans="3:24" x14ac:dyDescent="0.2">
      <c r="C17" s="17">
        <v>69</v>
      </c>
      <c r="D17" s="18" t="s">
        <v>94</v>
      </c>
      <c r="E17" s="19" t="s">
        <v>11</v>
      </c>
      <c r="F17" s="20">
        <v>258700</v>
      </c>
      <c r="G17" s="21">
        <v>62</v>
      </c>
      <c r="H17" s="27">
        <v>101060</v>
      </c>
      <c r="I17" s="28">
        <v>3.4000000000000002E-2</v>
      </c>
      <c r="J17" s="29">
        <v>22393</v>
      </c>
      <c r="K17" s="30">
        <v>8.9999999999999993E-3</v>
      </c>
      <c r="L17" s="31">
        <v>1895883</v>
      </c>
      <c r="M17" s="21">
        <v>62</v>
      </c>
      <c r="N17" s="59">
        <f>H17- (H17*I17)</f>
        <v>97623.96</v>
      </c>
      <c r="O17" s="64">
        <f>IF(ISNUMBER(J17/(1+K17)), J17/(1+K17), "")</f>
        <v>22193.260654112986</v>
      </c>
      <c r="P17" s="59">
        <f>H17+(H17*$X$21)</f>
        <v>101060</v>
      </c>
      <c r="Q17" s="77">
        <f>IF(H17&gt;$X$24, U17-(U17*$Y$24), U17)</f>
        <v>78667</v>
      </c>
      <c r="R17" s="59">
        <f>P17-Q17</f>
        <v>22393</v>
      </c>
      <c r="S17" s="78"/>
      <c r="T17">
        <v>13</v>
      </c>
      <c r="U17" s="75">
        <f>H17-J17</f>
        <v>78667</v>
      </c>
    </row>
    <row r="18" spans="3:24" x14ac:dyDescent="0.2">
      <c r="C18" s="17">
        <v>184</v>
      </c>
      <c r="D18" s="18" t="s">
        <v>221</v>
      </c>
      <c r="E18" s="19" t="s">
        <v>11</v>
      </c>
      <c r="F18" s="20">
        <v>35587</v>
      </c>
      <c r="G18" s="21">
        <v>274</v>
      </c>
      <c r="H18" s="27">
        <v>55838</v>
      </c>
      <c r="I18" s="28">
        <v>0.374</v>
      </c>
      <c r="J18" s="29">
        <v>22112</v>
      </c>
      <c r="K18" s="30">
        <v>0.38800000000000001</v>
      </c>
      <c r="L18" s="31">
        <v>97334</v>
      </c>
      <c r="M18" s="21">
        <v>274</v>
      </c>
      <c r="N18" s="59">
        <f>H18- (H18*I18)</f>
        <v>34954.588000000003</v>
      </c>
      <c r="O18" s="64">
        <f>IF(ISNUMBER(J18/(1+K18)), J18/(1+K18), "")</f>
        <v>15930.835734870318</v>
      </c>
      <c r="P18" s="59">
        <f>H18+(H18*$X$21)</f>
        <v>55838</v>
      </c>
      <c r="Q18" s="77">
        <f>IF(H18&gt;$X$24, U18-(U18*$Y$24), U18)</f>
        <v>33726</v>
      </c>
      <c r="R18" s="59">
        <f>P18-Q18</f>
        <v>22112</v>
      </c>
      <c r="S18" s="78"/>
      <c r="T18">
        <v>14</v>
      </c>
      <c r="U18" s="75">
        <f>H18-J18</f>
        <v>33726</v>
      </c>
    </row>
    <row r="19" spans="3:24" x14ac:dyDescent="0.2">
      <c r="C19" s="17">
        <v>135</v>
      </c>
      <c r="D19" s="18" t="s">
        <v>168</v>
      </c>
      <c r="E19" s="19" t="s">
        <v>11</v>
      </c>
      <c r="F19" s="20">
        <v>107400</v>
      </c>
      <c r="G19" s="21">
        <v>146</v>
      </c>
      <c r="H19" s="27">
        <v>70848</v>
      </c>
      <c r="I19" s="28">
        <v>0.129</v>
      </c>
      <c r="J19" s="29">
        <v>21053</v>
      </c>
      <c r="K19" s="30">
        <v>1.1930000000000001</v>
      </c>
      <c r="L19" s="31">
        <v>127963</v>
      </c>
      <c r="M19" s="21">
        <v>146</v>
      </c>
      <c r="N19" s="59">
        <f>H19- (H19*I19)</f>
        <v>61708.608</v>
      </c>
      <c r="O19" s="64">
        <f>IF(ISNUMBER(J19/(1+K19)), J19/(1+K19), "")</f>
        <v>9600.0911992704059</v>
      </c>
      <c r="P19" s="59">
        <f>H19+(H19*$X$21)</f>
        <v>70848</v>
      </c>
      <c r="Q19" s="77">
        <f>IF(H19&gt;$X$24, U19-(U19*$Y$24), U19)</f>
        <v>49795</v>
      </c>
      <c r="R19" s="59">
        <f>P19-Q19</f>
        <v>21053</v>
      </c>
      <c r="S19" s="78"/>
      <c r="T19">
        <v>15</v>
      </c>
      <c r="U19" s="75">
        <f>H19-J19</f>
        <v>49795</v>
      </c>
    </row>
    <row r="20" spans="3:24" ht="19" x14ac:dyDescent="0.25">
      <c r="C20" s="17">
        <v>8</v>
      </c>
      <c r="D20" s="18" t="s">
        <v>24</v>
      </c>
      <c r="E20" s="19" t="s">
        <v>11</v>
      </c>
      <c r="F20" s="20">
        <v>71000</v>
      </c>
      <c r="G20" s="21">
        <v>9</v>
      </c>
      <c r="H20" s="27">
        <v>290212</v>
      </c>
      <c r="I20" s="28">
        <v>0.188</v>
      </c>
      <c r="J20" s="29">
        <v>20840</v>
      </c>
      <c r="K20" s="30">
        <v>5.7000000000000002E-2</v>
      </c>
      <c r="L20" s="31">
        <v>346196</v>
      </c>
      <c r="M20" s="21">
        <v>9</v>
      </c>
      <c r="N20" s="59">
        <f>H20- (H20*I20)</f>
        <v>235652.144</v>
      </c>
      <c r="O20" s="64">
        <f>IF(ISNUMBER(J20/(1+K20)), J20/(1+K20), "")</f>
        <v>19716.177861873228</v>
      </c>
      <c r="P20" s="59">
        <f>H20+(H20*$X$21)</f>
        <v>290212</v>
      </c>
      <c r="Q20" s="77">
        <f>IF(H20&gt;$X$24, U20-(U20*$Y$24), U20)</f>
        <v>269372</v>
      </c>
      <c r="R20" s="59">
        <f>P20-Q20</f>
        <v>20840</v>
      </c>
      <c r="S20" s="78"/>
      <c r="T20">
        <v>16</v>
      </c>
      <c r="U20" s="75">
        <f>H20-J20</f>
        <v>269372</v>
      </c>
      <c r="W20" s="42"/>
      <c r="X20" s="42"/>
    </row>
    <row r="21" spans="3:24" x14ac:dyDescent="0.2">
      <c r="C21" s="17">
        <v>25</v>
      </c>
      <c r="D21" s="18" t="s">
        <v>49</v>
      </c>
      <c r="E21" s="19" t="s">
        <v>11</v>
      </c>
      <c r="F21" s="20">
        <v>268220</v>
      </c>
      <c r="G21" s="21">
        <v>20</v>
      </c>
      <c r="H21" s="27">
        <v>170756</v>
      </c>
      <c r="I21" s="28">
        <v>6.4000000000000001E-2</v>
      </c>
      <c r="J21" s="29">
        <v>19370</v>
      </c>
      <c r="K21" s="30">
        <v>-0.34200000000000003</v>
      </c>
      <c r="L21" s="31">
        <v>531864</v>
      </c>
      <c r="M21" s="21">
        <v>20</v>
      </c>
      <c r="N21" s="59">
        <f>H21- (H21*I21)</f>
        <v>159827.61600000001</v>
      </c>
      <c r="O21" s="64">
        <f>IF(ISNUMBER(J21/(1+K21)), J21/(1+K21), "")</f>
        <v>29437.689969604868</v>
      </c>
      <c r="P21" s="59">
        <f>H21+(H21*$X$21)</f>
        <v>170756</v>
      </c>
      <c r="Q21" s="77">
        <f>IF(H21&gt;$X$24, U21-(U21*$Y$24), U21)</f>
        <v>151386</v>
      </c>
      <c r="R21" s="59">
        <f>P21-Q21</f>
        <v>19370</v>
      </c>
      <c r="S21" s="78"/>
      <c r="T21">
        <v>17</v>
      </c>
      <c r="U21" s="75">
        <f>H21-J21</f>
        <v>151386</v>
      </c>
    </row>
    <row r="22" spans="3:24" x14ac:dyDescent="0.2">
      <c r="C22" s="17">
        <v>71</v>
      </c>
      <c r="D22" s="18" t="s">
        <v>96</v>
      </c>
      <c r="E22" s="19" t="s">
        <v>11</v>
      </c>
      <c r="F22" s="20">
        <v>204000</v>
      </c>
      <c r="G22" s="21">
        <v>76</v>
      </c>
      <c r="H22" s="27">
        <v>97120</v>
      </c>
      <c r="I22" s="28">
        <v>0.104</v>
      </c>
      <c r="J22" s="29">
        <v>18045</v>
      </c>
      <c r="K22" s="30" t="s">
        <v>17</v>
      </c>
      <c r="L22" s="31">
        <v>1917383</v>
      </c>
      <c r="M22" s="21">
        <v>76</v>
      </c>
      <c r="N22" s="59">
        <f>H22- (H22*I22)</f>
        <v>87019.520000000004</v>
      </c>
      <c r="O22" s="64" t="str">
        <f>IF(ISNUMBER(J22/(1+K22)), J22/(1+K22), "")</f>
        <v/>
      </c>
      <c r="P22" s="59">
        <f>H22+(H22*$X$21)</f>
        <v>97120</v>
      </c>
      <c r="Q22" s="77">
        <f>IF(H22&gt;$X$24, U22-(U22*$Y$24), U22)</f>
        <v>79075</v>
      </c>
      <c r="R22" s="59">
        <f>P22-Q22</f>
        <v>18045</v>
      </c>
      <c r="S22" s="78"/>
      <c r="T22">
        <v>18</v>
      </c>
      <c r="U22" s="75">
        <f>H22-J22</f>
        <v>79075</v>
      </c>
    </row>
    <row r="23" spans="3:24" ht="19" x14ac:dyDescent="0.25">
      <c r="C23" s="17">
        <v>10</v>
      </c>
      <c r="D23" s="18" t="s">
        <v>27</v>
      </c>
      <c r="E23" s="19" t="s">
        <v>28</v>
      </c>
      <c r="F23" s="20">
        <v>370870</v>
      </c>
      <c r="G23" s="21">
        <v>6</v>
      </c>
      <c r="H23" s="27">
        <v>272612</v>
      </c>
      <c r="I23" s="28">
        <v>2.8000000000000001E-2</v>
      </c>
      <c r="J23" s="29">
        <v>16982</v>
      </c>
      <c r="K23" s="30">
        <v>-0.246</v>
      </c>
      <c r="L23" s="31">
        <v>469295.6</v>
      </c>
      <c r="M23" s="21">
        <v>6</v>
      </c>
      <c r="N23" s="59">
        <f>H23- (H23*I23)</f>
        <v>264978.864</v>
      </c>
      <c r="O23" s="64">
        <f>IF(ISNUMBER(J23/(1+K23)), J23/(1+K23), "")</f>
        <v>22522.546419098144</v>
      </c>
      <c r="P23" s="59">
        <f>H23+(H23*$X$21)</f>
        <v>272612</v>
      </c>
      <c r="Q23" s="77">
        <f>IF(H23&gt;$X$24, U23-(U23*$Y$24), U23)</f>
        <v>255630</v>
      </c>
      <c r="R23" s="59">
        <f>P23-Q23</f>
        <v>16982</v>
      </c>
      <c r="S23" s="78"/>
      <c r="T23">
        <v>19</v>
      </c>
      <c r="U23" s="75">
        <f>H23-J23</f>
        <v>255630</v>
      </c>
      <c r="W23" s="42" t="s">
        <v>556</v>
      </c>
      <c r="X23" s="42"/>
    </row>
    <row r="24" spans="3:24" x14ac:dyDescent="0.2">
      <c r="C24" s="17">
        <v>67</v>
      </c>
      <c r="D24" s="18" t="s">
        <v>92</v>
      </c>
      <c r="E24" s="19" t="s">
        <v>13</v>
      </c>
      <c r="F24" s="20">
        <v>9507</v>
      </c>
      <c r="G24" s="21" t="s">
        <v>21</v>
      </c>
      <c r="H24" s="27">
        <v>103072.9</v>
      </c>
      <c r="I24" s="28">
        <v>0.28299999999999997</v>
      </c>
      <c r="J24" s="29">
        <v>16744.3</v>
      </c>
      <c r="K24" s="30">
        <v>7.0000000000000001E-3</v>
      </c>
      <c r="L24" s="31">
        <v>2356616.2000000002</v>
      </c>
      <c r="M24" s="21" t="s">
        <v>21</v>
      </c>
      <c r="N24" s="59">
        <f>H24- (H24*I24)</f>
        <v>73903.2693</v>
      </c>
      <c r="O24" s="64">
        <f>IF(ISNUMBER(J24/(1+K24)), J24/(1+K24), "")</f>
        <v>16627.904667328701</v>
      </c>
      <c r="P24" s="59">
        <f>H24+(H24*$X$21)</f>
        <v>103072.9</v>
      </c>
      <c r="Q24" s="77">
        <f>IF(H24&gt;$X$24, U24-(U24*$Y$24), U24)</f>
        <v>86328.599999999991</v>
      </c>
      <c r="R24" s="59">
        <f>P24-Q24</f>
        <v>16744.300000000003</v>
      </c>
      <c r="S24" s="78"/>
      <c r="T24">
        <v>20</v>
      </c>
      <c r="U24" s="75">
        <f>H24-J24</f>
        <v>86328.599999999991</v>
      </c>
    </row>
    <row r="25" spans="3:24" x14ac:dyDescent="0.2">
      <c r="C25" s="17">
        <v>60</v>
      </c>
      <c r="D25" s="18" t="s">
        <v>85</v>
      </c>
      <c r="E25" s="19" t="s">
        <v>11</v>
      </c>
      <c r="F25" s="20">
        <v>131000</v>
      </c>
      <c r="G25" s="21">
        <v>71</v>
      </c>
      <c r="H25" s="27">
        <v>110360</v>
      </c>
      <c r="I25" s="28">
        <v>0.22700000000000001</v>
      </c>
      <c r="J25" s="29">
        <v>16571</v>
      </c>
      <c r="K25" s="30">
        <v>-0.218</v>
      </c>
      <c r="L25" s="31">
        <v>258848</v>
      </c>
      <c r="M25" s="21">
        <v>71</v>
      </c>
      <c r="N25" s="59">
        <f>H25- (H25*I25)</f>
        <v>85308.28</v>
      </c>
      <c r="O25" s="64">
        <f>IF(ISNUMBER(J25/(1+K25)), J25/(1+K25), "")</f>
        <v>21190.537084398977</v>
      </c>
      <c r="P25" s="59">
        <f>H25+(H25*$X$21)</f>
        <v>110360</v>
      </c>
      <c r="Q25" s="77">
        <f>IF(H25&gt;$X$24, U25-(U25*$Y$24), U25)</f>
        <v>93789</v>
      </c>
      <c r="R25" s="59">
        <f>P25-Q25</f>
        <v>16571</v>
      </c>
      <c r="S25" s="78"/>
      <c r="T25">
        <v>21</v>
      </c>
      <c r="U25" s="75">
        <f>H25-J25</f>
        <v>93789</v>
      </c>
    </row>
    <row r="26" spans="3:24" x14ac:dyDescent="0.2">
      <c r="C26" s="17">
        <v>29</v>
      </c>
      <c r="D26" s="18" t="s">
        <v>53</v>
      </c>
      <c r="E26" s="19" t="s">
        <v>13</v>
      </c>
      <c r="F26" s="20">
        <v>376900</v>
      </c>
      <c r="G26" s="21">
        <v>29</v>
      </c>
      <c r="H26" s="27">
        <v>163597.4</v>
      </c>
      <c r="I26" s="28">
        <v>0.13500000000000001</v>
      </c>
      <c r="J26" s="29">
        <v>16237.2</v>
      </c>
      <c r="K26" s="30">
        <v>0.23200000000000001</v>
      </c>
      <c r="L26" s="31">
        <v>1040383.4</v>
      </c>
      <c r="M26" s="21">
        <v>29</v>
      </c>
      <c r="N26" s="59">
        <f>H26- (H26*I26)</f>
        <v>141511.75099999999</v>
      </c>
      <c r="O26" s="64">
        <f>IF(ISNUMBER(J26/(1+K26)), J26/(1+K26), "")</f>
        <v>13179.545454545456</v>
      </c>
      <c r="P26" s="59">
        <f>H26+(H26*$X$21)</f>
        <v>163597.4</v>
      </c>
      <c r="Q26" s="77">
        <f>IF(H26&gt;$X$24, U26-(U26*$Y$24), U26)</f>
        <v>147360.19999999998</v>
      </c>
      <c r="R26" s="59">
        <f>P26-Q26</f>
        <v>16237.200000000012</v>
      </c>
      <c r="S26" s="78"/>
      <c r="T26">
        <v>22</v>
      </c>
      <c r="U26" s="75">
        <f>H26-J26</f>
        <v>147360.19999999998</v>
      </c>
    </row>
    <row r="27" spans="3:24" x14ac:dyDescent="0.2">
      <c r="C27" s="17">
        <v>49</v>
      </c>
      <c r="D27" s="18" t="s">
        <v>74</v>
      </c>
      <c r="E27" s="19" t="s">
        <v>11</v>
      </c>
      <c r="F27" s="20">
        <v>7400</v>
      </c>
      <c r="G27" s="21">
        <v>48</v>
      </c>
      <c r="H27" s="27">
        <v>120101</v>
      </c>
      <c r="I27" s="28">
        <v>6.9000000000000006E-2</v>
      </c>
      <c r="J27" s="29">
        <v>15959</v>
      </c>
      <c r="K27" s="30">
        <v>5.4790000000000001</v>
      </c>
      <c r="L27" s="31">
        <v>3418318</v>
      </c>
      <c r="M27" s="21">
        <v>48</v>
      </c>
      <c r="N27" s="59">
        <f>H27- (H27*I27)</f>
        <v>111814.031</v>
      </c>
      <c r="O27" s="64">
        <f>IF(ISNUMBER(J27/(1+K27)), J27/(1+K27), "")</f>
        <v>2463.1887636981014</v>
      </c>
      <c r="P27" s="59">
        <f>H27+(H27*$X$21)</f>
        <v>120101</v>
      </c>
      <c r="Q27" s="77">
        <f>IF(H27&gt;$X$24, U27-(U27*$Y$24), U27)</f>
        <v>104142</v>
      </c>
      <c r="R27" s="59">
        <f>P27-Q27</f>
        <v>15959</v>
      </c>
      <c r="S27" s="78"/>
      <c r="T27">
        <v>23</v>
      </c>
      <c r="U27" s="75">
        <f>H27-J27</f>
        <v>104142</v>
      </c>
    </row>
    <row r="28" spans="3:24" x14ac:dyDescent="0.2">
      <c r="C28" s="17">
        <v>43</v>
      </c>
      <c r="D28" s="18" t="s">
        <v>68</v>
      </c>
      <c r="E28" s="19" t="s">
        <v>11</v>
      </c>
      <c r="F28" s="20">
        <v>144500</v>
      </c>
      <c r="G28" s="21">
        <v>37</v>
      </c>
      <c r="H28" s="27">
        <v>130863</v>
      </c>
      <c r="I28" s="28">
        <v>3.7999999999999999E-2</v>
      </c>
      <c r="J28" s="29">
        <v>15528</v>
      </c>
      <c r="K28" s="30">
        <v>-0.48399999999999999</v>
      </c>
      <c r="L28" s="31">
        <v>264829</v>
      </c>
      <c r="M28" s="21">
        <v>37</v>
      </c>
      <c r="N28" s="59">
        <f>H28- (H28*I28)</f>
        <v>125890.20600000001</v>
      </c>
      <c r="O28" s="64">
        <f>IF(ISNUMBER(J28/(1+K28)), J28/(1+K28), "")</f>
        <v>30093.023255813954</v>
      </c>
      <c r="P28" s="59">
        <f>H28+(H28*$X$21)</f>
        <v>130863</v>
      </c>
      <c r="Q28" s="77">
        <f>IF(H28&gt;$X$24, U28-(U28*$Y$24), U28)</f>
        <v>115335</v>
      </c>
      <c r="R28" s="59">
        <f>P28-Q28</f>
        <v>15528</v>
      </c>
      <c r="S28" s="78"/>
      <c r="T28">
        <v>24</v>
      </c>
      <c r="U28" s="75">
        <f>H28-J28</f>
        <v>115335</v>
      </c>
    </row>
    <row r="29" spans="3:24" x14ac:dyDescent="0.2">
      <c r="C29" s="17">
        <v>109</v>
      </c>
      <c r="D29" s="18" t="s">
        <v>138</v>
      </c>
      <c r="E29" s="19" t="s">
        <v>11</v>
      </c>
      <c r="F29" s="20">
        <v>135100</v>
      </c>
      <c r="G29" s="21">
        <v>100</v>
      </c>
      <c r="H29" s="27">
        <v>81581</v>
      </c>
      <c r="I29" s="28">
        <v>6.7000000000000004E-2</v>
      </c>
      <c r="J29" s="29">
        <v>15297</v>
      </c>
      <c r="K29" s="30">
        <v>10.766999999999999</v>
      </c>
      <c r="L29" s="31">
        <v>152954</v>
      </c>
      <c r="M29" s="21">
        <v>100</v>
      </c>
      <c r="N29" s="59">
        <f>H29- (H29*I29)</f>
        <v>76115.073000000004</v>
      </c>
      <c r="O29" s="64">
        <f>IF(ISNUMBER(J29/(1+K29)), J29/(1+K29), "")</f>
        <v>1299.991501657177</v>
      </c>
      <c r="P29" s="59">
        <f>H29+(H29*$X$21)</f>
        <v>81581</v>
      </c>
      <c r="Q29" s="77">
        <f>IF(H29&gt;$X$24, U29-(U29*$Y$24), U29)</f>
        <v>66284</v>
      </c>
      <c r="R29" s="59">
        <f>P29-Q29</f>
        <v>15297</v>
      </c>
      <c r="S29" s="78"/>
      <c r="T29">
        <v>25</v>
      </c>
      <c r="U29" s="75">
        <f>H29-J29</f>
        <v>66284</v>
      </c>
    </row>
    <row r="30" spans="3:24" x14ac:dyDescent="0.2">
      <c r="C30" s="17">
        <v>28</v>
      </c>
      <c r="D30" s="18" t="s">
        <v>52</v>
      </c>
      <c r="E30" s="19" t="s">
        <v>11</v>
      </c>
      <c r="F30" s="20">
        <v>48600</v>
      </c>
      <c r="G30" s="21">
        <v>33</v>
      </c>
      <c r="H30" s="27">
        <v>166339</v>
      </c>
      <c r="I30" s="28">
        <v>0.23599999999999999</v>
      </c>
      <c r="J30" s="29">
        <v>14824</v>
      </c>
      <c r="K30" s="30">
        <v>0.61199999999999999</v>
      </c>
      <c r="L30" s="31">
        <v>253863</v>
      </c>
      <c r="M30" s="21">
        <v>33</v>
      </c>
      <c r="N30" s="59">
        <f>H30- (H30*I30)</f>
        <v>127082.996</v>
      </c>
      <c r="O30" s="64">
        <f>IF(ISNUMBER(J30/(1+K30)), J30/(1+K30), "")</f>
        <v>9196.0297766749372</v>
      </c>
      <c r="P30" s="59">
        <f>H30+(H30*$X$21)</f>
        <v>166339</v>
      </c>
      <c r="Q30" s="77">
        <f>IF(H30&gt;$X$24, U30-(U30*$Y$24), U30)</f>
        <v>151515</v>
      </c>
      <c r="R30" s="59">
        <f>P30-Q30</f>
        <v>14824</v>
      </c>
      <c r="S30" s="78"/>
      <c r="T30">
        <v>26</v>
      </c>
      <c r="U30" s="75">
        <f>H30-J30</f>
        <v>151515</v>
      </c>
    </row>
    <row r="31" spans="3:24" ht="19" x14ac:dyDescent="0.25">
      <c r="C31" s="17">
        <v>9</v>
      </c>
      <c r="D31" s="18" t="s">
        <v>25</v>
      </c>
      <c r="E31" s="19" t="s">
        <v>26</v>
      </c>
      <c r="F31" s="20">
        <v>664496</v>
      </c>
      <c r="G31" s="21">
        <v>7</v>
      </c>
      <c r="H31" s="27">
        <v>278341.5</v>
      </c>
      <c r="I31" s="28">
        <v>7.0000000000000007E-2</v>
      </c>
      <c r="J31" s="29">
        <v>14322.5</v>
      </c>
      <c r="K31" s="30">
        <v>9.2999999999999999E-2</v>
      </c>
      <c r="L31" s="31">
        <v>523672.3</v>
      </c>
      <c r="M31" s="21">
        <v>7</v>
      </c>
      <c r="N31" s="59">
        <f>H31- (H31*I31)</f>
        <v>258857.595</v>
      </c>
      <c r="O31" s="64">
        <f>IF(ISNUMBER(J31/(1+K31)), J31/(1+K31), "")</f>
        <v>13103.84263494968</v>
      </c>
      <c r="P31" s="59">
        <f>H31+(H31*$X$21)</f>
        <v>278341.5</v>
      </c>
      <c r="Q31" s="77">
        <f>IF(H31&gt;$X$24, U31-(U31*$Y$24), U31)</f>
        <v>264019</v>
      </c>
      <c r="R31" s="59">
        <f>P31-Q31</f>
        <v>14322.5</v>
      </c>
      <c r="S31" s="78"/>
      <c r="T31">
        <v>27</v>
      </c>
      <c r="U31" s="75">
        <f>H31-J31</f>
        <v>264019</v>
      </c>
      <c r="W31" s="43" t="s">
        <v>562</v>
      </c>
      <c r="X31" s="42"/>
    </row>
    <row r="32" spans="3:24" x14ac:dyDescent="0.2">
      <c r="C32" s="17">
        <v>409</v>
      </c>
      <c r="D32" s="18" t="s">
        <v>452</v>
      </c>
      <c r="E32" s="19" t="s">
        <v>11</v>
      </c>
      <c r="F32" s="20">
        <v>36000</v>
      </c>
      <c r="G32" s="21" t="s">
        <v>21</v>
      </c>
      <c r="H32" s="27">
        <v>30391</v>
      </c>
      <c r="I32" s="28">
        <v>0.495</v>
      </c>
      <c r="J32" s="29">
        <v>14135</v>
      </c>
      <c r="K32" s="30">
        <v>1.778</v>
      </c>
      <c r="L32" s="31">
        <v>43376</v>
      </c>
      <c r="M32" s="21" t="s">
        <v>21</v>
      </c>
      <c r="N32" s="59">
        <f>H32- (H32*I32)</f>
        <v>15347.455</v>
      </c>
      <c r="O32" s="64">
        <f>IF(ISNUMBER(J32/(1+K32)), J32/(1+K32), "")</f>
        <v>5088.1929445644346</v>
      </c>
      <c r="P32" s="59">
        <f>H32+(H32*$X$21)</f>
        <v>30391</v>
      </c>
      <c r="Q32" s="77">
        <f>IF(H32&gt;$X$24, U32-(U32*$Y$24), U32)</f>
        <v>16256</v>
      </c>
      <c r="R32" s="59">
        <f>P32-Q32</f>
        <v>14135</v>
      </c>
      <c r="S32" s="78"/>
      <c r="T32">
        <v>28</v>
      </c>
      <c r="U32" s="75">
        <f>H32-J32</f>
        <v>16256</v>
      </c>
    </row>
    <row r="33" spans="3:24" x14ac:dyDescent="0.2">
      <c r="C33" s="17">
        <v>335</v>
      </c>
      <c r="D33" s="18" t="s">
        <v>377</v>
      </c>
      <c r="E33" s="19" t="s">
        <v>34</v>
      </c>
      <c r="F33" s="20">
        <v>33000</v>
      </c>
      <c r="G33" s="21">
        <v>442</v>
      </c>
      <c r="H33" s="27">
        <v>36763.1</v>
      </c>
      <c r="I33" s="28">
        <v>0.38</v>
      </c>
      <c r="J33" s="29">
        <v>14125.4</v>
      </c>
      <c r="K33" s="30">
        <v>0.5</v>
      </c>
      <c r="L33" s="31">
        <v>57056.9</v>
      </c>
      <c r="M33" s="21">
        <v>442</v>
      </c>
      <c r="N33" s="59">
        <f>H33- (H33*I33)</f>
        <v>22793.121999999999</v>
      </c>
      <c r="O33" s="64">
        <f>IF(ISNUMBER(J33/(1+K33)), J33/(1+K33), "")</f>
        <v>9416.9333333333325</v>
      </c>
      <c r="P33" s="59">
        <f>H33+(H33*$X$21)</f>
        <v>36763.1</v>
      </c>
      <c r="Q33" s="77">
        <f>IF(H33&gt;$X$24, U33-(U33*$Y$24), U33)</f>
        <v>22637.699999999997</v>
      </c>
      <c r="R33" s="59">
        <f>P33-Q33</f>
        <v>14125.400000000001</v>
      </c>
      <c r="S33" s="78"/>
      <c r="T33">
        <v>29</v>
      </c>
      <c r="U33" s="75">
        <f>H33-J33</f>
        <v>22637.699999999997</v>
      </c>
    </row>
    <row r="34" spans="3:24" x14ac:dyDescent="0.2">
      <c r="C34" s="17">
        <v>99</v>
      </c>
      <c r="D34" s="18" t="s">
        <v>127</v>
      </c>
      <c r="E34" s="19" t="s">
        <v>23</v>
      </c>
      <c r="F34" s="20">
        <v>235217</v>
      </c>
      <c r="G34" s="21">
        <v>90</v>
      </c>
      <c r="H34" s="27">
        <v>86131</v>
      </c>
      <c r="I34" s="28">
        <v>8.2000000000000003E-2</v>
      </c>
      <c r="J34" s="29">
        <v>13727</v>
      </c>
      <c r="K34" s="30">
        <v>0.27100000000000002</v>
      </c>
      <c r="L34" s="31">
        <v>2558124</v>
      </c>
      <c r="M34" s="21">
        <v>90</v>
      </c>
      <c r="N34" s="59">
        <f>H34- (H34*I34)</f>
        <v>79068.258000000002</v>
      </c>
      <c r="O34" s="64">
        <f>IF(ISNUMBER(J34/(1+K34)), J34/(1+K34), "")</f>
        <v>10800.157356412275</v>
      </c>
      <c r="P34" s="59">
        <f>H34+(H34*$X$21)</f>
        <v>86131</v>
      </c>
      <c r="Q34" s="77">
        <f>IF(H34&gt;$X$24, U34-(U34*$Y$24), U34)</f>
        <v>72404</v>
      </c>
      <c r="R34" s="59">
        <f>P34-Q34</f>
        <v>13727</v>
      </c>
      <c r="S34" s="78"/>
      <c r="T34">
        <v>30</v>
      </c>
      <c r="U34" s="75">
        <f>H34-J34</f>
        <v>72404</v>
      </c>
    </row>
    <row r="35" spans="3:24" x14ac:dyDescent="0.2">
      <c r="C35" s="17">
        <v>303</v>
      </c>
      <c r="D35" s="18" t="s">
        <v>345</v>
      </c>
      <c r="E35" s="19" t="s">
        <v>23</v>
      </c>
      <c r="F35" s="20">
        <v>47458</v>
      </c>
      <c r="G35" s="21">
        <v>278</v>
      </c>
      <c r="H35" s="27">
        <v>40522</v>
      </c>
      <c r="I35" s="28">
        <v>1.2E-2</v>
      </c>
      <c r="J35" s="29">
        <v>13638</v>
      </c>
      <c r="K35" s="30">
        <v>0.55600000000000005</v>
      </c>
      <c r="L35" s="31">
        <v>90949</v>
      </c>
      <c r="M35" s="21">
        <v>278</v>
      </c>
      <c r="N35" s="59">
        <f>H35- (H35*I35)</f>
        <v>40035.735999999997</v>
      </c>
      <c r="O35" s="64">
        <f>IF(ISNUMBER(J35/(1+K35)), J35/(1+K35), "")</f>
        <v>8764.78149100257</v>
      </c>
      <c r="P35" s="59">
        <f>H35+(H35*$X$21)</f>
        <v>40522</v>
      </c>
      <c r="Q35" s="77">
        <f>IF(H35&gt;$X$24, U35-(U35*$Y$24), U35)</f>
        <v>26884</v>
      </c>
      <c r="R35" s="59">
        <f>P35-Q35</f>
        <v>13638</v>
      </c>
      <c r="S35" s="78"/>
      <c r="T35">
        <v>31</v>
      </c>
      <c r="U35" s="75">
        <f>H35-J35</f>
        <v>26884</v>
      </c>
    </row>
    <row r="36" spans="3:24" x14ac:dyDescent="0.2">
      <c r="C36" s="17">
        <v>255</v>
      </c>
      <c r="D36" s="18" t="s">
        <v>295</v>
      </c>
      <c r="E36" s="19" t="s">
        <v>67</v>
      </c>
      <c r="F36" s="20">
        <v>293752</v>
      </c>
      <c r="G36" s="21">
        <v>205</v>
      </c>
      <c r="H36" s="27">
        <v>44898.400000000001</v>
      </c>
      <c r="I36" s="28">
        <v>-9.7000000000000003E-2</v>
      </c>
      <c r="J36" s="29">
        <v>13268.5</v>
      </c>
      <c r="K36" s="30">
        <v>3.1E-2</v>
      </c>
      <c r="L36" s="31">
        <v>450270</v>
      </c>
      <c r="M36" s="21">
        <v>205</v>
      </c>
      <c r="N36" s="59">
        <f>H36- (H36*I36)</f>
        <v>49253.544800000003</v>
      </c>
      <c r="O36" s="64">
        <f>IF(ISNUMBER(J36/(1+K36)), J36/(1+K36), "")</f>
        <v>12869.544131910767</v>
      </c>
      <c r="P36" s="59">
        <f>H36+(H36*$X$21)</f>
        <v>44898.400000000001</v>
      </c>
      <c r="Q36" s="77">
        <f>IF(H36&gt;$X$24, U36-(U36*$Y$24), U36)</f>
        <v>31629.9</v>
      </c>
      <c r="R36" s="59">
        <f>P36-Q36</f>
        <v>13268.5</v>
      </c>
      <c r="S36" s="78"/>
      <c r="T36">
        <v>32</v>
      </c>
      <c r="U36" s="75">
        <f>H36-J36</f>
        <v>31629.9</v>
      </c>
    </row>
    <row r="37" spans="3:24" x14ac:dyDescent="0.2">
      <c r="C37" s="17">
        <v>182</v>
      </c>
      <c r="D37" s="18" t="s">
        <v>219</v>
      </c>
      <c r="E37" s="19" t="s">
        <v>13</v>
      </c>
      <c r="F37" s="20">
        <v>101958</v>
      </c>
      <c r="G37" s="21">
        <v>300</v>
      </c>
      <c r="H37" s="27">
        <v>56147.199999999997</v>
      </c>
      <c r="I37" s="28">
        <v>0.48699999999999999</v>
      </c>
      <c r="J37" s="29">
        <v>13094.4</v>
      </c>
      <c r="K37" s="30">
        <v>0.35399999999999998</v>
      </c>
      <c r="L37" s="31">
        <v>143608.20000000001</v>
      </c>
      <c r="M37" s="21">
        <v>300</v>
      </c>
      <c r="N37" s="59">
        <f>H37- (H37*I37)</f>
        <v>28803.513599999998</v>
      </c>
      <c r="O37" s="64">
        <f>IF(ISNUMBER(J37/(1+K37)), J37/(1+K37), "")</f>
        <v>9670.9010339734104</v>
      </c>
      <c r="P37" s="59">
        <f>H37+(H37*$X$21)</f>
        <v>56147.199999999997</v>
      </c>
      <c r="Q37" s="77">
        <f>IF(H37&gt;$X$24, U37-(U37*$Y$24), U37)</f>
        <v>43052.799999999996</v>
      </c>
      <c r="R37" s="59">
        <f>P37-Q37</f>
        <v>13094.400000000001</v>
      </c>
      <c r="S37" s="78"/>
      <c r="T37">
        <v>33</v>
      </c>
      <c r="U37" s="75">
        <f>H37-J37</f>
        <v>43052.799999999996</v>
      </c>
    </row>
    <row r="38" spans="3:24" x14ac:dyDescent="0.2">
      <c r="C38" s="17">
        <v>98</v>
      </c>
      <c r="D38" s="18" t="s">
        <v>126</v>
      </c>
      <c r="E38" s="19" t="s">
        <v>28</v>
      </c>
      <c r="F38" s="20">
        <v>76866</v>
      </c>
      <c r="G38" s="21">
        <v>85</v>
      </c>
      <c r="H38" s="27">
        <v>86604.7</v>
      </c>
      <c r="I38" s="28">
        <v>4.8000000000000001E-2</v>
      </c>
      <c r="J38" s="29">
        <v>12727.9</v>
      </c>
      <c r="K38" s="30">
        <v>0.35699999999999998</v>
      </c>
      <c r="L38" s="31">
        <v>326163.20000000001</v>
      </c>
      <c r="M38" s="21">
        <v>85</v>
      </c>
      <c r="N38" s="59">
        <f>H38- (H38*I38)</f>
        <v>82447.674400000004</v>
      </c>
      <c r="O38" s="64">
        <f>IF(ISNUMBER(J38/(1+K38)), J38/(1+K38), "")</f>
        <v>9379.4399410464266</v>
      </c>
      <c r="P38" s="59">
        <f>H38+(H38*$X$21)</f>
        <v>86604.7</v>
      </c>
      <c r="Q38" s="77">
        <f>IF(H38&gt;$X$24, U38-(U38*$Y$24), U38)</f>
        <v>73876.800000000003</v>
      </c>
      <c r="R38" s="59">
        <f>P38-Q38</f>
        <v>12727.899999999994</v>
      </c>
      <c r="S38" s="78"/>
      <c r="T38">
        <v>34</v>
      </c>
      <c r="U38" s="75">
        <f>H38-J38</f>
        <v>73876.800000000003</v>
      </c>
    </row>
    <row r="39" spans="3:24" x14ac:dyDescent="0.2">
      <c r="C39" s="17">
        <v>201</v>
      </c>
      <c r="D39" s="18" t="s">
        <v>240</v>
      </c>
      <c r="E39" s="19" t="s">
        <v>36</v>
      </c>
      <c r="F39" s="20">
        <v>125161</v>
      </c>
      <c r="G39" s="21">
        <v>203</v>
      </c>
      <c r="H39" s="27">
        <v>53166</v>
      </c>
      <c r="I39" s="28">
        <v>0.06</v>
      </c>
      <c r="J39" s="29">
        <v>12611</v>
      </c>
      <c r="K39" s="30">
        <v>0.63700000000000001</v>
      </c>
      <c r="L39" s="31">
        <v>145563</v>
      </c>
      <c r="M39" s="21">
        <v>203</v>
      </c>
      <c r="N39" s="59">
        <f>H39- (H39*I39)</f>
        <v>49976.04</v>
      </c>
      <c r="O39" s="64">
        <f>IF(ISNUMBER(J39/(1+K39)), J39/(1+K39), "")</f>
        <v>7703.7263286499692</v>
      </c>
      <c r="P39" s="59">
        <f>H39+(H39*$X$21)</f>
        <v>53166</v>
      </c>
      <c r="Q39" s="77">
        <f>IF(H39&gt;$X$24, U39-(U39*$Y$24), U39)</f>
        <v>40555</v>
      </c>
      <c r="R39" s="59">
        <f>P39-Q39</f>
        <v>12611</v>
      </c>
      <c r="S39" s="78"/>
      <c r="T39">
        <v>35</v>
      </c>
      <c r="U39" s="75">
        <f>H39-J39</f>
        <v>40555</v>
      </c>
    </row>
    <row r="40" spans="3:24" x14ac:dyDescent="0.2">
      <c r="C40" s="17">
        <v>170</v>
      </c>
      <c r="D40" s="18" t="s">
        <v>205</v>
      </c>
      <c r="E40" s="19" t="s">
        <v>11</v>
      </c>
      <c r="F40" s="20">
        <v>201000</v>
      </c>
      <c r="G40" s="21">
        <v>176</v>
      </c>
      <c r="H40" s="27">
        <v>59434</v>
      </c>
      <c r="I40" s="28">
        <v>7.8E-2</v>
      </c>
      <c r="J40" s="29">
        <v>12598</v>
      </c>
      <c r="K40" s="30">
        <v>0.40300000000000002</v>
      </c>
      <c r="L40" s="31">
        <v>98598</v>
      </c>
      <c r="M40" s="21">
        <v>176</v>
      </c>
      <c r="N40" s="59">
        <f>H40- (H40*I40)</f>
        <v>54798.148000000001</v>
      </c>
      <c r="O40" s="64">
        <f>IF(ISNUMBER(J40/(1+K40)), J40/(1+K40), "")</f>
        <v>8979.3300071275844</v>
      </c>
      <c r="P40" s="59">
        <f>H40+(H40*$X$21)</f>
        <v>59434</v>
      </c>
      <c r="Q40" s="77">
        <f>IF(H40&gt;$X$24, U40-(U40*$Y$24), U40)</f>
        <v>46836</v>
      </c>
      <c r="R40" s="59">
        <f>P40-Q40</f>
        <v>12598</v>
      </c>
      <c r="S40" s="78"/>
      <c r="T40">
        <v>36</v>
      </c>
      <c r="U40" s="75">
        <f>H40-J40</f>
        <v>46836</v>
      </c>
    </row>
    <row r="41" spans="3:24" x14ac:dyDescent="0.2">
      <c r="C41" s="17">
        <v>154</v>
      </c>
      <c r="D41" s="18" t="s">
        <v>187</v>
      </c>
      <c r="E41" s="19" t="s">
        <v>11</v>
      </c>
      <c r="F41" s="20">
        <v>267000</v>
      </c>
      <c r="G41" s="21">
        <v>144</v>
      </c>
      <c r="H41" s="27">
        <v>64661</v>
      </c>
      <c r="I41" s="28">
        <v>1.7999999999999999E-2</v>
      </c>
      <c r="J41" s="29">
        <v>12515</v>
      </c>
      <c r="K41" s="30">
        <v>1.577</v>
      </c>
      <c r="L41" s="31">
        <v>77648</v>
      </c>
      <c r="M41" s="21">
        <v>144</v>
      </c>
      <c r="N41" s="59">
        <f>H41- (H41*I41)</f>
        <v>63497.101999999999</v>
      </c>
      <c r="O41" s="64">
        <f>IF(ISNUMBER(J41/(1+K41)), J41/(1+K41), "")</f>
        <v>4856.4221963523478</v>
      </c>
      <c r="P41" s="59">
        <f>H41+(H41*$X$21)</f>
        <v>64661</v>
      </c>
      <c r="Q41" s="77">
        <f>IF(H41&gt;$X$24, U41-(U41*$Y$24), U41)</f>
        <v>52146</v>
      </c>
      <c r="R41" s="59">
        <f>P41-Q41</f>
        <v>12515</v>
      </c>
      <c r="S41" s="78"/>
      <c r="T41">
        <v>37</v>
      </c>
      <c r="U41" s="75">
        <f>H41-J41</f>
        <v>52146</v>
      </c>
    </row>
    <row r="42" spans="3:24" x14ac:dyDescent="0.2">
      <c r="C42" s="17">
        <v>188</v>
      </c>
      <c r="D42" s="18" t="s">
        <v>225</v>
      </c>
      <c r="E42" s="19" t="s">
        <v>13</v>
      </c>
      <c r="F42" s="20">
        <v>74590</v>
      </c>
      <c r="G42" s="21">
        <v>213</v>
      </c>
      <c r="H42" s="27">
        <v>55063.5</v>
      </c>
      <c r="I42" s="28">
        <v>0.152</v>
      </c>
      <c r="J42" s="29">
        <v>12179</v>
      </c>
      <c r="K42" s="30">
        <v>0.17299999999999999</v>
      </c>
      <c r="L42" s="31">
        <v>982526</v>
      </c>
      <c r="M42" s="21">
        <v>213</v>
      </c>
      <c r="N42" s="59">
        <f>H42- (H42*I42)</f>
        <v>46693.847999999998</v>
      </c>
      <c r="O42" s="64">
        <f>IF(ISNUMBER(J42/(1+K42)), J42/(1+K42), "")</f>
        <v>10382.779198635975</v>
      </c>
      <c r="P42" s="59">
        <f>H42+(H42*$X$21)</f>
        <v>55063.5</v>
      </c>
      <c r="Q42" s="77">
        <f>IF(H42&gt;$X$24, U42-(U42*$Y$24), U42)</f>
        <v>42884.5</v>
      </c>
      <c r="R42" s="59">
        <f>P42-Q42</f>
        <v>12179</v>
      </c>
      <c r="S42" s="78"/>
      <c r="T42">
        <v>38</v>
      </c>
      <c r="U42" s="75">
        <f>H42-J42</f>
        <v>42884.5</v>
      </c>
    </row>
    <row r="43" spans="3:24" x14ac:dyDescent="0.2">
      <c r="C43" s="17">
        <v>363</v>
      </c>
      <c r="D43" s="18" t="s">
        <v>405</v>
      </c>
      <c r="E43" s="19" t="s">
        <v>46</v>
      </c>
      <c r="F43" s="20">
        <v>48752</v>
      </c>
      <c r="G43" s="21">
        <v>368</v>
      </c>
      <c r="H43" s="27">
        <v>34218.199999999997</v>
      </c>
      <c r="I43" s="28">
        <v>6.5000000000000002E-2</v>
      </c>
      <c r="J43" s="29">
        <v>12043.9</v>
      </c>
      <c r="K43" s="30">
        <v>6.2E-2</v>
      </c>
      <c r="L43" s="31">
        <v>67999.5</v>
      </c>
      <c r="M43" s="21">
        <v>368</v>
      </c>
      <c r="N43" s="59">
        <f>H43- (H43*I43)</f>
        <v>31994.016999999996</v>
      </c>
      <c r="O43" s="64">
        <f>IF(ISNUMBER(J43/(1+K43)), J43/(1+K43), "")</f>
        <v>11340.772128060262</v>
      </c>
      <c r="P43" s="59">
        <f>H43+(H43*$X$21)</f>
        <v>34218.199999999997</v>
      </c>
      <c r="Q43" s="77">
        <f>IF(H43&gt;$X$24, U43-(U43*$Y$24), U43)</f>
        <v>22174.299999999996</v>
      </c>
      <c r="R43" s="59">
        <f>P43-Q43</f>
        <v>12043.900000000001</v>
      </c>
      <c r="S43" s="78"/>
      <c r="T43">
        <v>39</v>
      </c>
      <c r="U43" s="75">
        <f>H43-J43</f>
        <v>22174.299999999996</v>
      </c>
    </row>
    <row r="44" spans="3:24" ht="19" x14ac:dyDescent="0.25">
      <c r="C44" s="17">
        <v>14</v>
      </c>
      <c r="D44" s="18" t="s">
        <v>32</v>
      </c>
      <c r="E44" s="19" t="s">
        <v>11</v>
      </c>
      <c r="F44" s="20">
        <v>300000</v>
      </c>
      <c r="G44" s="21">
        <v>15</v>
      </c>
      <c r="H44" s="27">
        <v>226247</v>
      </c>
      <c r="I44" s="28">
        <v>0.125</v>
      </c>
      <c r="J44" s="29">
        <v>11986</v>
      </c>
      <c r="K44" s="30">
        <v>0.13500000000000001</v>
      </c>
      <c r="L44" s="31">
        <v>152221</v>
      </c>
      <c r="M44" s="21">
        <v>15</v>
      </c>
      <c r="N44" s="59">
        <f>H44- (H44*I44)</f>
        <v>197966.125</v>
      </c>
      <c r="O44" s="64">
        <f>IF(ISNUMBER(J44/(1+K44)), J44/(1+K44), "")</f>
        <v>10560.352422907488</v>
      </c>
      <c r="P44" s="59">
        <f>H44+(H44*$X$21)</f>
        <v>226247</v>
      </c>
      <c r="Q44" s="77">
        <f>IF(H44&gt;$X$24, U44-(U44*$Y$24), U44)</f>
        <v>214261</v>
      </c>
      <c r="R44" s="59">
        <f>P44-Q44</f>
        <v>11986</v>
      </c>
      <c r="S44" s="78"/>
      <c r="T44">
        <v>40</v>
      </c>
      <c r="U44" s="75">
        <f>H44-J44</f>
        <v>214261</v>
      </c>
      <c r="W44" s="42" t="s">
        <v>552</v>
      </c>
      <c r="X44" s="42"/>
    </row>
    <row r="45" spans="3:24" x14ac:dyDescent="0.2">
      <c r="C45" s="17">
        <v>237</v>
      </c>
      <c r="D45" s="18" t="s">
        <v>276</v>
      </c>
      <c r="E45" s="19" t="s">
        <v>13</v>
      </c>
      <c r="F45" s="20">
        <v>54309</v>
      </c>
      <c r="G45" s="21">
        <v>331</v>
      </c>
      <c r="H45" s="27">
        <v>47272.7</v>
      </c>
      <c r="I45" s="28">
        <v>0.34399999999999997</v>
      </c>
      <c r="J45" s="29">
        <v>11900.6</v>
      </c>
      <c r="K45" s="30">
        <v>0.125</v>
      </c>
      <c r="L45" s="31">
        <v>105382</v>
      </c>
      <c r="M45" s="21">
        <v>331</v>
      </c>
      <c r="N45" s="59">
        <f>H45- (H45*I45)</f>
        <v>31010.891199999998</v>
      </c>
      <c r="O45" s="64">
        <f>IF(ISNUMBER(J45/(1+K45)), J45/(1+K45), "")</f>
        <v>10578.311111111112</v>
      </c>
      <c r="P45" s="59">
        <f>H45+(H45*$X$21)</f>
        <v>47272.7</v>
      </c>
      <c r="Q45" s="77">
        <f>IF(H45&gt;$X$24, U45-(U45*$Y$24), U45)</f>
        <v>35372.1</v>
      </c>
      <c r="R45" s="59">
        <f>P45-Q45</f>
        <v>11900.599999999999</v>
      </c>
      <c r="S45" s="78"/>
      <c r="T45">
        <v>41</v>
      </c>
      <c r="U45" s="75">
        <f>H45-J45</f>
        <v>35372.1</v>
      </c>
    </row>
    <row r="46" spans="3:24" x14ac:dyDescent="0.2">
      <c r="C46" s="17">
        <v>158</v>
      </c>
      <c r="D46" s="18" t="s">
        <v>191</v>
      </c>
      <c r="E46" s="19" t="s">
        <v>192</v>
      </c>
      <c r="F46" s="20">
        <v>48001</v>
      </c>
      <c r="G46" s="21">
        <v>191</v>
      </c>
      <c r="H46" s="27">
        <v>62230.6</v>
      </c>
      <c r="I46" s="28">
        <v>0.19600000000000001</v>
      </c>
      <c r="J46" s="29">
        <v>11868.3</v>
      </c>
      <c r="K46" s="30">
        <v>0.35499999999999998</v>
      </c>
      <c r="L46" s="31">
        <v>154071.20000000001</v>
      </c>
      <c r="M46" s="21">
        <v>191</v>
      </c>
      <c r="N46" s="59">
        <f>H46- (H46*I46)</f>
        <v>50033.402399999999</v>
      </c>
      <c r="O46" s="64">
        <f>IF(ISNUMBER(J46/(1+K46)), J46/(1+K46), "")</f>
        <v>8758.8929889298888</v>
      </c>
      <c r="P46" s="59">
        <f>H46+(H46*$X$21)</f>
        <v>62230.6</v>
      </c>
      <c r="Q46" s="77">
        <f>IF(H46&gt;$X$24, U46-(U46*$Y$24), U46)</f>
        <v>50362.3</v>
      </c>
      <c r="R46" s="59">
        <f>P46-Q46</f>
        <v>11868.299999999996</v>
      </c>
      <c r="S46" s="78"/>
      <c r="T46">
        <v>42</v>
      </c>
      <c r="U46" s="75">
        <f>H46-J46</f>
        <v>50362.3</v>
      </c>
    </row>
    <row r="47" spans="3:24" x14ac:dyDescent="0.2">
      <c r="C47" s="17">
        <v>56</v>
      </c>
      <c r="D47" s="18" t="s">
        <v>81</v>
      </c>
      <c r="E47" s="19" t="s">
        <v>13</v>
      </c>
      <c r="F47" s="20">
        <v>462046</v>
      </c>
      <c r="G47" s="21">
        <v>53</v>
      </c>
      <c r="H47" s="27">
        <v>112096</v>
      </c>
      <c r="I47" s="28">
        <v>1.7999999999999999E-2</v>
      </c>
      <c r="J47" s="29">
        <v>11745.3</v>
      </c>
      <c r="K47" s="30">
        <v>7.3999999999999996E-2</v>
      </c>
      <c r="L47" s="31">
        <v>255216.6</v>
      </c>
      <c r="M47" s="21">
        <v>53</v>
      </c>
      <c r="N47" s="59">
        <f>H47- (H47*I47)</f>
        <v>110078.272</v>
      </c>
      <c r="O47" s="64">
        <f>IF(ISNUMBER(J47/(1+K47)), J47/(1+K47), "")</f>
        <v>10936.033519553072</v>
      </c>
      <c r="P47" s="59">
        <f>H47+(H47*$X$21)</f>
        <v>112096</v>
      </c>
      <c r="Q47" s="77">
        <f>IF(H47&gt;$X$24, U47-(U47*$Y$24), U47)</f>
        <v>100350.7</v>
      </c>
      <c r="R47" s="59">
        <f>P47-Q47</f>
        <v>11745.300000000003</v>
      </c>
      <c r="S47" s="78"/>
      <c r="T47">
        <v>43</v>
      </c>
      <c r="U47" s="75">
        <f>H47-J47</f>
        <v>100350.7</v>
      </c>
    </row>
    <row r="48" spans="3:24" x14ac:dyDescent="0.2">
      <c r="C48" s="17">
        <v>75</v>
      </c>
      <c r="D48" s="18" t="s">
        <v>101</v>
      </c>
      <c r="E48" s="19" t="s">
        <v>11</v>
      </c>
      <c r="F48" s="20">
        <v>184000</v>
      </c>
      <c r="G48" s="21">
        <v>80</v>
      </c>
      <c r="H48" s="27">
        <v>94507</v>
      </c>
      <c r="I48" s="28">
        <v>0.11799999999999999</v>
      </c>
      <c r="J48" s="29">
        <v>11731</v>
      </c>
      <c r="K48" s="30">
        <v>-0.48399999999999999</v>
      </c>
      <c r="L48" s="31">
        <v>251684</v>
      </c>
      <c r="M48" s="21">
        <v>80</v>
      </c>
      <c r="N48" s="59">
        <f>H48- (H48*I48)</f>
        <v>83355.173999999999</v>
      </c>
      <c r="O48" s="64">
        <f>IF(ISNUMBER(J48/(1+K48)), J48/(1+K48), "")</f>
        <v>22734.496124031008</v>
      </c>
      <c r="P48" s="59">
        <f>H48+(H48*$X$21)</f>
        <v>94507</v>
      </c>
      <c r="Q48" s="77">
        <f>IF(H48&gt;$X$24, U48-(U48*$Y$24), U48)</f>
        <v>82776</v>
      </c>
      <c r="R48" s="59">
        <f>P48-Q48</f>
        <v>11731</v>
      </c>
      <c r="S48" s="78"/>
      <c r="T48">
        <v>44</v>
      </c>
      <c r="U48" s="75">
        <f>H48-J48</f>
        <v>82776</v>
      </c>
    </row>
    <row r="49" spans="3:25" ht="19" x14ac:dyDescent="0.25">
      <c r="C49" s="17">
        <v>20</v>
      </c>
      <c r="D49" s="18" t="s">
        <v>40</v>
      </c>
      <c r="E49" s="19" t="s">
        <v>41</v>
      </c>
      <c r="F49" s="20">
        <v>104460</v>
      </c>
      <c r="G49" s="21">
        <v>28</v>
      </c>
      <c r="H49" s="27">
        <v>184106</v>
      </c>
      <c r="I49" s="28">
        <v>0.23499999999999999</v>
      </c>
      <c r="J49" s="29">
        <v>11446</v>
      </c>
      <c r="K49" s="30">
        <v>0.32600000000000001</v>
      </c>
      <c r="L49" s="31">
        <v>256762</v>
      </c>
      <c r="M49" s="21">
        <v>28</v>
      </c>
      <c r="N49" s="59">
        <f>H49- (H49*I49)</f>
        <v>140841.09</v>
      </c>
      <c r="O49" s="64">
        <f>IF(ISNUMBER(J49/(1+K49)), J49/(1+K49), "")</f>
        <v>8631.9758672699845</v>
      </c>
      <c r="P49" s="59">
        <f>H49+(H49*$X$21)</f>
        <v>184106</v>
      </c>
      <c r="Q49" s="77">
        <f>IF(H49&gt;$X$24, U49-(U49*$Y$24), U49)</f>
        <v>172660</v>
      </c>
      <c r="R49" s="59">
        <f>P49-Q49</f>
        <v>11446</v>
      </c>
      <c r="S49" s="78"/>
      <c r="T49">
        <v>45</v>
      </c>
      <c r="U49" s="75">
        <f>H49-J49</f>
        <v>172660</v>
      </c>
      <c r="W49" s="42" t="s">
        <v>631</v>
      </c>
      <c r="X49" s="76">
        <v>166000</v>
      </c>
      <c r="Y49" s="72">
        <v>0.04</v>
      </c>
    </row>
    <row r="50" spans="3:25" x14ac:dyDescent="0.2">
      <c r="C50" s="17">
        <v>198</v>
      </c>
      <c r="D50" s="18" t="s">
        <v>237</v>
      </c>
      <c r="E50" s="19" t="s">
        <v>11</v>
      </c>
      <c r="F50" s="20">
        <v>92400</v>
      </c>
      <c r="G50" s="21">
        <v>187</v>
      </c>
      <c r="H50" s="27">
        <v>53647</v>
      </c>
      <c r="I50" s="28">
        <v>2.1000000000000001E-2</v>
      </c>
      <c r="J50" s="29">
        <v>11153</v>
      </c>
      <c r="K50" s="30">
        <v>-0.47699999999999998</v>
      </c>
      <c r="L50" s="31">
        <v>159422</v>
      </c>
      <c r="M50" s="21">
        <v>187</v>
      </c>
      <c r="N50" s="59">
        <f>H50- (H50*I50)</f>
        <v>52520.413</v>
      </c>
      <c r="O50" s="64">
        <f>IF(ISNUMBER(J50/(1+K50)), J50/(1+K50), "")</f>
        <v>21325.047801147226</v>
      </c>
      <c r="P50" s="59">
        <f>H50+(H50*$X$21)</f>
        <v>53647</v>
      </c>
      <c r="Q50" s="77">
        <f>IF(H50&gt;$X$24, U50-(U50*$Y$24), U50)</f>
        <v>42494</v>
      </c>
      <c r="R50" s="59">
        <f>P50-Q50</f>
        <v>11153</v>
      </c>
      <c r="S50" s="78"/>
      <c r="T50">
        <v>46</v>
      </c>
      <c r="U50" s="75">
        <f>H50-J50</f>
        <v>42494</v>
      </c>
    </row>
    <row r="51" spans="3:25" x14ac:dyDescent="0.2">
      <c r="C51" s="17">
        <v>150</v>
      </c>
      <c r="D51" s="18" t="s">
        <v>183</v>
      </c>
      <c r="E51" s="19" t="s">
        <v>13</v>
      </c>
      <c r="F51" s="20">
        <v>92714</v>
      </c>
      <c r="G51" s="21">
        <v>168</v>
      </c>
      <c r="H51" s="27">
        <v>65644.800000000003</v>
      </c>
      <c r="I51" s="28">
        <v>0.13700000000000001</v>
      </c>
      <c r="J51" s="29">
        <v>11131.3</v>
      </c>
      <c r="K51" s="30">
        <v>7.0999999999999994E-2</v>
      </c>
      <c r="L51" s="31">
        <v>1388230</v>
      </c>
      <c r="M51" s="21">
        <v>168</v>
      </c>
      <c r="N51" s="59">
        <f>H51- (H51*I51)</f>
        <v>56651.462400000004</v>
      </c>
      <c r="O51" s="64">
        <f>IF(ISNUMBER(J51/(1+K51)), J51/(1+K51), "")</f>
        <v>10393.370681605975</v>
      </c>
      <c r="P51" s="59">
        <f>H51+(H51*$X$21)</f>
        <v>65644.800000000003</v>
      </c>
      <c r="Q51" s="77">
        <f>IF(H51&gt;$X$24, U51-(U51*$Y$24), U51)</f>
        <v>54513.5</v>
      </c>
      <c r="R51" s="59">
        <f>P51-Q51</f>
        <v>11131.300000000003</v>
      </c>
      <c r="S51" s="78"/>
      <c r="T51">
        <v>47</v>
      </c>
      <c r="U51" s="75">
        <f>H51-J51</f>
        <v>54513.5</v>
      </c>
    </row>
    <row r="52" spans="3:25" x14ac:dyDescent="0.2">
      <c r="C52" s="17">
        <v>62</v>
      </c>
      <c r="D52" s="18" t="s">
        <v>87</v>
      </c>
      <c r="E52" s="19" t="s">
        <v>11</v>
      </c>
      <c r="F52" s="20">
        <v>413000</v>
      </c>
      <c r="G52" s="21">
        <v>57</v>
      </c>
      <c r="H52" s="27">
        <v>108203</v>
      </c>
      <c r="I52" s="28">
        <v>7.1999999999999995E-2</v>
      </c>
      <c r="J52" s="29">
        <v>11121</v>
      </c>
      <c r="K52" s="30">
        <v>0.28899999999999998</v>
      </c>
      <c r="L52" s="31">
        <v>44003</v>
      </c>
      <c r="M52" s="21">
        <v>57</v>
      </c>
      <c r="N52" s="59">
        <f>H52- (H52*I52)</f>
        <v>100412.38400000001</v>
      </c>
      <c r="O52" s="64">
        <f>IF(ISNUMBER(J52/(1+K52)), J52/(1+K52), "")</f>
        <v>8627.6183087664867</v>
      </c>
      <c r="P52" s="59">
        <f>H52+(H52*$X$21)</f>
        <v>108203</v>
      </c>
      <c r="Q52" s="77">
        <f>IF(H52&gt;$X$24, U52-(U52*$Y$24), U52)</f>
        <v>97082</v>
      </c>
      <c r="R52" s="59">
        <f>P52-Q52</f>
        <v>11121</v>
      </c>
      <c r="S52" s="78"/>
      <c r="T52">
        <v>48</v>
      </c>
      <c r="U52" s="75">
        <f>H52-J52</f>
        <v>97082</v>
      </c>
    </row>
    <row r="53" spans="3:25" x14ac:dyDescent="0.2">
      <c r="C53" s="17">
        <v>167</v>
      </c>
      <c r="D53" s="18" t="s">
        <v>201</v>
      </c>
      <c r="E53" s="19" t="s">
        <v>202</v>
      </c>
      <c r="F53" s="20">
        <v>154848</v>
      </c>
      <c r="G53" s="21">
        <v>153</v>
      </c>
      <c r="H53" s="27">
        <v>60167.3</v>
      </c>
      <c r="I53" s="28">
        <v>-6.0000000000000001E-3</v>
      </c>
      <c r="J53" s="29">
        <v>11080.6</v>
      </c>
      <c r="K53" s="30">
        <v>0.624</v>
      </c>
      <c r="L53" s="31">
        <v>67958.2</v>
      </c>
      <c r="M53" s="21">
        <v>153</v>
      </c>
      <c r="N53" s="59">
        <f>H53- (H53*I53)</f>
        <v>60528.303800000002</v>
      </c>
      <c r="O53" s="64">
        <f>IF(ISNUMBER(J53/(1+K53)), J53/(1+K53), "")</f>
        <v>6823.0295566502464</v>
      </c>
      <c r="P53" s="59">
        <f>H53+(H53*$X$21)</f>
        <v>60167.3</v>
      </c>
      <c r="Q53" s="77">
        <f>IF(H53&gt;$X$24, U53-(U53*$Y$24), U53)</f>
        <v>49086.700000000004</v>
      </c>
      <c r="R53" s="59">
        <f>P53-Q53</f>
        <v>11080.599999999999</v>
      </c>
      <c r="S53" s="78"/>
      <c r="T53">
        <v>49</v>
      </c>
      <c r="U53" s="75">
        <f>H53-J53</f>
        <v>49086.700000000004</v>
      </c>
    </row>
    <row r="54" spans="3:25" x14ac:dyDescent="0.2">
      <c r="C54" s="17">
        <v>163</v>
      </c>
      <c r="D54" s="18" t="s">
        <v>197</v>
      </c>
      <c r="E54" s="19" t="s">
        <v>36</v>
      </c>
      <c r="F54" s="20">
        <v>94442</v>
      </c>
      <c r="G54" s="21">
        <v>169</v>
      </c>
      <c r="H54" s="27">
        <v>60846.2</v>
      </c>
      <c r="I54" s="28">
        <v>7.3999999999999996E-2</v>
      </c>
      <c r="J54" s="29">
        <v>10738.1</v>
      </c>
      <c r="K54" s="30">
        <v>0.224</v>
      </c>
      <c r="L54" s="31">
        <v>79680.3</v>
      </c>
      <c r="M54" s="21">
        <v>169</v>
      </c>
      <c r="N54" s="59">
        <f>H54- (H54*I54)</f>
        <v>56343.581200000001</v>
      </c>
      <c r="O54" s="64">
        <f>IF(ISNUMBER(J54/(1+K54)), J54/(1+K54), "")</f>
        <v>8772.9575163398695</v>
      </c>
      <c r="P54" s="59">
        <f>H54+(H54*$X$21)</f>
        <v>60846.2</v>
      </c>
      <c r="Q54" s="77">
        <f>IF(H54&gt;$X$24, U54-(U54*$Y$24), U54)</f>
        <v>50108.1</v>
      </c>
      <c r="R54" s="59">
        <f>P54-Q54</f>
        <v>10738.099999999999</v>
      </c>
      <c r="S54" s="78"/>
      <c r="T54">
        <v>50</v>
      </c>
      <c r="U54" s="75">
        <f>H54-J54</f>
        <v>50108.1</v>
      </c>
    </row>
    <row r="55" spans="3:25" x14ac:dyDescent="0.2">
      <c r="C55" s="17">
        <v>68</v>
      </c>
      <c r="D55" s="18" t="s">
        <v>93</v>
      </c>
      <c r="E55" s="19" t="s">
        <v>11</v>
      </c>
      <c r="F55" s="20">
        <v>153000</v>
      </c>
      <c r="G55" s="21">
        <v>64</v>
      </c>
      <c r="H55" s="27">
        <v>101127</v>
      </c>
      <c r="I55" s="28">
        <v>8.3000000000000004E-2</v>
      </c>
      <c r="J55" s="29">
        <v>10460</v>
      </c>
      <c r="K55" s="30">
        <v>0.27600000000000002</v>
      </c>
      <c r="L55" s="31">
        <v>117359</v>
      </c>
      <c r="M55" s="21">
        <v>64</v>
      </c>
      <c r="N55" s="59">
        <f>H55- (H55*I55)</f>
        <v>92733.459000000003</v>
      </c>
      <c r="O55" s="64">
        <f>IF(ISNUMBER(J55/(1+K55)), J55/(1+K55), "")</f>
        <v>8197.492163009405</v>
      </c>
      <c r="P55" s="59">
        <f>H55+(H55*$X$21)</f>
        <v>101127</v>
      </c>
      <c r="Q55" s="77">
        <f>IF(H55&gt;$X$24, U55-(U55*$Y$24), U55)</f>
        <v>90667</v>
      </c>
      <c r="R55" s="59">
        <f>P55-Q55</f>
        <v>10460</v>
      </c>
      <c r="S55" s="78"/>
      <c r="T55">
        <v>51</v>
      </c>
      <c r="U55" s="75">
        <f>H55-J55</f>
        <v>90667</v>
      </c>
    </row>
    <row r="56" spans="3:25" x14ac:dyDescent="0.2">
      <c r="C56" s="17">
        <v>204</v>
      </c>
      <c r="D56" s="18" t="s">
        <v>243</v>
      </c>
      <c r="E56" s="19" t="s">
        <v>11</v>
      </c>
      <c r="F56" s="20">
        <v>36600</v>
      </c>
      <c r="G56" s="21">
        <v>259</v>
      </c>
      <c r="H56" s="27">
        <v>52528</v>
      </c>
      <c r="I56" s="28">
        <v>0.24299999999999999</v>
      </c>
      <c r="J56" s="29">
        <v>10459</v>
      </c>
      <c r="K56" s="30">
        <v>1.44</v>
      </c>
      <c r="L56" s="31">
        <v>931796</v>
      </c>
      <c r="M56" s="21">
        <v>259</v>
      </c>
      <c r="N56" s="59">
        <f>H56- (H56*I56)</f>
        <v>39763.695999999996</v>
      </c>
      <c r="O56" s="64">
        <f>IF(ISNUMBER(J56/(1+K56)), J56/(1+K56), "")</f>
        <v>4286.4754098360654</v>
      </c>
      <c r="P56" s="59">
        <f>H56+(H56*$X$21)</f>
        <v>52528</v>
      </c>
      <c r="Q56" s="77">
        <f>IF(H56&gt;$X$24, U56-(U56*$Y$24), U56)</f>
        <v>42069</v>
      </c>
      <c r="R56" s="59">
        <f>P56-Q56</f>
        <v>10459</v>
      </c>
      <c r="S56" s="78"/>
      <c r="T56">
        <v>52</v>
      </c>
      <c r="U56" s="75">
        <f>H56-J56</f>
        <v>42069</v>
      </c>
    </row>
    <row r="57" spans="3:25" x14ac:dyDescent="0.2">
      <c r="C57" s="17">
        <v>76</v>
      </c>
      <c r="D57" s="18" t="s">
        <v>102</v>
      </c>
      <c r="E57" s="19" t="s">
        <v>36</v>
      </c>
      <c r="F57" s="20">
        <v>308000</v>
      </c>
      <c r="G57" s="21">
        <v>69</v>
      </c>
      <c r="H57" s="27">
        <v>93512.5</v>
      </c>
      <c r="I57" s="28">
        <v>2.5000000000000001E-2</v>
      </c>
      <c r="J57" s="29">
        <v>10364.799999999999</v>
      </c>
      <c r="K57" s="30">
        <v>0.42</v>
      </c>
      <c r="L57" s="31">
        <v>139045.1</v>
      </c>
      <c r="M57" s="21">
        <v>69</v>
      </c>
      <c r="N57" s="59">
        <f>H57- (H57*I57)</f>
        <v>91174.6875</v>
      </c>
      <c r="O57" s="64">
        <f>IF(ISNUMBER(J57/(1+K57)), J57/(1+K57), "")</f>
        <v>7299.1549295774648</v>
      </c>
      <c r="P57" s="59">
        <f>H57+(H57*$X$21)</f>
        <v>93512.5</v>
      </c>
      <c r="Q57" s="77">
        <f>IF(H57&gt;$X$24, U57-(U57*$Y$24), U57)</f>
        <v>83147.7</v>
      </c>
      <c r="R57" s="59">
        <f>P57-Q57</f>
        <v>10364.800000000003</v>
      </c>
      <c r="S57" s="78"/>
      <c r="T57">
        <v>53</v>
      </c>
      <c r="U57" s="75">
        <f>H57-J57</f>
        <v>83147.7</v>
      </c>
    </row>
    <row r="58" spans="3:25" ht="19" x14ac:dyDescent="0.25">
      <c r="C58" s="17">
        <v>13</v>
      </c>
      <c r="D58" s="18" t="s">
        <v>31</v>
      </c>
      <c r="E58" s="19" t="s">
        <v>11</v>
      </c>
      <c r="F58" s="20">
        <v>647500</v>
      </c>
      <c r="G58" s="21">
        <v>18</v>
      </c>
      <c r="H58" s="27">
        <v>232887</v>
      </c>
      <c r="I58" s="28">
        <v>0.309</v>
      </c>
      <c r="J58" s="29">
        <v>10073</v>
      </c>
      <c r="K58" s="30">
        <v>2.3210000000000002</v>
      </c>
      <c r="L58" s="31">
        <v>162648</v>
      </c>
      <c r="M58" s="21">
        <v>18</v>
      </c>
      <c r="N58" s="59">
        <f>H58- (H58*I58)</f>
        <v>160924.91700000002</v>
      </c>
      <c r="O58" s="64">
        <f>IF(ISNUMBER(J58/(1+K58)), J58/(1+K58), "")</f>
        <v>3033.1225534477567</v>
      </c>
      <c r="P58" s="59">
        <f>H58+(H58*$X$21)</f>
        <v>232887</v>
      </c>
      <c r="Q58" s="77">
        <f>IF(H58&gt;$X$24, U58-(U58*$Y$24), U58)</f>
        <v>222814</v>
      </c>
      <c r="R58" s="59">
        <f>P58-Q58</f>
        <v>10073</v>
      </c>
      <c r="S58" s="78"/>
      <c r="T58">
        <v>54</v>
      </c>
      <c r="U58" s="75">
        <f>H58-J58</f>
        <v>222814</v>
      </c>
      <c r="W58" s="42" t="s">
        <v>558</v>
      </c>
      <c r="X58" s="42"/>
    </row>
    <row r="59" spans="3:25" x14ac:dyDescent="0.2">
      <c r="C59" s="17">
        <v>50</v>
      </c>
      <c r="D59" s="18" t="s">
        <v>75</v>
      </c>
      <c r="E59" s="19" t="s">
        <v>67</v>
      </c>
      <c r="F59" s="20">
        <v>102500</v>
      </c>
      <c r="G59" s="21">
        <v>63</v>
      </c>
      <c r="H59" s="27">
        <v>119145</v>
      </c>
      <c r="I59" s="28">
        <v>0.26900000000000002</v>
      </c>
      <c r="J59" s="29">
        <v>9863.7000000000007</v>
      </c>
      <c r="K59" s="30">
        <v>0.373</v>
      </c>
      <c r="L59" s="31">
        <v>82734.8</v>
      </c>
      <c r="M59" s="21">
        <v>63</v>
      </c>
      <c r="N59" s="59">
        <f>H59- (H59*I59)</f>
        <v>87094.994999999995</v>
      </c>
      <c r="O59" s="64">
        <f>IF(ISNUMBER(J59/(1+K59)), J59/(1+K59), "")</f>
        <v>7184.0495265841228</v>
      </c>
      <c r="P59" s="59">
        <f>H59+(H59*$X$21)</f>
        <v>119145</v>
      </c>
      <c r="Q59" s="77">
        <f>IF(H59&gt;$X$24, U59-(U59*$Y$24), U59)</f>
        <v>109281.3</v>
      </c>
      <c r="R59" s="59">
        <f>P59-Q59</f>
        <v>9863.6999999999971</v>
      </c>
      <c r="S59" s="78"/>
      <c r="T59">
        <v>55</v>
      </c>
      <c r="U59" s="75">
        <f>H59-J59</f>
        <v>109281.3</v>
      </c>
    </row>
    <row r="60" spans="3:25" x14ac:dyDescent="0.2">
      <c r="C60" s="17">
        <v>146</v>
      </c>
      <c r="D60" s="18" t="s">
        <v>179</v>
      </c>
      <c r="E60" s="19" t="s">
        <v>11</v>
      </c>
      <c r="F60" s="20">
        <v>92000</v>
      </c>
      <c r="G60" s="21">
        <v>135</v>
      </c>
      <c r="H60" s="27">
        <v>66832</v>
      </c>
      <c r="I60" s="28">
        <v>8.9999999999999993E-3</v>
      </c>
      <c r="J60" s="29">
        <v>9750</v>
      </c>
      <c r="K60" s="30">
        <v>-0.36399999999999999</v>
      </c>
      <c r="L60" s="31">
        <v>118310</v>
      </c>
      <c r="M60" s="21">
        <v>135</v>
      </c>
      <c r="N60" s="59">
        <f>H60- (H60*I60)</f>
        <v>66230.512000000002</v>
      </c>
      <c r="O60" s="64">
        <f>IF(ISNUMBER(J60/(1+K60)), J60/(1+K60), "")</f>
        <v>15330.188679245282</v>
      </c>
      <c r="P60" s="59">
        <f>H60+(H60*$X$21)</f>
        <v>66832</v>
      </c>
      <c r="Q60" s="77">
        <f>IF(H60&gt;$X$24, U60-(U60*$Y$24), U60)</f>
        <v>57082</v>
      </c>
      <c r="R60" s="59">
        <f>P60-Q60</f>
        <v>9750</v>
      </c>
      <c r="S60" s="78"/>
      <c r="T60">
        <v>56</v>
      </c>
      <c r="U60" s="75">
        <f>H60-J60</f>
        <v>57082</v>
      </c>
    </row>
    <row r="61" spans="3:25" x14ac:dyDescent="0.2">
      <c r="C61" s="17">
        <v>256</v>
      </c>
      <c r="D61" s="18" t="s">
        <v>296</v>
      </c>
      <c r="E61" s="19" t="s">
        <v>217</v>
      </c>
      <c r="F61" s="20">
        <v>81870</v>
      </c>
      <c r="G61" s="21">
        <v>292</v>
      </c>
      <c r="H61" s="27">
        <v>44609.3</v>
      </c>
      <c r="I61" s="28">
        <v>0.157</v>
      </c>
      <c r="J61" s="29">
        <v>9635.7999999999993</v>
      </c>
      <c r="K61" s="30">
        <v>0.10299999999999999</v>
      </c>
      <c r="L61" s="31">
        <v>1016475.5</v>
      </c>
      <c r="M61" s="21">
        <v>292</v>
      </c>
      <c r="N61" s="59">
        <f>H61- (H61*I61)</f>
        <v>37605.639900000002</v>
      </c>
      <c r="O61" s="64">
        <f>IF(ISNUMBER(J61/(1+K61)), J61/(1+K61), "")</f>
        <v>8735.9927470534894</v>
      </c>
      <c r="P61" s="59">
        <f>H61+(H61*$X$21)</f>
        <v>44609.3</v>
      </c>
      <c r="Q61" s="77">
        <f>IF(H61&gt;$X$24, U61-(U61*$Y$24), U61)</f>
        <v>34973.5</v>
      </c>
      <c r="R61" s="59">
        <f>P61-Q61</f>
        <v>9635.8000000000029</v>
      </c>
      <c r="S61" s="78"/>
      <c r="T61">
        <v>57</v>
      </c>
      <c r="U61" s="75">
        <f>H61-J61</f>
        <v>34973.5</v>
      </c>
    </row>
    <row r="62" spans="3:25" ht="19" x14ac:dyDescent="0.25">
      <c r="C62" s="17">
        <v>7</v>
      </c>
      <c r="D62" s="18" t="s">
        <v>22</v>
      </c>
      <c r="E62" s="19" t="s">
        <v>23</v>
      </c>
      <c r="F62" s="20">
        <v>73000</v>
      </c>
      <c r="G62" s="21">
        <v>8</v>
      </c>
      <c r="H62" s="27">
        <v>303738</v>
      </c>
      <c r="I62" s="28">
        <v>0.24199999999999999</v>
      </c>
      <c r="J62" s="29">
        <v>9383</v>
      </c>
      <c r="K62" s="30">
        <v>1.7689999999999999</v>
      </c>
      <c r="L62" s="31">
        <v>282176</v>
      </c>
      <c r="M62" s="21">
        <v>8</v>
      </c>
      <c r="N62" s="59">
        <f>H62- (H62*I62)</f>
        <v>230233.40399999998</v>
      </c>
      <c r="O62" s="64">
        <f>IF(ISNUMBER(J62/(1+K62)), J62/(1+K62), "")</f>
        <v>3388.5879378837126</v>
      </c>
      <c r="P62" s="59">
        <f>H62+(H62*$X$21)</f>
        <v>303738</v>
      </c>
      <c r="Q62" s="77">
        <f>IF(H62&gt;$X$24, U62-(U62*$Y$24), U62)</f>
        <v>294355</v>
      </c>
      <c r="R62" s="59">
        <f>P62-Q62</f>
        <v>9383</v>
      </c>
      <c r="S62" s="78"/>
      <c r="T62">
        <v>58</v>
      </c>
      <c r="U62" s="75">
        <f>H62-J62</f>
        <v>294355</v>
      </c>
      <c r="W62" s="42" t="s">
        <v>555</v>
      </c>
      <c r="X62" s="42"/>
    </row>
    <row r="63" spans="3:25" x14ac:dyDescent="0.2">
      <c r="C63" s="17">
        <v>128</v>
      </c>
      <c r="D63" s="18" t="s">
        <v>160</v>
      </c>
      <c r="E63" s="19" t="s">
        <v>11</v>
      </c>
      <c r="F63" s="20">
        <v>6621</v>
      </c>
      <c r="G63" s="21">
        <v>106</v>
      </c>
      <c r="H63" s="27">
        <v>73598</v>
      </c>
      <c r="I63" s="28">
        <v>-1.4E-2</v>
      </c>
      <c r="J63" s="29">
        <v>9235</v>
      </c>
      <c r="K63" s="30">
        <v>0.64200000000000002</v>
      </c>
      <c r="L63" s="31">
        <v>2063060</v>
      </c>
      <c r="M63" s="21">
        <v>106</v>
      </c>
      <c r="N63" s="59">
        <f>H63- (H63*I63)</f>
        <v>74628.372000000003</v>
      </c>
      <c r="O63" s="64">
        <f>IF(ISNUMBER(J63/(1+K63)), J63/(1+K63), "")</f>
        <v>5624.2387332521321</v>
      </c>
      <c r="P63" s="59">
        <f>H63+(H63*$X$21)</f>
        <v>73598</v>
      </c>
      <c r="Q63" s="77">
        <f>IF(H63&gt;$X$24, U63-(U63*$Y$24), U63)</f>
        <v>64363</v>
      </c>
      <c r="R63" s="59">
        <f>P63-Q63</f>
        <v>9235</v>
      </c>
      <c r="S63" s="78"/>
      <c r="T63">
        <v>59</v>
      </c>
      <c r="U63" s="75">
        <f>H63-J63</f>
        <v>64363</v>
      </c>
    </row>
    <row r="64" spans="3:25" x14ac:dyDescent="0.2">
      <c r="C64" s="17">
        <v>85</v>
      </c>
      <c r="D64" s="18" t="s">
        <v>111</v>
      </c>
      <c r="E64" s="19" t="s">
        <v>112</v>
      </c>
      <c r="F64" s="20">
        <v>194015</v>
      </c>
      <c r="G64" s="21">
        <v>77</v>
      </c>
      <c r="H64" s="27">
        <v>90531.9</v>
      </c>
      <c r="I64" s="28">
        <v>3.5999999999999997E-2</v>
      </c>
      <c r="J64" s="29">
        <v>9217.1</v>
      </c>
      <c r="K64" s="30">
        <v>0.23499999999999999</v>
      </c>
      <c r="L64" s="31">
        <v>1667946.8</v>
      </c>
      <c r="M64" s="21">
        <v>77</v>
      </c>
      <c r="N64" s="59">
        <f>H64- (H64*I64)</f>
        <v>87272.751599999989</v>
      </c>
      <c r="O64" s="64">
        <f>IF(ISNUMBER(J64/(1+K64)), J64/(1+K64), "")</f>
        <v>7463.2388663967622</v>
      </c>
      <c r="P64" s="59">
        <f>H64+(H64*$X$21)</f>
        <v>90531.9</v>
      </c>
      <c r="Q64" s="77">
        <f>IF(H64&gt;$X$24, U64-(U64*$Y$24), U64)</f>
        <v>81314.799999999988</v>
      </c>
      <c r="R64" s="59">
        <f>P64-Q64</f>
        <v>9217.1000000000058</v>
      </c>
      <c r="S64" s="78"/>
      <c r="T64">
        <v>60</v>
      </c>
      <c r="U64" s="75">
        <f>H64-J64</f>
        <v>81314.799999999988</v>
      </c>
    </row>
    <row r="65" spans="3:24" x14ac:dyDescent="0.2">
      <c r="C65" s="17">
        <v>213</v>
      </c>
      <c r="D65" s="18" t="s">
        <v>252</v>
      </c>
      <c r="E65" s="19" t="s">
        <v>13</v>
      </c>
      <c r="F65" s="20">
        <v>59659</v>
      </c>
      <c r="G65" s="21">
        <v>237</v>
      </c>
      <c r="H65" s="27">
        <v>50991.4</v>
      </c>
      <c r="I65" s="28">
        <v>0.121</v>
      </c>
      <c r="J65" s="29">
        <v>9164.5</v>
      </c>
      <c r="K65" s="30">
        <v>8.3000000000000004E-2</v>
      </c>
      <c r="L65" s="31">
        <v>977563.4</v>
      </c>
      <c r="M65" s="21">
        <v>237</v>
      </c>
      <c r="N65" s="59">
        <f>H65- (H65*I65)</f>
        <v>44821.440600000002</v>
      </c>
      <c r="O65" s="64">
        <f>IF(ISNUMBER(J65/(1+K65)), J65/(1+K65), "")</f>
        <v>8462.1421975992616</v>
      </c>
      <c r="P65" s="59">
        <f>H65+(H65*$X$21)</f>
        <v>50991.4</v>
      </c>
      <c r="Q65" s="77">
        <f>IF(H65&gt;$X$24, U65-(U65*$Y$24), U65)</f>
        <v>41826.9</v>
      </c>
      <c r="R65" s="59">
        <f>P65-Q65</f>
        <v>9164.5</v>
      </c>
      <c r="S65" s="78"/>
      <c r="T65">
        <v>61</v>
      </c>
      <c r="U65" s="75">
        <f>H65-J65</f>
        <v>41826.9</v>
      </c>
    </row>
    <row r="66" spans="3:24" x14ac:dyDescent="0.2">
      <c r="C66" s="17">
        <v>371</v>
      </c>
      <c r="D66" s="18" t="s">
        <v>414</v>
      </c>
      <c r="E66" s="19" t="s">
        <v>28</v>
      </c>
      <c r="F66" s="20">
        <v>128697</v>
      </c>
      <c r="G66" s="21">
        <v>326</v>
      </c>
      <c r="H66" s="27">
        <v>33312.800000000003</v>
      </c>
      <c r="I66" s="28">
        <v>-6.5000000000000002E-2</v>
      </c>
      <c r="J66" s="29">
        <v>9138.7999999999993</v>
      </c>
      <c r="K66" s="30">
        <v>0.25900000000000001</v>
      </c>
      <c r="L66" s="31">
        <v>38830.300000000003</v>
      </c>
      <c r="M66" s="21">
        <v>326</v>
      </c>
      <c r="N66" s="59">
        <f>H66- (H66*I66)</f>
        <v>35478.132000000005</v>
      </c>
      <c r="O66" s="64">
        <f>IF(ISNUMBER(J66/(1+K66)), J66/(1+K66), "")</f>
        <v>7258.7768069896747</v>
      </c>
      <c r="P66" s="59">
        <f>H66+(H66*$X$21)</f>
        <v>33312.800000000003</v>
      </c>
      <c r="Q66" s="77">
        <f>IF(H66&gt;$X$24, U66-(U66*$Y$24), U66)</f>
        <v>24174.000000000004</v>
      </c>
      <c r="R66" s="59">
        <f>P66-Q66</f>
        <v>9138.7999999999993</v>
      </c>
      <c r="S66" s="78"/>
      <c r="T66">
        <v>62</v>
      </c>
      <c r="U66" s="75">
        <f>H66-J66</f>
        <v>24174.000000000004</v>
      </c>
    </row>
    <row r="67" spans="3:24" x14ac:dyDescent="0.2">
      <c r="C67" s="17">
        <v>61</v>
      </c>
      <c r="D67" s="18" t="s">
        <v>86</v>
      </c>
      <c r="E67" s="19" t="s">
        <v>13</v>
      </c>
      <c r="F67" s="20">
        <v>188000</v>
      </c>
      <c r="G67" s="21">
        <v>72</v>
      </c>
      <c r="H67" s="27">
        <v>109030.39999999999</v>
      </c>
      <c r="I67" s="28">
        <v>0.221</v>
      </c>
      <c r="J67" s="29">
        <v>8953.9</v>
      </c>
      <c r="K67" s="30">
        <v>0.27500000000000002</v>
      </c>
      <c r="L67" s="31">
        <v>96973.7</v>
      </c>
      <c r="M67" s="21">
        <v>72</v>
      </c>
      <c r="N67" s="59">
        <f>H67- (H67*I67)</f>
        <v>84934.681599999996</v>
      </c>
      <c r="O67" s="64">
        <f>IF(ISNUMBER(J67/(1+K67)), J67/(1+K67), "")</f>
        <v>7022.666666666667</v>
      </c>
      <c r="P67" s="59">
        <f>H67+(H67*$X$21)</f>
        <v>109030.39999999999</v>
      </c>
      <c r="Q67" s="77">
        <f>IF(H67&gt;$X$24, U67-(U67*$Y$24), U67)</f>
        <v>100076.5</v>
      </c>
      <c r="R67" s="59">
        <f>P67-Q67</f>
        <v>8953.8999999999942</v>
      </c>
      <c r="S67" s="78"/>
      <c r="T67">
        <v>63</v>
      </c>
      <c r="U67" s="75">
        <f>H67-J67</f>
        <v>100076.5</v>
      </c>
    </row>
    <row r="68" spans="3:24" x14ac:dyDescent="0.2">
      <c r="C68" s="17">
        <v>104</v>
      </c>
      <c r="D68" s="18" t="s">
        <v>132</v>
      </c>
      <c r="E68" s="19" t="s">
        <v>41</v>
      </c>
      <c r="F68" s="20">
        <v>197162</v>
      </c>
      <c r="G68" s="21">
        <v>44</v>
      </c>
      <c r="H68" s="27">
        <v>83973.7</v>
      </c>
      <c r="I68" s="28">
        <v>-0.28499999999999998</v>
      </c>
      <c r="J68" s="29">
        <v>8881.9</v>
      </c>
      <c r="K68" s="30">
        <v>1.6E-2</v>
      </c>
      <c r="L68" s="31">
        <v>2332675.5</v>
      </c>
      <c r="M68" s="21">
        <v>44</v>
      </c>
      <c r="N68" s="59">
        <f>H68- (H68*I68)</f>
        <v>107906.20449999999</v>
      </c>
      <c r="O68" s="64">
        <f>IF(ISNUMBER(J68/(1+K68)), J68/(1+K68), "")</f>
        <v>8742.0275590551173</v>
      </c>
      <c r="P68" s="59">
        <f>H68+(H68*$X$21)</f>
        <v>83973.7</v>
      </c>
      <c r="Q68" s="77">
        <f>IF(H68&gt;$X$24, U68-(U68*$Y$24), U68)</f>
        <v>75091.8</v>
      </c>
      <c r="R68" s="59">
        <f>P68-Q68</f>
        <v>8881.8999999999942</v>
      </c>
      <c r="S68" s="78"/>
      <c r="T68">
        <v>64</v>
      </c>
      <c r="U68" s="75">
        <f>H68-J68</f>
        <v>75091.8</v>
      </c>
    </row>
    <row r="69" spans="3:24" x14ac:dyDescent="0.2">
      <c r="C69" s="17">
        <v>45</v>
      </c>
      <c r="D69" s="18" t="s">
        <v>70</v>
      </c>
      <c r="E69" s="19" t="s">
        <v>26</v>
      </c>
      <c r="F69" s="20">
        <v>142460</v>
      </c>
      <c r="G69" s="21">
        <v>38</v>
      </c>
      <c r="H69" s="27">
        <v>126799.6</v>
      </c>
      <c r="I69" s="28">
        <v>2.5999999999999999E-2</v>
      </c>
      <c r="J69" s="29">
        <v>8806.4</v>
      </c>
      <c r="K69" s="30">
        <v>0.14799999999999999</v>
      </c>
      <c r="L69" s="31">
        <v>1025919.1</v>
      </c>
      <c r="M69" s="21">
        <v>38</v>
      </c>
      <c r="N69" s="59">
        <f>H69- (H69*I69)</f>
        <v>123502.8104</v>
      </c>
      <c r="O69" s="64">
        <f>IF(ISNUMBER(J69/(1+K69)), J69/(1+K69), "")</f>
        <v>7671.0801393728225</v>
      </c>
      <c r="P69" s="59">
        <f>H69+(H69*$X$21)</f>
        <v>126799.6</v>
      </c>
      <c r="Q69" s="77">
        <f>IF(H69&gt;$X$24, U69-(U69*$Y$24), U69)</f>
        <v>117993.20000000001</v>
      </c>
      <c r="R69" s="59">
        <f>P69-Q69</f>
        <v>8806.3999999999942</v>
      </c>
      <c r="S69" s="78"/>
      <c r="T69">
        <v>65</v>
      </c>
      <c r="U69" s="75">
        <f>H69-J69</f>
        <v>117993.20000000001</v>
      </c>
    </row>
    <row r="70" spans="3:24" x14ac:dyDescent="0.2">
      <c r="C70" s="17">
        <v>108</v>
      </c>
      <c r="D70" s="18" t="s">
        <v>137</v>
      </c>
      <c r="E70" s="19" t="s">
        <v>11</v>
      </c>
      <c r="F70" s="20">
        <v>56788</v>
      </c>
      <c r="G70" s="21">
        <v>95</v>
      </c>
      <c r="H70" s="27">
        <v>81732.2</v>
      </c>
      <c r="I70" s="28">
        <v>4.2999999999999997E-2</v>
      </c>
      <c r="J70" s="29">
        <v>8788.4</v>
      </c>
      <c r="K70" s="30">
        <v>2.9830000000000001</v>
      </c>
      <c r="L70" s="31">
        <v>272518.40000000002</v>
      </c>
      <c r="M70" s="21">
        <v>95</v>
      </c>
      <c r="N70" s="59">
        <f>H70- (H70*I70)</f>
        <v>78217.715400000001</v>
      </c>
      <c r="O70" s="64">
        <f>IF(ISNUMBER(J70/(1+K70)), J70/(1+K70), "")</f>
        <v>2206.4775295003765</v>
      </c>
      <c r="P70" s="59">
        <f>H70+(H70*$X$21)</f>
        <v>81732.2</v>
      </c>
      <c r="Q70" s="77">
        <f>IF(H70&gt;$X$24, U70-(U70*$Y$24), U70)</f>
        <v>72943.8</v>
      </c>
      <c r="R70" s="59">
        <f>P70-Q70</f>
        <v>8788.3999999999942</v>
      </c>
      <c r="S70" s="78"/>
      <c r="T70">
        <v>66</v>
      </c>
      <c r="U70" s="75">
        <f>H70-J70</f>
        <v>72943.8</v>
      </c>
    </row>
    <row r="71" spans="3:24" x14ac:dyDescent="0.2">
      <c r="C71" s="17">
        <v>295</v>
      </c>
      <c r="D71" s="18" t="s">
        <v>336</v>
      </c>
      <c r="E71" s="19" t="s">
        <v>217</v>
      </c>
      <c r="F71" s="20">
        <v>84383</v>
      </c>
      <c r="G71" s="21">
        <v>337</v>
      </c>
      <c r="H71" s="27">
        <v>41198.699999999997</v>
      </c>
      <c r="I71" s="28">
        <v>0.19400000000000001</v>
      </c>
      <c r="J71" s="29">
        <v>8751.5</v>
      </c>
      <c r="K71" s="30">
        <v>0.10100000000000001</v>
      </c>
      <c r="L71" s="31">
        <v>1016604.2</v>
      </c>
      <c r="M71" s="21">
        <v>337</v>
      </c>
      <c r="N71" s="59">
        <f>H71- (H71*I71)</f>
        <v>33206.152199999997</v>
      </c>
      <c r="O71" s="64">
        <f>IF(ISNUMBER(J71/(1+K71)), J71/(1+K71), "")</f>
        <v>7948.6830154405088</v>
      </c>
      <c r="P71" s="59">
        <f>H71+(H71*$X$21)</f>
        <v>41198.699999999997</v>
      </c>
      <c r="Q71" s="77">
        <f>IF(H71&gt;$X$24, U71-(U71*$Y$24), U71)</f>
        <v>32447.199999999997</v>
      </c>
      <c r="R71" s="59">
        <f>P71-Q71</f>
        <v>8751.5</v>
      </c>
      <c r="S71" s="78"/>
      <c r="T71">
        <v>67</v>
      </c>
      <c r="U71" s="75">
        <f>H71-J71</f>
        <v>32447.199999999997</v>
      </c>
    </row>
    <row r="72" spans="3:24" x14ac:dyDescent="0.2">
      <c r="C72" s="17">
        <v>218</v>
      </c>
      <c r="D72" s="18" t="s">
        <v>257</v>
      </c>
      <c r="E72" s="19" t="s">
        <v>11</v>
      </c>
      <c r="F72" s="20">
        <v>60348</v>
      </c>
      <c r="G72" s="21">
        <v>249</v>
      </c>
      <c r="H72" s="27">
        <v>50193</v>
      </c>
      <c r="I72" s="28">
        <v>0.15</v>
      </c>
      <c r="J72" s="29">
        <v>8748</v>
      </c>
      <c r="K72" s="30">
        <v>0.432</v>
      </c>
      <c r="L72" s="31">
        <v>853531</v>
      </c>
      <c r="M72" s="21">
        <v>249</v>
      </c>
      <c r="N72" s="59">
        <f>H72- (H72*I72)</f>
        <v>42664.05</v>
      </c>
      <c r="O72" s="64">
        <f>IF(ISNUMBER(J72/(1+K72)), J72/(1+K72), "")</f>
        <v>6108.9385474860337</v>
      </c>
      <c r="P72" s="59">
        <f>H72+(H72*$X$21)</f>
        <v>50193</v>
      </c>
      <c r="Q72" s="77">
        <f>IF(H72&gt;$X$24, U72-(U72*$Y$24), U72)</f>
        <v>41445</v>
      </c>
      <c r="R72" s="59">
        <f>P72-Q72</f>
        <v>8748</v>
      </c>
      <c r="S72" s="78"/>
      <c r="T72">
        <v>68</v>
      </c>
      <c r="U72" s="75">
        <f>H72-J72</f>
        <v>41445</v>
      </c>
    </row>
    <row r="73" spans="3:24" x14ac:dyDescent="0.2">
      <c r="C73" s="17">
        <v>86</v>
      </c>
      <c r="D73" s="18" t="s">
        <v>113</v>
      </c>
      <c r="E73" s="19" t="s">
        <v>67</v>
      </c>
      <c r="F73" s="20">
        <v>308000</v>
      </c>
      <c r="G73" s="21">
        <v>115</v>
      </c>
      <c r="H73" s="27">
        <v>90055</v>
      </c>
      <c r="I73" s="28">
        <v>0.25</v>
      </c>
      <c r="J73" s="29">
        <v>8745.7999999999993</v>
      </c>
      <c r="K73" s="30">
        <v>1.2969999999999999</v>
      </c>
      <c r="L73" s="31">
        <v>189980.1</v>
      </c>
      <c r="M73" s="21">
        <v>115</v>
      </c>
      <c r="N73" s="59">
        <f>H73- (H73*I73)</f>
        <v>67541.25</v>
      </c>
      <c r="O73" s="64">
        <f>IF(ISNUMBER(J73/(1+K73)), J73/(1+K73), "")</f>
        <v>3807.4880278624296</v>
      </c>
      <c r="P73" s="59">
        <f>H73+(H73*$X$21)</f>
        <v>90055</v>
      </c>
      <c r="Q73" s="77">
        <f>IF(H73&gt;$X$24, U73-(U73*$Y$24), U73)</f>
        <v>81309.2</v>
      </c>
      <c r="R73" s="59">
        <f>P73-Q73</f>
        <v>8745.8000000000029</v>
      </c>
      <c r="S73" s="78"/>
      <c r="T73">
        <v>69</v>
      </c>
      <c r="U73" s="75">
        <f>H73-J73</f>
        <v>81309.2</v>
      </c>
    </row>
    <row r="74" spans="3:24" x14ac:dyDescent="0.2">
      <c r="C74" s="17">
        <v>114</v>
      </c>
      <c r="D74" s="18" t="s">
        <v>145</v>
      </c>
      <c r="E74" s="19" t="s">
        <v>11</v>
      </c>
      <c r="F74" s="20">
        <v>381100</v>
      </c>
      <c r="G74" s="21">
        <v>92</v>
      </c>
      <c r="H74" s="27">
        <v>79591</v>
      </c>
      <c r="I74" s="28">
        <v>6.0000000000000001E-3</v>
      </c>
      <c r="J74" s="29">
        <v>8728</v>
      </c>
      <c r="K74" s="30">
        <v>0.51700000000000002</v>
      </c>
      <c r="L74" s="31">
        <v>123382</v>
      </c>
      <c r="M74" s="21">
        <v>92</v>
      </c>
      <c r="N74" s="59">
        <f>H74- (H74*I74)</f>
        <v>79113.453999999998</v>
      </c>
      <c r="O74" s="64">
        <f>IF(ISNUMBER(J74/(1+K74)), J74/(1+K74), "")</f>
        <v>5753.4607778510217</v>
      </c>
      <c r="P74" s="59">
        <f>H74+(H74*$X$21)</f>
        <v>79591</v>
      </c>
      <c r="Q74" s="77">
        <f>IF(H74&gt;$X$24, U74-(U74*$Y$24), U74)</f>
        <v>70863</v>
      </c>
      <c r="R74" s="59">
        <f>P74-Q74</f>
        <v>8728</v>
      </c>
      <c r="S74" s="78"/>
      <c r="T74">
        <v>70</v>
      </c>
      <c r="U74" s="75">
        <f>H74-J74</f>
        <v>70863</v>
      </c>
    </row>
    <row r="75" spans="3:24" x14ac:dyDescent="0.2">
      <c r="C75" s="17">
        <v>18</v>
      </c>
      <c r="D75" s="18" t="s">
        <v>38</v>
      </c>
      <c r="E75" s="19" t="s">
        <v>26</v>
      </c>
      <c r="F75" s="20">
        <v>298683</v>
      </c>
      <c r="G75" s="21">
        <v>16</v>
      </c>
      <c r="H75" s="27">
        <v>197515.3</v>
      </c>
      <c r="I75" s="28">
        <v>6.6000000000000003E-2</v>
      </c>
      <c r="J75" s="29">
        <v>8555</v>
      </c>
      <c r="K75" s="30">
        <v>-0.27900000000000003</v>
      </c>
      <c r="L75" s="31">
        <v>321890.5</v>
      </c>
      <c r="M75" s="21">
        <v>16</v>
      </c>
      <c r="N75" s="59">
        <f>H75- (H75*I75)</f>
        <v>184479.29019999999</v>
      </c>
      <c r="O75" s="64">
        <f>IF(ISNUMBER(J75/(1+K75)), J75/(1+K75), "")</f>
        <v>11865.464632454925</v>
      </c>
      <c r="P75" s="59">
        <f>H75+(H75*$X$21)</f>
        <v>197515.3</v>
      </c>
      <c r="Q75" s="77">
        <f>IF(H75&gt;$X$24, U75-(U75*$Y$24), U75)</f>
        <v>188960.3</v>
      </c>
      <c r="R75" s="59">
        <f>P75-Q75</f>
        <v>8555</v>
      </c>
      <c r="S75" s="78"/>
      <c r="T75">
        <v>71</v>
      </c>
      <c r="U75" s="75">
        <f>H75-J75</f>
        <v>188960.3</v>
      </c>
    </row>
    <row r="76" spans="3:24" x14ac:dyDescent="0.2">
      <c r="C76" s="17">
        <v>216</v>
      </c>
      <c r="D76" s="18" t="s">
        <v>255</v>
      </c>
      <c r="E76" s="19" t="s">
        <v>13</v>
      </c>
      <c r="F76" s="20">
        <v>55692</v>
      </c>
      <c r="G76" s="21">
        <v>227</v>
      </c>
      <c r="H76" s="27">
        <v>50545.7</v>
      </c>
      <c r="I76" s="28">
        <v>9.1999999999999998E-2</v>
      </c>
      <c r="J76" s="29">
        <v>8453</v>
      </c>
      <c r="K76" s="30">
        <v>5.2999999999999999E-2</v>
      </c>
      <c r="L76" s="31">
        <v>916091</v>
      </c>
      <c r="M76" s="21">
        <v>227</v>
      </c>
      <c r="N76" s="59">
        <f>H76- (H76*I76)</f>
        <v>45895.495599999995</v>
      </c>
      <c r="O76" s="64">
        <f>IF(ISNUMBER(J76/(1+K76)), J76/(1+K76), "")</f>
        <v>8027.5403608736951</v>
      </c>
      <c r="P76" s="59">
        <f>H76+(H76*$X$21)</f>
        <v>50545.7</v>
      </c>
      <c r="Q76" s="77">
        <f>IF(H76&gt;$X$24, U76-(U76*$Y$24), U76)</f>
        <v>42092.7</v>
      </c>
      <c r="R76" s="59">
        <f>P76-Q76</f>
        <v>8453</v>
      </c>
      <c r="S76" s="78"/>
      <c r="T76">
        <v>72</v>
      </c>
      <c r="U76" s="75">
        <f>H76-J76</f>
        <v>42092.7</v>
      </c>
    </row>
    <row r="77" spans="3:24" x14ac:dyDescent="0.2">
      <c r="C77" s="17">
        <v>53</v>
      </c>
      <c r="D77" s="18" t="s">
        <v>78</v>
      </c>
      <c r="E77" s="19" t="s">
        <v>26</v>
      </c>
      <c r="F77" s="20">
        <v>134682</v>
      </c>
      <c r="G77" s="21">
        <v>51</v>
      </c>
      <c r="H77" s="27">
        <v>115042.8</v>
      </c>
      <c r="I77" s="28">
        <v>3.4000000000000002E-2</v>
      </c>
      <c r="J77" s="29">
        <v>8399.2999999999993</v>
      </c>
      <c r="K77" s="30">
        <v>-0.13600000000000001</v>
      </c>
      <c r="L77" s="31">
        <v>238864.1</v>
      </c>
      <c r="M77" s="21">
        <v>51</v>
      </c>
      <c r="N77" s="59">
        <f>H77- (H77*I77)</f>
        <v>111131.34480000001</v>
      </c>
      <c r="O77" s="64">
        <f>IF(ISNUMBER(J77/(1+K77)), J77/(1+K77), "")</f>
        <v>9721.4120370370365</v>
      </c>
      <c r="P77" s="59">
        <f>H77+(H77*$X$21)</f>
        <v>115042.8</v>
      </c>
      <c r="Q77" s="77">
        <f>IF(H77&gt;$X$24, U77-(U77*$Y$24), U77)</f>
        <v>106643.5</v>
      </c>
      <c r="R77" s="59">
        <f>P77-Q77</f>
        <v>8399.3000000000029</v>
      </c>
      <c r="S77" s="78"/>
      <c r="T77">
        <v>73</v>
      </c>
      <c r="U77" s="75">
        <f>H77-J77</f>
        <v>106643.5</v>
      </c>
    </row>
    <row r="78" spans="3:24" x14ac:dyDescent="0.2">
      <c r="C78" s="17">
        <v>116</v>
      </c>
      <c r="D78" s="18" t="s">
        <v>147</v>
      </c>
      <c r="E78" s="19" t="s">
        <v>28</v>
      </c>
      <c r="F78" s="20">
        <v>114400</v>
      </c>
      <c r="G78" s="21">
        <v>97</v>
      </c>
      <c r="H78" s="27">
        <v>78157.7</v>
      </c>
      <c r="I78" s="28">
        <v>1.4E-2</v>
      </c>
      <c r="J78" s="29">
        <v>8264</v>
      </c>
      <c r="K78" s="30">
        <v>0.86599999999999999</v>
      </c>
      <c r="L78" s="31">
        <v>189586.9</v>
      </c>
      <c r="M78" s="21">
        <v>97</v>
      </c>
      <c r="N78" s="59">
        <f>H78- (H78*I78)</f>
        <v>77063.492199999993</v>
      </c>
      <c r="O78" s="64">
        <f>IF(ISNUMBER(J78/(1+K78)), J78/(1+K78), "")</f>
        <v>4428.7245444801711</v>
      </c>
      <c r="P78" s="59">
        <f>H78+(H78*$X$21)</f>
        <v>78157.7</v>
      </c>
      <c r="Q78" s="77">
        <f>IF(H78&gt;$X$24, U78-(U78*$Y$24), U78)</f>
        <v>69893.7</v>
      </c>
      <c r="R78" s="59">
        <f>P78-Q78</f>
        <v>8264</v>
      </c>
      <c r="S78" s="78"/>
      <c r="T78">
        <v>74</v>
      </c>
      <c r="U78" s="75">
        <f>H78-J78</f>
        <v>69893.7</v>
      </c>
    </row>
    <row r="79" spans="3:24" ht="19" x14ac:dyDescent="0.25">
      <c r="C79" s="17">
        <v>5</v>
      </c>
      <c r="D79" s="18" t="s">
        <v>18</v>
      </c>
      <c r="E79" s="19" t="s">
        <v>13</v>
      </c>
      <c r="F79" s="20">
        <v>917717</v>
      </c>
      <c r="G79" s="21">
        <v>2</v>
      </c>
      <c r="H79" s="27">
        <v>387056</v>
      </c>
      <c r="I79" s="28">
        <v>0.109</v>
      </c>
      <c r="J79" s="29">
        <v>8174.8</v>
      </c>
      <c r="K79" s="30">
        <v>-0.14299999999999999</v>
      </c>
      <c r="L79" s="31">
        <v>572309.5</v>
      </c>
      <c r="M79" s="21">
        <v>2</v>
      </c>
      <c r="N79" s="59">
        <f>H79- (H79*I79)</f>
        <v>344866.89600000001</v>
      </c>
      <c r="O79" s="64">
        <f>IF(ISNUMBER(J79/(1+K79)), J79/(1+K79), "")</f>
        <v>9538.856476079347</v>
      </c>
      <c r="P79" s="59">
        <f>H79+(H79*$X$21)</f>
        <v>387056</v>
      </c>
      <c r="Q79" s="77">
        <f>IF(H79&gt;$X$24, U79-(U79*$Y$24), U79)</f>
        <v>378881.2</v>
      </c>
      <c r="R79" s="59">
        <f>P79-Q79</f>
        <v>8174.7999999999884</v>
      </c>
      <c r="S79" s="78"/>
      <c r="T79">
        <v>75</v>
      </c>
      <c r="U79" s="75">
        <f>H79-J79</f>
        <v>378881.2</v>
      </c>
      <c r="W79" s="43" t="s">
        <v>561</v>
      </c>
      <c r="X79" s="42"/>
    </row>
    <row r="80" spans="3:24" x14ac:dyDescent="0.2">
      <c r="C80" s="17">
        <v>384</v>
      </c>
      <c r="D80" s="18" t="s">
        <v>427</v>
      </c>
      <c r="E80" s="19" t="s">
        <v>23</v>
      </c>
      <c r="F80" s="20">
        <v>63877</v>
      </c>
      <c r="G80" s="21">
        <v>453</v>
      </c>
      <c r="H80" s="27">
        <v>32667</v>
      </c>
      <c r="I80" s="28">
        <v>0.25</v>
      </c>
      <c r="J80" s="29">
        <v>8045.4</v>
      </c>
      <c r="K80" s="30">
        <v>-0.83399999999999996</v>
      </c>
      <c r="L80" s="31">
        <v>186351.9</v>
      </c>
      <c r="M80" s="21">
        <v>453</v>
      </c>
      <c r="N80" s="59">
        <f>H80- (H80*I80)</f>
        <v>24500.25</v>
      </c>
      <c r="O80" s="64">
        <f>IF(ISNUMBER(J80/(1+K80)), J80/(1+K80), "")</f>
        <v>48466.265060240949</v>
      </c>
      <c r="P80" s="59">
        <f>H80+(H80*$X$21)</f>
        <v>32667</v>
      </c>
      <c r="Q80" s="77">
        <f>IF(H80&gt;$X$24, U80-(U80*$Y$24), U80)</f>
        <v>24621.599999999999</v>
      </c>
      <c r="R80" s="59">
        <f>P80-Q80</f>
        <v>8045.4000000000015</v>
      </c>
      <c r="S80" s="78"/>
      <c r="T80">
        <v>76</v>
      </c>
      <c r="U80" s="75">
        <f>H80-J80</f>
        <v>24621.599999999999</v>
      </c>
    </row>
    <row r="81" spans="3:24" x14ac:dyDescent="0.2">
      <c r="C81" s="17">
        <v>32</v>
      </c>
      <c r="D81" s="18" t="s">
        <v>56</v>
      </c>
      <c r="E81" s="19" t="s">
        <v>11</v>
      </c>
      <c r="F81" s="20">
        <v>173000</v>
      </c>
      <c r="G81" s="21">
        <v>21</v>
      </c>
      <c r="H81" s="27">
        <v>147049</v>
      </c>
      <c r="I81" s="28">
        <v>-6.5000000000000002E-2</v>
      </c>
      <c r="J81" s="29">
        <v>8014</v>
      </c>
      <c r="K81" s="30" t="s">
        <v>17</v>
      </c>
      <c r="L81" s="31">
        <v>227339</v>
      </c>
      <c r="M81" s="21">
        <v>21</v>
      </c>
      <c r="N81" s="59">
        <f>H81- (H81*I81)</f>
        <v>156607.185</v>
      </c>
      <c r="O81" s="64" t="str">
        <f>IF(ISNUMBER(J81/(1+K81)), J81/(1+K81), "")</f>
        <v/>
      </c>
      <c r="P81" s="59">
        <f>H81+(H81*$X$21)</f>
        <v>147049</v>
      </c>
      <c r="Q81" s="77">
        <f>IF(H81&gt;$X$24, U81-(U81*$Y$24), U81)</f>
        <v>139035</v>
      </c>
      <c r="R81" s="59">
        <f>P81-Q81</f>
        <v>8014</v>
      </c>
      <c r="S81" s="78"/>
      <c r="T81">
        <v>77</v>
      </c>
      <c r="U81" s="75">
        <f>H81-J81</f>
        <v>139035</v>
      </c>
    </row>
    <row r="82" spans="3:24" x14ac:dyDescent="0.2">
      <c r="C82" s="17">
        <v>422</v>
      </c>
      <c r="D82" s="18" t="s">
        <v>466</v>
      </c>
      <c r="E82" s="19" t="s">
        <v>11</v>
      </c>
      <c r="F82" s="20">
        <v>77400</v>
      </c>
      <c r="G82" s="21">
        <v>411</v>
      </c>
      <c r="H82" s="27">
        <v>29625</v>
      </c>
      <c r="I82" s="28">
        <v>3.1E-2</v>
      </c>
      <c r="J82" s="29">
        <v>7911</v>
      </c>
      <c r="K82" s="30">
        <v>0.311</v>
      </c>
      <c r="L82" s="31">
        <v>39801</v>
      </c>
      <c r="M82" s="21">
        <v>411</v>
      </c>
      <c r="N82" s="59">
        <f>H82- (H82*I82)</f>
        <v>28706.625</v>
      </c>
      <c r="O82" s="64">
        <f>IF(ISNUMBER(J82/(1+K82)), J82/(1+K82), "")</f>
        <v>6034.3249427917626</v>
      </c>
      <c r="P82" s="59">
        <f>H82+(H82*$X$21)</f>
        <v>29625</v>
      </c>
      <c r="Q82" s="77">
        <f>IF(H82&gt;$X$24, U82-(U82*$Y$24), U82)</f>
        <v>21714</v>
      </c>
      <c r="R82" s="59">
        <f>P82-Q82</f>
        <v>7911</v>
      </c>
      <c r="S82" s="78"/>
      <c r="T82">
        <v>78</v>
      </c>
      <c r="U82" s="75">
        <f>H82-J82</f>
        <v>21714</v>
      </c>
    </row>
    <row r="83" spans="3:24" x14ac:dyDescent="0.2">
      <c r="C83" s="17">
        <v>166</v>
      </c>
      <c r="D83" s="18" t="s">
        <v>200</v>
      </c>
      <c r="E83" s="19" t="s">
        <v>28</v>
      </c>
      <c r="F83" s="20">
        <v>119390</v>
      </c>
      <c r="G83" s="21">
        <v>177</v>
      </c>
      <c r="H83" s="27">
        <v>60405.3</v>
      </c>
      <c r="I83" s="28">
        <v>0.10299999999999999</v>
      </c>
      <c r="J83" s="29">
        <v>7871</v>
      </c>
      <c r="K83" s="30">
        <v>-0.11899999999999999</v>
      </c>
      <c r="L83" s="31">
        <v>2811411.4</v>
      </c>
      <c r="M83" s="21">
        <v>177</v>
      </c>
      <c r="N83" s="59">
        <f>H83- (H83*I83)</f>
        <v>54183.554100000001</v>
      </c>
      <c r="O83" s="64">
        <f>IF(ISNUMBER(J83/(1+K83)), J83/(1+K83), "")</f>
        <v>8934.1657207718508</v>
      </c>
      <c r="P83" s="59">
        <f>H83+(H83*$X$21)</f>
        <v>60405.3</v>
      </c>
      <c r="Q83" s="77">
        <f>IF(H83&gt;$X$24, U83-(U83*$Y$24), U83)</f>
        <v>52534.3</v>
      </c>
      <c r="R83" s="59">
        <f>P83-Q83</f>
        <v>7871</v>
      </c>
      <c r="S83" s="78"/>
      <c r="T83">
        <v>79</v>
      </c>
      <c r="U83" s="75">
        <f>H83-J83</f>
        <v>52534.3</v>
      </c>
    </row>
    <row r="84" spans="3:24" x14ac:dyDescent="0.2">
      <c r="C84" s="17">
        <v>64</v>
      </c>
      <c r="D84" s="18" t="s">
        <v>89</v>
      </c>
      <c r="E84" s="19" t="s">
        <v>28</v>
      </c>
      <c r="F84" s="20">
        <v>303351</v>
      </c>
      <c r="G84" s="21">
        <v>55</v>
      </c>
      <c r="H84" s="27">
        <v>107146.9</v>
      </c>
      <c r="I84" s="28">
        <v>6.0000000000000001E-3</v>
      </c>
      <c r="J84" s="29">
        <v>7707.5</v>
      </c>
      <c r="K84" s="30">
        <v>-6.0999999999999999E-2</v>
      </c>
      <c r="L84" s="31">
        <v>201456.1</v>
      </c>
      <c r="M84" s="21">
        <v>55</v>
      </c>
      <c r="N84" s="59">
        <f>H84- (H84*I84)</f>
        <v>106504.0186</v>
      </c>
      <c r="O84" s="64">
        <f>IF(ISNUMBER(J84/(1+K84)), J84/(1+K84), "")</f>
        <v>8208.200212992544</v>
      </c>
      <c r="P84" s="59">
        <f>H84+(H84*$X$21)</f>
        <v>107146.9</v>
      </c>
      <c r="Q84" s="77">
        <f>IF(H84&gt;$X$24, U84-(U84*$Y$24), U84)</f>
        <v>99439.4</v>
      </c>
      <c r="R84" s="59">
        <f>P84-Q84</f>
        <v>7707.5</v>
      </c>
      <c r="S84" s="78"/>
      <c r="T84">
        <v>80</v>
      </c>
      <c r="U84" s="75">
        <f>H84-J84</f>
        <v>99439.4</v>
      </c>
    </row>
    <row r="85" spans="3:24" x14ac:dyDescent="0.2">
      <c r="C85" s="17">
        <v>232</v>
      </c>
      <c r="D85" s="18" t="s">
        <v>271</v>
      </c>
      <c r="E85" s="19" t="s">
        <v>13</v>
      </c>
      <c r="F85" s="20">
        <v>58338</v>
      </c>
      <c r="G85" s="21">
        <v>251</v>
      </c>
      <c r="H85" s="27">
        <v>47981.3</v>
      </c>
      <c r="I85" s="28">
        <v>0.108</v>
      </c>
      <c r="J85" s="29">
        <v>7608.4</v>
      </c>
      <c r="K85" s="30">
        <v>3.2000000000000001E-2</v>
      </c>
      <c r="L85" s="31">
        <v>873155.3</v>
      </c>
      <c r="M85" s="21">
        <v>251</v>
      </c>
      <c r="N85" s="59">
        <f>H85- (H85*I85)</f>
        <v>42799.319600000003</v>
      </c>
      <c r="O85" s="64">
        <f>IF(ISNUMBER(J85/(1+K85)), J85/(1+K85), "")</f>
        <v>7372.4806201550382</v>
      </c>
      <c r="P85" s="59">
        <f>H85+(H85*$X$21)</f>
        <v>47981.3</v>
      </c>
      <c r="Q85" s="77">
        <f>IF(H85&gt;$X$24, U85-(U85*$Y$24), U85)</f>
        <v>40372.9</v>
      </c>
      <c r="R85" s="59">
        <f>P85-Q85</f>
        <v>7608.4000000000015</v>
      </c>
      <c r="S85" s="78"/>
      <c r="T85">
        <v>81</v>
      </c>
      <c r="U85" s="75">
        <f>H85-J85</f>
        <v>40372.9</v>
      </c>
    </row>
    <row r="86" spans="3:24" x14ac:dyDescent="0.2">
      <c r="C86" s="17">
        <v>113</v>
      </c>
      <c r="D86" s="18" t="s">
        <v>143</v>
      </c>
      <c r="E86" s="19" t="s">
        <v>144</v>
      </c>
      <c r="F86" s="20">
        <v>20525</v>
      </c>
      <c r="G86" s="21">
        <v>150</v>
      </c>
      <c r="H86" s="27">
        <v>79593</v>
      </c>
      <c r="I86" s="28">
        <v>0.30099999999999999</v>
      </c>
      <c r="J86" s="29">
        <v>7535</v>
      </c>
      <c r="K86" s="30">
        <v>0.64200000000000002</v>
      </c>
      <c r="L86" s="31">
        <v>112508</v>
      </c>
      <c r="M86" s="21">
        <v>150</v>
      </c>
      <c r="N86" s="59">
        <f>H86- (H86*I86)</f>
        <v>55635.506999999998</v>
      </c>
      <c r="O86" s="64">
        <f>IF(ISNUMBER(J86/(1+K86)), J86/(1+K86), "")</f>
        <v>4588.915956151036</v>
      </c>
      <c r="P86" s="59">
        <f>H86+(H86*$X$21)</f>
        <v>79593</v>
      </c>
      <c r="Q86" s="77">
        <f>IF(H86&gt;$X$24, U86-(U86*$Y$24), U86)</f>
        <v>72058</v>
      </c>
      <c r="R86" s="59">
        <f>P86-Q86</f>
        <v>7535</v>
      </c>
      <c r="S86" s="78"/>
      <c r="T86">
        <v>82</v>
      </c>
      <c r="U86" s="75">
        <f>H86-J86</f>
        <v>72058</v>
      </c>
    </row>
    <row r="87" spans="3:24" x14ac:dyDescent="0.2">
      <c r="C87" s="17">
        <v>63</v>
      </c>
      <c r="D87" s="18" t="s">
        <v>88</v>
      </c>
      <c r="E87" s="19" t="s">
        <v>13</v>
      </c>
      <c r="F87" s="20">
        <v>93601</v>
      </c>
      <c r="G87" s="21">
        <v>87</v>
      </c>
      <c r="H87" s="27">
        <v>108130.4</v>
      </c>
      <c r="I87" s="28">
        <v>0.32700000000000001</v>
      </c>
      <c r="J87" s="29">
        <v>7331.1</v>
      </c>
      <c r="K87" s="30">
        <v>1.429</v>
      </c>
      <c r="L87" s="31">
        <v>177193.60000000001</v>
      </c>
      <c r="M87" s="21">
        <v>87</v>
      </c>
      <c r="N87" s="59">
        <f>H87- (H87*I87)</f>
        <v>72771.7592</v>
      </c>
      <c r="O87" s="64">
        <f>IF(ISNUMBER(J87/(1+K87)), J87/(1+K87), "")</f>
        <v>3018.1556195965418</v>
      </c>
      <c r="P87" s="59">
        <f>H87+(H87*$X$21)</f>
        <v>108130.4</v>
      </c>
      <c r="Q87" s="77">
        <f>IF(H87&gt;$X$24, U87-(U87*$Y$24), U87)</f>
        <v>100799.29999999999</v>
      </c>
      <c r="R87" s="59">
        <f>P87-Q87</f>
        <v>7331.1000000000058</v>
      </c>
      <c r="S87" s="78"/>
      <c r="T87">
        <v>83</v>
      </c>
      <c r="U87" s="75">
        <f>H87-J87</f>
        <v>100799.29999999999</v>
      </c>
    </row>
    <row r="88" spans="3:24" x14ac:dyDescent="0.2">
      <c r="C88" s="17">
        <v>373</v>
      </c>
      <c r="D88" s="18" t="s">
        <v>416</v>
      </c>
      <c r="E88" s="19" t="s">
        <v>234</v>
      </c>
      <c r="F88" s="20">
        <v>45753</v>
      </c>
      <c r="G88" s="21">
        <v>349</v>
      </c>
      <c r="H88" s="27">
        <v>33186.300000000003</v>
      </c>
      <c r="I88" s="28">
        <v>-2.1000000000000001E-2</v>
      </c>
      <c r="J88" s="29">
        <v>7228</v>
      </c>
      <c r="K88" s="30">
        <v>-3.4000000000000002E-2</v>
      </c>
      <c r="L88" s="31">
        <v>720354.4</v>
      </c>
      <c r="M88" s="21">
        <v>349</v>
      </c>
      <c r="N88" s="59">
        <f>H88- (H88*I88)</f>
        <v>33883.212300000007</v>
      </c>
      <c r="O88" s="64">
        <f>IF(ISNUMBER(J88/(1+K88)), J88/(1+K88), "")</f>
        <v>7482.4016563146997</v>
      </c>
      <c r="P88" s="59">
        <f>H88+(H88*$X$21)</f>
        <v>33186.300000000003</v>
      </c>
      <c r="Q88" s="77">
        <f>IF(H88&gt;$X$24, U88-(U88*$Y$24), U88)</f>
        <v>25958.300000000003</v>
      </c>
      <c r="R88" s="59">
        <f>P88-Q88</f>
        <v>7228</v>
      </c>
      <c r="S88" s="78"/>
      <c r="T88">
        <v>84</v>
      </c>
      <c r="U88" s="75">
        <f>H88-J88</f>
        <v>25958.300000000003</v>
      </c>
    </row>
    <row r="89" spans="3:24" x14ac:dyDescent="0.2">
      <c r="C89" s="17">
        <v>74</v>
      </c>
      <c r="D89" s="18" t="s">
        <v>99</v>
      </c>
      <c r="E89" s="19" t="s">
        <v>100</v>
      </c>
      <c r="F89" s="20">
        <v>63361</v>
      </c>
      <c r="G89" s="21">
        <v>73</v>
      </c>
      <c r="H89" s="27">
        <v>95584</v>
      </c>
      <c r="I89" s="28">
        <v>7.5999999999999998E-2</v>
      </c>
      <c r="J89" s="29">
        <v>7173</v>
      </c>
      <c r="K89" s="30" t="s">
        <v>17</v>
      </c>
      <c r="L89" s="31">
        <v>222068</v>
      </c>
      <c r="M89" s="21">
        <v>73</v>
      </c>
      <c r="N89" s="59">
        <f>H89- (H89*I89)</f>
        <v>88319.615999999995</v>
      </c>
      <c r="O89" s="64" t="str">
        <f>IF(ISNUMBER(J89/(1+K89)), J89/(1+K89), "")</f>
        <v/>
      </c>
      <c r="P89" s="59">
        <f>H89+(H89*$X$21)</f>
        <v>95584</v>
      </c>
      <c r="Q89" s="77">
        <f>IF(H89&gt;$X$24, U89-(U89*$Y$24), U89)</f>
        <v>88411</v>
      </c>
      <c r="R89" s="59">
        <f>P89-Q89</f>
        <v>7173</v>
      </c>
      <c r="S89" s="78"/>
      <c r="T89">
        <v>85</v>
      </c>
      <c r="U89" s="75">
        <f>H89-J89</f>
        <v>88411</v>
      </c>
    </row>
    <row r="90" spans="3:24" x14ac:dyDescent="0.2">
      <c r="C90" s="17">
        <v>486</v>
      </c>
      <c r="D90" s="18" t="s">
        <v>533</v>
      </c>
      <c r="E90" s="19" t="s">
        <v>11</v>
      </c>
      <c r="F90" s="20">
        <v>75772</v>
      </c>
      <c r="G90" s="21">
        <v>490</v>
      </c>
      <c r="H90" s="27">
        <v>25775</v>
      </c>
      <c r="I90" s="28">
        <v>7.3999999999999996E-2</v>
      </c>
      <c r="J90" s="29">
        <v>7096</v>
      </c>
      <c r="K90" s="30">
        <v>0.14099999999999999</v>
      </c>
      <c r="L90" s="31">
        <v>467374</v>
      </c>
      <c r="M90" s="21">
        <v>490</v>
      </c>
      <c r="N90" s="59">
        <f>H90- (H90*I90)</f>
        <v>23867.65</v>
      </c>
      <c r="O90" s="64">
        <f>IF(ISNUMBER(J90/(1+K90)), J90/(1+K90), "")</f>
        <v>6219.1060473269063</v>
      </c>
      <c r="P90" s="59">
        <f>H90+(H90*$X$21)</f>
        <v>25775</v>
      </c>
      <c r="Q90" s="77">
        <f>IF(H90&gt;$X$24, U90-(U90*$Y$24), U90)</f>
        <v>18679</v>
      </c>
      <c r="R90" s="59">
        <f>P90-Q90</f>
        <v>7096</v>
      </c>
      <c r="S90" s="78"/>
      <c r="T90">
        <v>86</v>
      </c>
      <c r="U90" s="75">
        <f>H90-J90</f>
        <v>18679</v>
      </c>
    </row>
    <row r="91" spans="3:24" x14ac:dyDescent="0.2">
      <c r="C91" s="17">
        <v>270</v>
      </c>
      <c r="D91" s="18" t="s">
        <v>310</v>
      </c>
      <c r="E91" s="19" t="s">
        <v>11</v>
      </c>
      <c r="F91" s="20">
        <v>59000</v>
      </c>
      <c r="G91" s="21">
        <v>327</v>
      </c>
      <c r="H91" s="27">
        <v>43281</v>
      </c>
      <c r="I91" s="28">
        <v>0.216</v>
      </c>
      <c r="J91" s="29">
        <v>6921</v>
      </c>
      <c r="K91" s="30">
        <v>1.53</v>
      </c>
      <c r="L91" s="31">
        <v>188602</v>
      </c>
      <c r="M91" s="21">
        <v>327</v>
      </c>
      <c r="N91" s="59">
        <f>H91- (H91*I91)</f>
        <v>33932.304000000004</v>
      </c>
      <c r="O91" s="64">
        <f>IF(ISNUMBER(J91/(1+K91)), J91/(1+K91), "")</f>
        <v>2735.573122529644</v>
      </c>
      <c r="P91" s="59">
        <f>H91+(H91*$X$21)</f>
        <v>43281</v>
      </c>
      <c r="Q91" s="77">
        <f>IF(H91&gt;$X$24, U91-(U91*$Y$24), U91)</f>
        <v>36360</v>
      </c>
      <c r="R91" s="59">
        <f>P91-Q91</f>
        <v>6921</v>
      </c>
      <c r="S91" s="78"/>
      <c r="T91">
        <v>87</v>
      </c>
      <c r="U91" s="75">
        <f>H91-J91</f>
        <v>36360</v>
      </c>
    </row>
    <row r="92" spans="3:24" x14ac:dyDescent="0.2">
      <c r="C92" s="17">
        <v>70</v>
      </c>
      <c r="D92" s="18" t="s">
        <v>95</v>
      </c>
      <c r="E92" s="19" t="s">
        <v>26</v>
      </c>
      <c r="F92" s="20">
        <v>379000</v>
      </c>
      <c r="G92" s="21">
        <v>66</v>
      </c>
      <c r="H92" s="27">
        <v>98802</v>
      </c>
      <c r="I92" s="28">
        <v>7.9000000000000001E-2</v>
      </c>
      <c r="J92" s="29">
        <v>6908.9</v>
      </c>
      <c r="K92" s="30">
        <v>3.5999999999999997E-2</v>
      </c>
      <c r="L92" s="31">
        <v>161335.9</v>
      </c>
      <c r="M92" s="21">
        <v>66</v>
      </c>
      <c r="N92" s="59">
        <f>H92- (H92*I92)</f>
        <v>90996.641999999993</v>
      </c>
      <c r="O92" s="64">
        <f>IF(ISNUMBER(J92/(1+K92)), J92/(1+K92), "")</f>
        <v>6668.8223938223937</v>
      </c>
      <c r="P92" s="59">
        <f>H92+(H92*$X$21)</f>
        <v>98802</v>
      </c>
      <c r="Q92" s="77">
        <f>IF(H92&gt;$X$24, U92-(U92*$Y$24), U92)</f>
        <v>91893.1</v>
      </c>
      <c r="R92" s="59">
        <f>P92-Q92</f>
        <v>6908.8999999999942</v>
      </c>
      <c r="S92" s="78"/>
      <c r="T92">
        <v>88</v>
      </c>
      <c r="U92" s="75">
        <f>H92-J92</f>
        <v>91893.1</v>
      </c>
    </row>
    <row r="93" spans="3:24" x14ac:dyDescent="0.2">
      <c r="C93" s="17">
        <v>336</v>
      </c>
      <c r="D93" s="18" t="s">
        <v>378</v>
      </c>
      <c r="E93" s="19" t="s">
        <v>100</v>
      </c>
      <c r="F93" s="20">
        <v>70270</v>
      </c>
      <c r="G93" s="21">
        <v>325</v>
      </c>
      <c r="H93" s="27">
        <v>36696</v>
      </c>
      <c r="I93" s="28">
        <v>2.8000000000000001E-2</v>
      </c>
      <c r="J93" s="29">
        <v>6860</v>
      </c>
      <c r="K93" s="30">
        <v>0.246</v>
      </c>
      <c r="L93" s="31">
        <v>88190</v>
      </c>
      <c r="M93" s="21">
        <v>325</v>
      </c>
      <c r="N93" s="59">
        <f>H93- (H93*I93)</f>
        <v>35668.512000000002</v>
      </c>
      <c r="O93" s="64">
        <f>IF(ISNUMBER(J93/(1+K93)), J93/(1+K93), "")</f>
        <v>5505.6179775280898</v>
      </c>
      <c r="P93" s="59">
        <f>H93+(H93*$X$21)</f>
        <v>36696</v>
      </c>
      <c r="Q93" s="77">
        <f>IF(H93&gt;$X$24, U93-(U93*$Y$24), U93)</f>
        <v>29836</v>
      </c>
      <c r="R93" s="59">
        <f>P93-Q93</f>
        <v>6860</v>
      </c>
      <c r="S93" s="78"/>
      <c r="T93">
        <v>89</v>
      </c>
      <c r="U93" s="75">
        <f>H93-J93</f>
        <v>29836</v>
      </c>
    </row>
    <row r="94" spans="3:24" x14ac:dyDescent="0.2">
      <c r="C94" s="17">
        <v>191</v>
      </c>
      <c r="D94" s="18" t="s">
        <v>228</v>
      </c>
      <c r="E94" s="19" t="s">
        <v>100</v>
      </c>
      <c r="F94" s="20">
        <v>100335</v>
      </c>
      <c r="G94" s="21">
        <v>133</v>
      </c>
      <c r="H94" s="27">
        <v>54662.5</v>
      </c>
      <c r="I94" s="28">
        <v>-0.17499999999999999</v>
      </c>
      <c r="J94" s="29">
        <v>6814.8</v>
      </c>
      <c r="K94" s="30">
        <v>-0.09</v>
      </c>
      <c r="L94" s="31">
        <v>400690.8</v>
      </c>
      <c r="M94" s="21">
        <v>133</v>
      </c>
      <c r="N94" s="59">
        <f>H94- (H94*I94)</f>
        <v>64228.4375</v>
      </c>
      <c r="O94" s="64">
        <f>IF(ISNUMBER(J94/(1+K94)), J94/(1+K94), "")</f>
        <v>7488.7912087912091</v>
      </c>
      <c r="P94" s="59">
        <f>H94+(H94*$X$21)</f>
        <v>54662.5</v>
      </c>
      <c r="Q94" s="77">
        <f>IF(H94&gt;$X$24, U94-(U94*$Y$24), U94)</f>
        <v>47847.7</v>
      </c>
      <c r="R94" s="59">
        <f>P94-Q94</f>
        <v>6814.8000000000029</v>
      </c>
      <c r="S94" s="78"/>
      <c r="T94">
        <v>90</v>
      </c>
      <c r="U94" s="75">
        <f>H94-J94</f>
        <v>47847.7</v>
      </c>
    </row>
    <row r="95" spans="3:24" x14ac:dyDescent="0.2">
      <c r="C95" s="17">
        <v>290</v>
      </c>
      <c r="D95" s="18" t="s">
        <v>330</v>
      </c>
      <c r="E95" s="19" t="s">
        <v>11</v>
      </c>
      <c r="F95" s="20">
        <v>114000</v>
      </c>
      <c r="G95" s="21">
        <v>275</v>
      </c>
      <c r="H95" s="27">
        <v>41802</v>
      </c>
      <c r="I95" s="28">
        <v>3.1E-2</v>
      </c>
      <c r="J95" s="29">
        <v>6765</v>
      </c>
      <c r="K95" s="30">
        <v>3.0880000000000001</v>
      </c>
      <c r="L95" s="31">
        <v>57773</v>
      </c>
      <c r="M95" s="21">
        <v>275</v>
      </c>
      <c r="N95" s="59">
        <f>H95- (H95*I95)</f>
        <v>40506.137999999999</v>
      </c>
      <c r="O95" s="64">
        <f>IF(ISNUMBER(J95/(1+K95)), J95/(1+K95), "")</f>
        <v>1654.8434442270059</v>
      </c>
      <c r="P95" s="59">
        <f>H95+(H95*$X$21)</f>
        <v>41802</v>
      </c>
      <c r="Q95" s="77">
        <f>IF(H95&gt;$X$24, U95-(U95*$Y$24), U95)</f>
        <v>35037</v>
      </c>
      <c r="R95" s="59">
        <f>P95-Q95</f>
        <v>6765</v>
      </c>
      <c r="S95" s="78"/>
      <c r="T95">
        <v>91</v>
      </c>
      <c r="U95" s="75">
        <f>H95-J95</f>
        <v>35037</v>
      </c>
    </row>
    <row r="96" spans="3:24" ht="19" x14ac:dyDescent="0.25">
      <c r="C96" s="17">
        <v>1</v>
      </c>
      <c r="D96" s="18" t="s">
        <v>10</v>
      </c>
      <c r="E96" s="19" t="s">
        <v>11</v>
      </c>
      <c r="F96" s="20">
        <v>2200000</v>
      </c>
      <c r="G96" s="21">
        <v>1</v>
      </c>
      <c r="H96" s="27">
        <v>514405</v>
      </c>
      <c r="I96" s="82">
        <v>2.8000000000000001E-2</v>
      </c>
      <c r="J96" s="83">
        <v>6670</v>
      </c>
      <c r="K96" s="84">
        <v>-0.32400000000000001</v>
      </c>
      <c r="L96" s="31">
        <v>219295</v>
      </c>
      <c r="M96" s="21">
        <v>1</v>
      </c>
      <c r="N96" s="59">
        <f>H96- (H96*I96)</f>
        <v>500001.66</v>
      </c>
      <c r="O96" s="64">
        <f>IF(ISNUMBER(J96/(1+K96)), J96/(1+K96), "")</f>
        <v>9866.8639053254446</v>
      </c>
      <c r="P96" s="59">
        <f>H96+(H96*$X$21)</f>
        <v>514405</v>
      </c>
      <c r="Q96" s="77">
        <f>IF(H96&gt;$X$24, U96-(U96*$Y$24), U96)</f>
        <v>507735</v>
      </c>
      <c r="R96" s="59">
        <f>P96-Q96</f>
        <v>6670</v>
      </c>
      <c r="S96" s="78"/>
      <c r="T96">
        <v>92</v>
      </c>
      <c r="U96" s="75">
        <f>H96-J96</f>
        <v>507735</v>
      </c>
      <c r="W96" s="42" t="s">
        <v>625</v>
      </c>
      <c r="X96" s="42"/>
    </row>
    <row r="97" spans="3:24" x14ac:dyDescent="0.2">
      <c r="C97" s="17">
        <v>398</v>
      </c>
      <c r="D97" s="18" t="s">
        <v>441</v>
      </c>
      <c r="E97" s="19" t="s">
        <v>217</v>
      </c>
      <c r="F97" s="20">
        <v>97629</v>
      </c>
      <c r="G97" s="21">
        <v>430</v>
      </c>
      <c r="H97" s="27">
        <v>31589.3</v>
      </c>
      <c r="I97" s="28">
        <v>0.14599999999999999</v>
      </c>
      <c r="J97" s="29">
        <v>6642.5</v>
      </c>
      <c r="K97" s="30">
        <v>8.5999999999999993E-2</v>
      </c>
      <c r="L97" s="31">
        <v>760409</v>
      </c>
      <c r="M97" s="21">
        <v>430</v>
      </c>
      <c r="N97" s="59">
        <f>H97- (H97*I97)</f>
        <v>26977.262200000001</v>
      </c>
      <c r="O97" s="64">
        <f>IF(ISNUMBER(J97/(1+K97)), J97/(1+K97), "")</f>
        <v>6116.4825046040514</v>
      </c>
      <c r="P97" s="59">
        <f>H97+(H97*$X$21)</f>
        <v>31589.3</v>
      </c>
      <c r="Q97" s="77">
        <f>IF(H97&gt;$X$24, U97-(U97*$Y$24), U97)</f>
        <v>24946.799999999999</v>
      </c>
      <c r="R97" s="59">
        <f>P97-Q97</f>
        <v>6642.5</v>
      </c>
      <c r="S97" s="78"/>
      <c r="T97">
        <v>93</v>
      </c>
      <c r="U97" s="75">
        <f>H97-J97</f>
        <v>24946.799999999999</v>
      </c>
    </row>
    <row r="98" spans="3:24" x14ac:dyDescent="0.2">
      <c r="C98" s="17">
        <v>209</v>
      </c>
      <c r="D98" s="18" t="s">
        <v>248</v>
      </c>
      <c r="E98" s="19" t="s">
        <v>28</v>
      </c>
      <c r="F98" s="20">
        <v>86659</v>
      </c>
      <c r="G98" s="21">
        <v>192</v>
      </c>
      <c r="H98" s="27">
        <v>51728</v>
      </c>
      <c r="I98" s="28">
        <v>-6.0000000000000001E-3</v>
      </c>
      <c r="J98" s="29">
        <v>6554.1</v>
      </c>
      <c r="K98" s="30">
        <v>-1.0999999999999999E-2</v>
      </c>
      <c r="L98" s="31">
        <v>1840238.1</v>
      </c>
      <c r="M98" s="21">
        <v>192</v>
      </c>
      <c r="N98" s="59">
        <f>H98- (H98*I98)</f>
        <v>52038.368000000002</v>
      </c>
      <c r="O98" s="64">
        <f>IF(ISNUMBER(J98/(1+K98)), J98/(1+K98), "")</f>
        <v>6626.9969666329634</v>
      </c>
      <c r="P98" s="59">
        <f>H98+(H98*$X$21)</f>
        <v>51728</v>
      </c>
      <c r="Q98" s="77">
        <f>IF(H98&gt;$X$24, U98-(U98*$Y$24), U98)</f>
        <v>45173.9</v>
      </c>
      <c r="R98" s="59">
        <f>P98-Q98</f>
        <v>6554.0999999999985</v>
      </c>
      <c r="S98" s="78"/>
      <c r="T98">
        <v>94</v>
      </c>
      <c r="U98" s="75">
        <f>H98-J98</f>
        <v>45173.9</v>
      </c>
    </row>
    <row r="99" spans="3:24" x14ac:dyDescent="0.2">
      <c r="C99" s="17">
        <v>395</v>
      </c>
      <c r="D99" s="18" t="s">
        <v>438</v>
      </c>
      <c r="E99" s="19" t="s">
        <v>11</v>
      </c>
      <c r="F99" s="20">
        <v>62600</v>
      </c>
      <c r="G99" s="21">
        <v>328</v>
      </c>
      <c r="H99" s="27">
        <v>31856</v>
      </c>
      <c r="I99" s="28">
        <v>-0.1</v>
      </c>
      <c r="J99" s="29">
        <v>6434</v>
      </c>
      <c r="K99" s="30">
        <v>4.1550000000000002</v>
      </c>
      <c r="L99" s="31">
        <v>83216</v>
      </c>
      <c r="M99" s="21">
        <v>328</v>
      </c>
      <c r="N99" s="59">
        <f>H99- (H99*I99)</f>
        <v>35041.599999999999</v>
      </c>
      <c r="O99" s="64">
        <f>IF(ISNUMBER(J99/(1+K99)), J99/(1+K99), "")</f>
        <v>1248.1086323957322</v>
      </c>
      <c r="P99" s="59">
        <f>H99+(H99*$X$21)</f>
        <v>31856</v>
      </c>
      <c r="Q99" s="77">
        <f>IF(H99&gt;$X$24, U99-(U99*$Y$24), U99)</f>
        <v>25422</v>
      </c>
      <c r="R99" s="59">
        <f>P99-Q99</f>
        <v>6434</v>
      </c>
      <c r="S99" s="78"/>
      <c r="T99">
        <v>95</v>
      </c>
      <c r="U99" s="75">
        <f>H99-J99</f>
        <v>25422</v>
      </c>
    </row>
    <row r="100" spans="3:24" x14ac:dyDescent="0.2">
      <c r="C100" s="17">
        <v>234</v>
      </c>
      <c r="D100" s="18" t="s">
        <v>273</v>
      </c>
      <c r="E100" s="19" t="s">
        <v>112</v>
      </c>
      <c r="F100" s="20">
        <v>125627</v>
      </c>
      <c r="G100" s="21">
        <v>224</v>
      </c>
      <c r="H100" s="27">
        <v>47608</v>
      </c>
      <c r="I100" s="28">
        <v>2.4E-2</v>
      </c>
      <c r="J100" s="29">
        <v>6283.2</v>
      </c>
      <c r="K100" s="30">
        <v>0.58399999999999996</v>
      </c>
      <c r="L100" s="31">
        <v>773455.5</v>
      </c>
      <c r="M100" s="21">
        <v>224</v>
      </c>
      <c r="N100" s="59">
        <f>H100- (H100*I100)</f>
        <v>46465.408000000003</v>
      </c>
      <c r="O100" s="64">
        <f>IF(ISNUMBER(J100/(1+K100)), J100/(1+K100), "")</f>
        <v>3966.6666666666665</v>
      </c>
      <c r="P100" s="59">
        <f>H100+(H100*$X$21)</f>
        <v>47608</v>
      </c>
      <c r="Q100" s="77">
        <f>IF(H100&gt;$X$24, U100-(U100*$Y$24), U100)</f>
        <v>41324.800000000003</v>
      </c>
      <c r="R100" s="59">
        <f>P100-Q100</f>
        <v>6283.1999999999971</v>
      </c>
      <c r="S100" s="78"/>
      <c r="T100">
        <v>96</v>
      </c>
      <c r="U100" s="75">
        <f>H100-J100</f>
        <v>41324.800000000003</v>
      </c>
    </row>
    <row r="101" spans="3:24" x14ac:dyDescent="0.2">
      <c r="C101" s="17">
        <v>319</v>
      </c>
      <c r="D101" s="18" t="s">
        <v>361</v>
      </c>
      <c r="E101" s="19" t="s">
        <v>11</v>
      </c>
      <c r="F101" s="20">
        <v>10800</v>
      </c>
      <c r="G101" s="21">
        <v>363</v>
      </c>
      <c r="H101" s="27">
        <v>38727</v>
      </c>
      <c r="I101" s="28">
        <v>0.189</v>
      </c>
      <c r="J101" s="29">
        <v>6257</v>
      </c>
      <c r="K101" s="30" t="s">
        <v>17</v>
      </c>
      <c r="L101" s="31">
        <v>69980</v>
      </c>
      <c r="M101" s="21">
        <v>363</v>
      </c>
      <c r="N101" s="59">
        <f>H101- (H101*I101)</f>
        <v>31407.597000000002</v>
      </c>
      <c r="O101" s="64" t="str">
        <f>IF(ISNUMBER(J101/(1+K101)), J101/(1+K101), "")</f>
        <v/>
      </c>
      <c r="P101" s="59">
        <f>H101+(H101*$X$21)</f>
        <v>38727</v>
      </c>
      <c r="Q101" s="77">
        <f>IF(H101&gt;$X$24, U101-(U101*$Y$24), U101)</f>
        <v>32470</v>
      </c>
      <c r="R101" s="59">
        <f>P101-Q101</f>
        <v>6257</v>
      </c>
      <c r="S101" s="78"/>
      <c r="T101">
        <v>97</v>
      </c>
      <c r="U101" s="75">
        <f>H101-J101</f>
        <v>32470</v>
      </c>
    </row>
    <row r="102" spans="3:24" x14ac:dyDescent="0.2">
      <c r="C102" s="17">
        <v>285</v>
      </c>
      <c r="D102" s="18" t="s">
        <v>325</v>
      </c>
      <c r="E102" s="19" t="s">
        <v>11</v>
      </c>
      <c r="F102" s="20">
        <v>69000</v>
      </c>
      <c r="G102" s="21">
        <v>276</v>
      </c>
      <c r="H102" s="27">
        <v>42294</v>
      </c>
      <c r="I102" s="28">
        <v>5.3999999999999999E-2</v>
      </c>
      <c r="J102" s="29">
        <v>6220</v>
      </c>
      <c r="K102" s="30">
        <v>1.5980000000000001</v>
      </c>
      <c r="L102" s="31">
        <v>82637</v>
      </c>
      <c r="M102" s="21">
        <v>276</v>
      </c>
      <c r="N102" s="59">
        <f>H102- (H102*I102)</f>
        <v>40010.124000000003</v>
      </c>
      <c r="O102" s="64">
        <f>IF(ISNUMBER(J102/(1+K102)), J102/(1+K102), "")</f>
        <v>2394.1493456505004</v>
      </c>
      <c r="P102" s="59">
        <f>H102+(H102*$X$21)</f>
        <v>42294</v>
      </c>
      <c r="Q102" s="77">
        <f>IF(H102&gt;$X$24, U102-(U102*$Y$24), U102)</f>
        <v>36074</v>
      </c>
      <c r="R102" s="59">
        <f>P102-Q102</f>
        <v>6220</v>
      </c>
      <c r="S102" s="78"/>
      <c r="T102">
        <v>98</v>
      </c>
      <c r="U102" s="75">
        <f>H102-J102</f>
        <v>36074</v>
      </c>
    </row>
    <row r="103" spans="3:24" x14ac:dyDescent="0.2">
      <c r="C103" s="17">
        <v>433</v>
      </c>
      <c r="D103" s="18" t="s">
        <v>478</v>
      </c>
      <c r="E103" s="19" t="s">
        <v>234</v>
      </c>
      <c r="F103" s="20">
        <v>35029</v>
      </c>
      <c r="G103" s="21">
        <v>414</v>
      </c>
      <c r="H103" s="27">
        <v>29027.9</v>
      </c>
      <c r="I103" s="28">
        <v>1.6E-2</v>
      </c>
      <c r="J103" s="29">
        <v>6151.5</v>
      </c>
      <c r="K103" s="30">
        <v>1.0999999999999999E-2</v>
      </c>
      <c r="L103" s="31">
        <v>636296.9</v>
      </c>
      <c r="M103" s="21">
        <v>414</v>
      </c>
      <c r="N103" s="59">
        <f>H103- (H103*I103)</f>
        <v>28563.453600000001</v>
      </c>
      <c r="O103" s="64">
        <f>IF(ISNUMBER(J103/(1+K103)), J103/(1+K103), "")</f>
        <v>6084.5697329376862</v>
      </c>
      <c r="P103" s="59">
        <f>H103+(H103*$X$21)</f>
        <v>29027.9</v>
      </c>
      <c r="Q103" s="77">
        <f>IF(H103&gt;$X$24, U103-(U103*$Y$24), U103)</f>
        <v>22876.400000000001</v>
      </c>
      <c r="R103" s="59">
        <f>P103-Q103</f>
        <v>6151.5</v>
      </c>
      <c r="S103" s="78"/>
      <c r="T103">
        <v>99</v>
      </c>
      <c r="U103" s="75">
        <f>H103-J103</f>
        <v>22876.400000000001</v>
      </c>
    </row>
    <row r="104" spans="3:24" x14ac:dyDescent="0.2">
      <c r="C104" s="17">
        <v>190</v>
      </c>
      <c r="D104" s="18" t="s">
        <v>227</v>
      </c>
      <c r="E104" s="19" t="s">
        <v>11</v>
      </c>
      <c r="F104" s="20">
        <v>104000</v>
      </c>
      <c r="G104" s="21">
        <v>238</v>
      </c>
      <c r="H104" s="27">
        <v>54722</v>
      </c>
      <c r="I104" s="28">
        <v>0.20399999999999999</v>
      </c>
      <c r="J104" s="29">
        <v>6147</v>
      </c>
      <c r="K104" s="30">
        <v>7.1529999999999996</v>
      </c>
      <c r="L104" s="31">
        <v>78509</v>
      </c>
      <c r="M104" s="21">
        <v>238</v>
      </c>
      <c r="N104" s="59">
        <f>H104- (H104*I104)</f>
        <v>43558.712</v>
      </c>
      <c r="O104" s="64">
        <f>IF(ISNUMBER(J104/(1+K104)), J104/(1+K104), "")</f>
        <v>753.9555991659513</v>
      </c>
      <c r="P104" s="59">
        <f>H104+(H104*$X$21)</f>
        <v>54722</v>
      </c>
      <c r="Q104" s="77">
        <f>IF(H104&gt;$X$24, U104-(U104*$Y$24), U104)</f>
        <v>48575</v>
      </c>
      <c r="R104" s="59">
        <f>P104-Q104</f>
        <v>6147</v>
      </c>
      <c r="S104" s="78"/>
      <c r="T104">
        <v>100</v>
      </c>
      <c r="U104" s="75">
        <f>H104-J104</f>
        <v>48575</v>
      </c>
    </row>
    <row r="105" spans="3:24" x14ac:dyDescent="0.2">
      <c r="C105" s="17">
        <v>387</v>
      </c>
      <c r="D105" s="18" t="s">
        <v>430</v>
      </c>
      <c r="E105" s="19" t="s">
        <v>11</v>
      </c>
      <c r="F105" s="20">
        <v>47600</v>
      </c>
      <c r="G105" s="21">
        <v>391</v>
      </c>
      <c r="H105" s="27">
        <v>32377</v>
      </c>
      <c r="I105" s="28">
        <v>7.9000000000000001E-2</v>
      </c>
      <c r="J105" s="29">
        <v>6015</v>
      </c>
      <c r="K105" s="30">
        <v>2.0350000000000001</v>
      </c>
      <c r="L105" s="31">
        <v>372538</v>
      </c>
      <c r="M105" s="21">
        <v>391</v>
      </c>
      <c r="N105" s="59">
        <f>H105- (H105*I105)</f>
        <v>29819.217000000001</v>
      </c>
      <c r="O105" s="64">
        <f>IF(ISNUMBER(J105/(1+K105)), J105/(1+K105), "")</f>
        <v>1981.8780889621087</v>
      </c>
      <c r="P105" s="59">
        <f>H105+(H105*$X$21)</f>
        <v>32377</v>
      </c>
      <c r="Q105" s="77">
        <f>IF(H105&gt;$X$24, U105-(U105*$Y$24), U105)</f>
        <v>26362</v>
      </c>
      <c r="R105" s="59">
        <f>P105-Q105</f>
        <v>6015</v>
      </c>
      <c r="S105" s="78"/>
      <c r="T105">
        <v>101</v>
      </c>
      <c r="U105" s="75">
        <f>H105-J105</f>
        <v>26362</v>
      </c>
    </row>
    <row r="106" spans="3:24" ht="19" x14ac:dyDescent="0.25">
      <c r="C106" s="17">
        <v>2</v>
      </c>
      <c r="D106" s="18" t="s">
        <v>12</v>
      </c>
      <c r="E106" s="19" t="s">
        <v>13</v>
      </c>
      <c r="F106" s="20">
        <v>619151</v>
      </c>
      <c r="G106" s="21">
        <v>3</v>
      </c>
      <c r="H106" s="27">
        <v>414649.9</v>
      </c>
      <c r="I106" s="28">
        <v>0.26800000000000002</v>
      </c>
      <c r="J106" s="29">
        <v>5845</v>
      </c>
      <c r="K106" s="30">
        <v>2.8010000000000002</v>
      </c>
      <c r="L106" s="31">
        <v>329186.3</v>
      </c>
      <c r="M106" s="21">
        <v>3</v>
      </c>
      <c r="N106" s="59">
        <f>H106- (H106*I106)</f>
        <v>303523.7268</v>
      </c>
      <c r="O106" s="64">
        <f>IF(ISNUMBER(J106/(1+K106)), J106/(1+K106), "")</f>
        <v>1537.7532228360958</v>
      </c>
      <c r="P106" s="59">
        <f>H106+(H106*$X$21)</f>
        <v>414649.9</v>
      </c>
      <c r="Q106" s="77">
        <f>IF(H106&gt;$X$24, U106-(U106*$Y$24), U106)</f>
        <v>408804.9</v>
      </c>
      <c r="R106" s="59">
        <f>P106-Q106</f>
        <v>5845</v>
      </c>
      <c r="S106" s="78"/>
      <c r="T106">
        <v>102</v>
      </c>
      <c r="U106" s="75">
        <f>H106-J106</f>
        <v>408804.9</v>
      </c>
      <c r="W106" s="42" t="s">
        <v>626</v>
      </c>
      <c r="X106" s="42"/>
    </row>
    <row r="107" spans="3:24" x14ac:dyDescent="0.2">
      <c r="C107" s="17">
        <v>252</v>
      </c>
      <c r="D107" s="18" t="s">
        <v>291</v>
      </c>
      <c r="E107" s="19" t="s">
        <v>20</v>
      </c>
      <c r="F107" s="20">
        <v>33000</v>
      </c>
      <c r="G107" s="21">
        <v>281</v>
      </c>
      <c r="H107" s="27">
        <v>45096.4</v>
      </c>
      <c r="I107" s="28">
        <v>0.129</v>
      </c>
      <c r="J107" s="29">
        <v>5738.3</v>
      </c>
      <c r="K107" s="30">
        <v>0.16800000000000001</v>
      </c>
      <c r="L107" s="31">
        <v>85231.2</v>
      </c>
      <c r="M107" s="21">
        <v>281</v>
      </c>
      <c r="N107" s="59">
        <f>H107- (H107*I107)</f>
        <v>39278.964399999997</v>
      </c>
      <c r="O107" s="64">
        <f>IF(ISNUMBER(J107/(1+K107)), J107/(1+K107), "")</f>
        <v>4912.928082191781</v>
      </c>
      <c r="P107" s="59">
        <f>H107+(H107*$X$21)</f>
        <v>45096.4</v>
      </c>
      <c r="Q107" s="77">
        <f>IF(H107&gt;$X$24, U107-(U107*$Y$24), U107)</f>
        <v>39358.1</v>
      </c>
      <c r="R107" s="59">
        <f>P107-Q107</f>
        <v>5738.3000000000029</v>
      </c>
      <c r="S107" s="78"/>
      <c r="T107">
        <v>103</v>
      </c>
      <c r="U107" s="75">
        <f>H107-J107</f>
        <v>39358.1</v>
      </c>
    </row>
    <row r="108" spans="3:24" x14ac:dyDescent="0.2">
      <c r="C108" s="17">
        <v>353</v>
      </c>
      <c r="D108" s="18" t="s">
        <v>395</v>
      </c>
      <c r="E108" s="19" t="s">
        <v>23</v>
      </c>
      <c r="F108" s="20">
        <v>64928</v>
      </c>
      <c r="G108" s="21">
        <v>189</v>
      </c>
      <c r="H108" s="27">
        <v>35251.9</v>
      </c>
      <c r="I108" s="28">
        <v>-0.32800000000000001</v>
      </c>
      <c r="J108" s="29">
        <v>5737.9</v>
      </c>
      <c r="K108" s="30">
        <v>0.17100000000000001</v>
      </c>
      <c r="L108" s="31">
        <v>1015661.3</v>
      </c>
      <c r="M108" s="21">
        <v>189</v>
      </c>
      <c r="N108" s="59">
        <f>H108- (H108*I108)</f>
        <v>46814.523200000003</v>
      </c>
      <c r="O108" s="64">
        <f>IF(ISNUMBER(J108/(1+K108)), J108/(1+K108), "")</f>
        <v>4899.9999999999991</v>
      </c>
      <c r="P108" s="59">
        <f>H108+(H108*$X$21)</f>
        <v>35251.9</v>
      </c>
      <c r="Q108" s="77">
        <f>IF(H108&gt;$X$24, U108-(U108*$Y$24), U108)</f>
        <v>29514</v>
      </c>
      <c r="R108" s="59">
        <f>P108-Q108</f>
        <v>5737.9000000000015</v>
      </c>
      <c r="S108" s="78"/>
      <c r="T108">
        <v>104</v>
      </c>
      <c r="U108" s="75">
        <f>H108-J108</f>
        <v>29514</v>
      </c>
    </row>
    <row r="109" spans="3:24" x14ac:dyDescent="0.2">
      <c r="C109" s="17">
        <v>381</v>
      </c>
      <c r="D109" s="18" t="s">
        <v>424</v>
      </c>
      <c r="E109" s="19" t="s">
        <v>11</v>
      </c>
      <c r="F109" s="20">
        <v>30000</v>
      </c>
      <c r="G109" s="21">
        <v>422</v>
      </c>
      <c r="H109" s="27">
        <v>32753</v>
      </c>
      <c r="I109" s="28">
        <v>0.161</v>
      </c>
      <c r="J109" s="29">
        <v>5687</v>
      </c>
      <c r="K109" s="30">
        <v>7.0999999999999994E-2</v>
      </c>
      <c r="L109" s="31">
        <v>59352</v>
      </c>
      <c r="M109" s="21">
        <v>422</v>
      </c>
      <c r="N109" s="59">
        <f>H109- (H109*I109)</f>
        <v>27479.767</v>
      </c>
      <c r="O109" s="64">
        <f>IF(ISNUMBER(J109/(1+K109)), J109/(1+K109), "")</f>
        <v>5309.9906629318393</v>
      </c>
      <c r="P109" s="59">
        <f>H109+(H109*$X$21)</f>
        <v>32753</v>
      </c>
      <c r="Q109" s="77">
        <f>IF(H109&gt;$X$24, U109-(U109*$Y$24), U109)</f>
        <v>27066</v>
      </c>
      <c r="R109" s="59">
        <f>P109-Q109</f>
        <v>5687</v>
      </c>
      <c r="S109" s="78"/>
      <c r="T109">
        <v>105</v>
      </c>
      <c r="U109" s="75">
        <f>H109-J109</f>
        <v>27066</v>
      </c>
    </row>
    <row r="110" spans="3:24" x14ac:dyDescent="0.2">
      <c r="C110" s="17">
        <v>106</v>
      </c>
      <c r="D110" s="18" t="s">
        <v>134</v>
      </c>
      <c r="E110" s="19" t="s">
        <v>135</v>
      </c>
      <c r="F110" s="20">
        <v>194056</v>
      </c>
      <c r="G110" s="21">
        <v>148</v>
      </c>
      <c r="H110" s="27">
        <v>82331.199999999997</v>
      </c>
      <c r="I110" s="28">
        <v>0.32100000000000001</v>
      </c>
      <c r="J110" s="29">
        <v>5660.8</v>
      </c>
      <c r="K110" s="30">
        <v>1.2E-2</v>
      </c>
      <c r="L110" s="31">
        <v>144715.20000000001</v>
      </c>
      <c r="M110" s="21">
        <v>148</v>
      </c>
      <c r="N110" s="59">
        <f>H110- (H110*I110)</f>
        <v>55902.8848</v>
      </c>
      <c r="O110" s="64">
        <f>IF(ISNUMBER(J110/(1+K110)), J110/(1+K110), "")</f>
        <v>5593.675889328063</v>
      </c>
      <c r="P110" s="59">
        <f>H110+(H110*$X$21)</f>
        <v>82331.199999999997</v>
      </c>
      <c r="Q110" s="77">
        <f>IF(H110&gt;$X$24, U110-(U110*$Y$24), U110)</f>
        <v>76670.399999999994</v>
      </c>
      <c r="R110" s="59">
        <f>P110-Q110</f>
        <v>5660.8000000000029</v>
      </c>
      <c r="S110" s="78"/>
      <c r="T110">
        <v>106</v>
      </c>
      <c r="U110" s="75">
        <f>H110-J110</f>
        <v>76670.399999999994</v>
      </c>
    </row>
    <row r="111" spans="3:24" x14ac:dyDescent="0.2">
      <c r="C111" s="17">
        <v>138</v>
      </c>
      <c r="D111" s="18" t="s">
        <v>171</v>
      </c>
      <c r="E111" s="19" t="s">
        <v>13</v>
      </c>
      <c r="F111" s="20">
        <v>131694</v>
      </c>
      <c r="G111" s="21">
        <v>230</v>
      </c>
      <c r="H111" s="27">
        <v>70478.899999999994</v>
      </c>
      <c r="I111" s="28">
        <v>0.53200000000000003</v>
      </c>
      <c r="J111" s="29">
        <v>5652.6</v>
      </c>
      <c r="K111" s="30">
        <v>0.56799999999999995</v>
      </c>
      <c r="L111" s="31">
        <v>273829</v>
      </c>
      <c r="M111" s="21">
        <v>230</v>
      </c>
      <c r="N111" s="59">
        <f>H111- (H111*I111)</f>
        <v>32984.125199999995</v>
      </c>
      <c r="O111" s="64">
        <f>IF(ISNUMBER(J111/(1+K111)), J111/(1+K111), "")</f>
        <v>3604.9744897959185</v>
      </c>
      <c r="P111" s="59">
        <f>H111+(H111*$X$21)</f>
        <v>70478.899999999994</v>
      </c>
      <c r="Q111" s="77">
        <f>IF(H111&gt;$X$24, U111-(U111*$Y$24), U111)</f>
        <v>64826.299999999996</v>
      </c>
      <c r="R111" s="59">
        <f>P111-Q111</f>
        <v>5652.5999999999985</v>
      </c>
      <c r="S111" s="78"/>
      <c r="T111">
        <v>107</v>
      </c>
      <c r="U111" s="75">
        <f>H111-J111</f>
        <v>64826.299999999996</v>
      </c>
    </row>
    <row r="112" spans="3:24" x14ac:dyDescent="0.2">
      <c r="C112" s="17">
        <v>89</v>
      </c>
      <c r="D112" s="18" t="s">
        <v>116</v>
      </c>
      <c r="E112" s="19" t="s">
        <v>48</v>
      </c>
      <c r="F112" s="20">
        <v>69272</v>
      </c>
      <c r="G112" s="21">
        <v>83</v>
      </c>
      <c r="H112" s="27">
        <v>89305.7</v>
      </c>
      <c r="I112" s="28">
        <v>6.0999999999999999E-2</v>
      </c>
      <c r="J112" s="29">
        <v>5651.8</v>
      </c>
      <c r="K112" s="30">
        <v>0.32700000000000001</v>
      </c>
      <c r="L112" s="31">
        <v>189079.6</v>
      </c>
      <c r="M112" s="21">
        <v>83</v>
      </c>
      <c r="N112" s="59">
        <f>H112- (H112*I112)</f>
        <v>83858.052299999996</v>
      </c>
      <c r="O112" s="64">
        <f>IF(ISNUMBER(J112/(1+K112)), J112/(1+K112), "")</f>
        <v>4259.0806330067826</v>
      </c>
      <c r="P112" s="59">
        <f>H112+(H112*$X$21)</f>
        <v>89305.7</v>
      </c>
      <c r="Q112" s="77">
        <f>IF(H112&gt;$X$24, U112-(U112*$Y$24), U112)</f>
        <v>83653.899999999994</v>
      </c>
      <c r="R112" s="59">
        <f>P112-Q112</f>
        <v>5651.8000000000029</v>
      </c>
      <c r="S112" s="78"/>
      <c r="T112">
        <v>108</v>
      </c>
      <c r="U112" s="75">
        <f>H112-J112</f>
        <v>83653.899999999994</v>
      </c>
    </row>
    <row r="113" spans="3:21" x14ac:dyDescent="0.2">
      <c r="C113" s="17">
        <v>310</v>
      </c>
      <c r="D113" s="18" t="s">
        <v>352</v>
      </c>
      <c r="E113" s="19" t="s">
        <v>15</v>
      </c>
      <c r="F113" s="20">
        <v>53768</v>
      </c>
      <c r="G113" s="21">
        <v>171</v>
      </c>
      <c r="H113" s="27">
        <v>39598.199999999997</v>
      </c>
      <c r="I113" s="28">
        <v>-0.29699999999999999</v>
      </c>
      <c r="J113" s="29">
        <v>5618.8</v>
      </c>
      <c r="K113" s="30">
        <v>-8.7999999999999995E-2</v>
      </c>
      <c r="L113" s="31">
        <v>1011101.2</v>
      </c>
      <c r="M113" s="21">
        <v>171</v>
      </c>
      <c r="N113" s="59">
        <f>H113- (H113*I113)</f>
        <v>51358.865399999995</v>
      </c>
      <c r="O113" s="64">
        <f>IF(ISNUMBER(J113/(1+K113)), J113/(1+K113), "")</f>
        <v>6160.9649122807014</v>
      </c>
      <c r="P113" s="59">
        <f>H113+(H113*$X$21)</f>
        <v>39598.199999999997</v>
      </c>
      <c r="Q113" s="77">
        <f>IF(H113&gt;$X$24, U113-(U113*$Y$24), U113)</f>
        <v>33979.399999999994</v>
      </c>
      <c r="R113" s="59">
        <f>P113-Q113</f>
        <v>5618.8000000000029</v>
      </c>
      <c r="S113" s="78"/>
      <c r="T113">
        <v>109</v>
      </c>
      <c r="U113" s="75">
        <f>H113-J113</f>
        <v>33979.399999999994</v>
      </c>
    </row>
    <row r="114" spans="3:21" x14ac:dyDescent="0.2">
      <c r="C114" s="17">
        <v>54</v>
      </c>
      <c r="D114" s="18" t="s">
        <v>79</v>
      </c>
      <c r="E114" s="19" t="s">
        <v>11</v>
      </c>
      <c r="F114" s="20">
        <v>14200</v>
      </c>
      <c r="G114" s="21">
        <v>67</v>
      </c>
      <c r="H114" s="27">
        <v>114217</v>
      </c>
      <c r="I114" s="28">
        <v>0.247</v>
      </c>
      <c r="J114" s="29">
        <v>5595</v>
      </c>
      <c r="K114" s="30">
        <v>9.6000000000000002E-2</v>
      </c>
      <c r="L114" s="31">
        <v>54302</v>
      </c>
      <c r="M114" s="21">
        <v>67</v>
      </c>
      <c r="N114" s="59">
        <f>H114- (H114*I114)</f>
        <v>86005.400999999998</v>
      </c>
      <c r="O114" s="64">
        <f>IF(ISNUMBER(J114/(1+K114)), J114/(1+K114), "")</f>
        <v>5104.9270072992695</v>
      </c>
      <c r="P114" s="59">
        <f>H114+(H114*$X$21)</f>
        <v>114217</v>
      </c>
      <c r="Q114" s="77">
        <f>IF(H114&gt;$X$24, U114-(U114*$Y$24), U114)</f>
        <v>108622</v>
      </c>
      <c r="R114" s="59">
        <f>P114-Q114</f>
        <v>5595</v>
      </c>
      <c r="S114" s="78"/>
      <c r="T114">
        <v>110</v>
      </c>
      <c r="U114" s="75">
        <f>H114-J114</f>
        <v>108622</v>
      </c>
    </row>
    <row r="115" spans="3:21" x14ac:dyDescent="0.2">
      <c r="C115" s="17">
        <v>245</v>
      </c>
      <c r="D115" s="18" t="s">
        <v>284</v>
      </c>
      <c r="E115" s="19" t="s">
        <v>28</v>
      </c>
      <c r="F115" s="20">
        <v>41996</v>
      </c>
      <c r="G115" s="21">
        <v>236</v>
      </c>
      <c r="H115" s="27">
        <v>45820.800000000003</v>
      </c>
      <c r="I115" s="28">
        <v>7.0000000000000001E-3</v>
      </c>
      <c r="J115" s="29">
        <v>5570.9</v>
      </c>
      <c r="K115" s="30">
        <v>7.8E-2</v>
      </c>
      <c r="L115" s="31">
        <v>66236.7</v>
      </c>
      <c r="M115" s="21">
        <v>236</v>
      </c>
      <c r="N115" s="59">
        <f>H115- (H115*I115)</f>
        <v>45500.054400000001</v>
      </c>
      <c r="O115" s="64">
        <f>IF(ISNUMBER(J115/(1+K115)), J115/(1+K115), "")</f>
        <v>5167.8107606679032</v>
      </c>
      <c r="P115" s="59">
        <f>H115+(H115*$X$21)</f>
        <v>45820.800000000003</v>
      </c>
      <c r="Q115" s="77">
        <f>IF(H115&gt;$X$24, U115-(U115*$Y$24), U115)</f>
        <v>40249.9</v>
      </c>
      <c r="R115" s="59">
        <f>P115-Q115</f>
        <v>5570.9000000000015</v>
      </c>
      <c r="S115" s="78"/>
      <c r="T115">
        <v>111</v>
      </c>
      <c r="U115" s="75">
        <f>H115-J115</f>
        <v>40249.9</v>
      </c>
    </row>
    <row r="116" spans="3:21" x14ac:dyDescent="0.2">
      <c r="C116" s="17">
        <v>115</v>
      </c>
      <c r="D116" s="18" t="s">
        <v>146</v>
      </c>
      <c r="E116" s="19" t="s">
        <v>26</v>
      </c>
      <c r="F116" s="20">
        <v>122404</v>
      </c>
      <c r="G116" s="21">
        <v>112</v>
      </c>
      <c r="H116" s="27">
        <v>78798.7</v>
      </c>
      <c r="I116" s="28">
        <v>8.4000000000000005E-2</v>
      </c>
      <c r="J116" s="29">
        <v>5555.1</v>
      </c>
      <c r="K116" s="30">
        <v>-0.189</v>
      </c>
      <c r="L116" s="31">
        <v>98933.5</v>
      </c>
      <c r="M116" s="21">
        <v>112</v>
      </c>
      <c r="N116" s="59">
        <f>H116- (H116*I116)</f>
        <v>72179.609199999992</v>
      </c>
      <c r="O116" s="64">
        <f>IF(ISNUMBER(J116/(1+K116)), J116/(1+K116), "")</f>
        <v>6849.6917385943289</v>
      </c>
      <c r="P116" s="59">
        <f>H116+(H116*$X$21)</f>
        <v>78798.7</v>
      </c>
      <c r="Q116" s="77">
        <f>IF(H116&gt;$X$24, U116-(U116*$Y$24), U116)</f>
        <v>73243.599999999991</v>
      </c>
      <c r="R116" s="59">
        <f>P116-Q116</f>
        <v>5555.1000000000058</v>
      </c>
      <c r="S116" s="78"/>
      <c r="T116">
        <v>112</v>
      </c>
      <c r="U116" s="75">
        <f>H116-J116</f>
        <v>73243.599999999991</v>
      </c>
    </row>
    <row r="117" spans="3:21" x14ac:dyDescent="0.2">
      <c r="C117" s="17">
        <v>34</v>
      </c>
      <c r="D117" s="18" t="s">
        <v>58</v>
      </c>
      <c r="E117" s="19" t="s">
        <v>28</v>
      </c>
      <c r="F117" s="20">
        <v>219722</v>
      </c>
      <c r="G117" s="21">
        <v>30</v>
      </c>
      <c r="H117" s="27">
        <v>143302.9</v>
      </c>
      <c r="I117" s="28">
        <v>3.4000000000000002E-2</v>
      </c>
      <c r="J117" s="29">
        <v>5504.6</v>
      </c>
      <c r="K117" s="30">
        <v>-0.42399999999999999</v>
      </c>
      <c r="L117" s="31">
        <v>184504.6</v>
      </c>
      <c r="M117" s="21">
        <v>30</v>
      </c>
      <c r="N117" s="59">
        <f>H117- (H117*I117)</f>
        <v>138430.60139999999</v>
      </c>
      <c r="O117" s="64">
        <f>IF(ISNUMBER(J117/(1+K117)), J117/(1+K117), "")</f>
        <v>9556.5972222222226</v>
      </c>
      <c r="P117" s="59">
        <f>H117+(H117*$X$21)</f>
        <v>143302.9</v>
      </c>
      <c r="Q117" s="77">
        <f>IF(H117&gt;$X$24, U117-(U117*$Y$24), U117)</f>
        <v>137798.29999999999</v>
      </c>
      <c r="R117" s="59">
        <f>P117-Q117</f>
        <v>5504.6000000000058</v>
      </c>
      <c r="S117" s="78"/>
      <c r="T117">
        <v>113</v>
      </c>
      <c r="U117" s="75">
        <f>H117-J117</f>
        <v>137798.29999999999</v>
      </c>
    </row>
    <row r="118" spans="3:21" x14ac:dyDescent="0.2">
      <c r="C118" s="17">
        <v>39</v>
      </c>
      <c r="D118" s="18" t="s">
        <v>63</v>
      </c>
      <c r="E118" s="19" t="s">
        <v>13</v>
      </c>
      <c r="F118" s="20">
        <v>147738</v>
      </c>
      <c r="G118" s="21">
        <v>36</v>
      </c>
      <c r="H118" s="27">
        <v>136392.5</v>
      </c>
      <c r="I118" s="28">
        <v>5.8999999999999997E-2</v>
      </c>
      <c r="J118" s="29">
        <v>5443.8</v>
      </c>
      <c r="K118" s="30">
        <v>6.9000000000000006E-2</v>
      </c>
      <c r="L118" s="31">
        <v>114011.7</v>
      </c>
      <c r="M118" s="21">
        <v>36</v>
      </c>
      <c r="N118" s="59">
        <f>H118- (H118*I118)</f>
        <v>128345.3425</v>
      </c>
      <c r="O118" s="64">
        <f>IF(ISNUMBER(J118/(1+K118)), J118/(1+K118), "")</f>
        <v>5092.4228250701599</v>
      </c>
      <c r="P118" s="59">
        <f>H118+(H118*$X$21)</f>
        <v>136392.5</v>
      </c>
      <c r="Q118" s="77">
        <f>IF(H118&gt;$X$24, U118-(U118*$Y$24), U118)</f>
        <v>130948.7</v>
      </c>
      <c r="R118" s="59">
        <f>P118-Q118</f>
        <v>5443.8000000000029</v>
      </c>
      <c r="S118" s="78"/>
      <c r="T118">
        <v>114</v>
      </c>
      <c r="U118" s="75">
        <f>H118-J118</f>
        <v>130948.7</v>
      </c>
    </row>
    <row r="119" spans="3:21" x14ac:dyDescent="0.2">
      <c r="C119" s="17">
        <v>380</v>
      </c>
      <c r="D119" s="18" t="s">
        <v>423</v>
      </c>
      <c r="E119" s="19" t="s">
        <v>11</v>
      </c>
      <c r="F119" s="20">
        <v>93516</v>
      </c>
      <c r="G119" s="21">
        <v>376</v>
      </c>
      <c r="H119" s="27">
        <v>32765</v>
      </c>
      <c r="I119" s="28">
        <v>3.5000000000000003E-2</v>
      </c>
      <c r="J119" s="29">
        <v>5349</v>
      </c>
      <c r="K119" s="30">
        <v>0.10100000000000001</v>
      </c>
      <c r="L119" s="31">
        <v>36500</v>
      </c>
      <c r="M119" s="21">
        <v>376</v>
      </c>
      <c r="N119" s="59">
        <f>H119- (H119*I119)</f>
        <v>31618.224999999999</v>
      </c>
      <c r="O119" s="64">
        <f>IF(ISNUMBER(J119/(1+K119)), J119/(1+K119), "")</f>
        <v>4858.3106267029971</v>
      </c>
      <c r="P119" s="59">
        <f>H119+(H119*$X$21)</f>
        <v>32765</v>
      </c>
      <c r="Q119" s="77">
        <f>IF(H119&gt;$X$24, U119-(U119*$Y$24), U119)</f>
        <v>27416</v>
      </c>
      <c r="R119" s="59">
        <f>P119-Q119</f>
        <v>5349</v>
      </c>
      <c r="S119" s="78"/>
      <c r="T119">
        <v>115</v>
      </c>
      <c r="U119" s="75">
        <f>H119-J119</f>
        <v>27416</v>
      </c>
    </row>
    <row r="120" spans="3:21" x14ac:dyDescent="0.2">
      <c r="C120" s="17">
        <v>33</v>
      </c>
      <c r="D120" s="18" t="s">
        <v>57</v>
      </c>
      <c r="E120" s="19" t="s">
        <v>28</v>
      </c>
      <c r="F120" s="20">
        <v>79994</v>
      </c>
      <c r="G120" s="21">
        <v>129</v>
      </c>
      <c r="H120" s="27">
        <v>145243.29999999999</v>
      </c>
      <c r="I120" s="28">
        <v>1.127</v>
      </c>
      <c r="J120" s="29">
        <v>5328</v>
      </c>
      <c r="K120" s="30">
        <v>5.3999999999999999E-2</v>
      </c>
      <c r="L120" s="31">
        <v>149388.29999999999</v>
      </c>
      <c r="M120" s="21">
        <v>129</v>
      </c>
      <c r="N120" s="59">
        <f>H120- (H120*I120)</f>
        <v>-18445.89910000001</v>
      </c>
      <c r="O120" s="64">
        <f>IF(ISNUMBER(J120/(1+K120)), J120/(1+K120), "")</f>
        <v>5055.0284629981024</v>
      </c>
      <c r="P120" s="59">
        <f>H120+(H120*$X$21)</f>
        <v>145243.29999999999</v>
      </c>
      <c r="Q120" s="77">
        <f>IF(H120&gt;$X$24, U120-(U120*$Y$24), U120)</f>
        <v>139915.29999999999</v>
      </c>
      <c r="R120" s="59">
        <f>P120-Q120</f>
        <v>5328</v>
      </c>
      <c r="S120" s="78"/>
      <c r="T120">
        <v>116</v>
      </c>
      <c r="U120" s="75">
        <f>H120-J120</f>
        <v>139915.29999999999</v>
      </c>
    </row>
    <row r="121" spans="3:21" x14ac:dyDescent="0.2">
      <c r="C121" s="17">
        <v>173</v>
      </c>
      <c r="D121" s="18" t="s">
        <v>208</v>
      </c>
      <c r="E121" s="19" t="s">
        <v>11</v>
      </c>
      <c r="F121" s="20">
        <v>55000</v>
      </c>
      <c r="G121" s="21">
        <v>190</v>
      </c>
      <c r="H121" s="27">
        <v>58472</v>
      </c>
      <c r="I121" s="28">
        <v>0.123</v>
      </c>
      <c r="J121" s="29">
        <v>5327</v>
      </c>
      <c r="K121" s="30">
        <v>1.109</v>
      </c>
      <c r="L121" s="31">
        <v>34622</v>
      </c>
      <c r="M121" s="21">
        <v>190</v>
      </c>
      <c r="N121" s="59">
        <f>H121- (H121*I121)</f>
        <v>51279.944000000003</v>
      </c>
      <c r="O121" s="64">
        <f>IF(ISNUMBER(J121/(1+K121)), J121/(1+K121), "")</f>
        <v>2525.841631104789</v>
      </c>
      <c r="P121" s="59">
        <f>H121+(H121*$X$21)</f>
        <v>58472</v>
      </c>
      <c r="Q121" s="77">
        <f>IF(H121&gt;$X$24, U121-(U121*$Y$24), U121)</f>
        <v>53145</v>
      </c>
      <c r="R121" s="59">
        <f>P121-Q121</f>
        <v>5327</v>
      </c>
      <c r="S121" s="78"/>
      <c r="T121">
        <v>117</v>
      </c>
      <c r="U121" s="75">
        <f>H121-J121</f>
        <v>53145</v>
      </c>
    </row>
    <row r="122" spans="3:21" x14ac:dyDescent="0.2">
      <c r="C122" s="17">
        <v>326</v>
      </c>
      <c r="D122" s="18" t="s">
        <v>368</v>
      </c>
      <c r="E122" s="19" t="s">
        <v>41</v>
      </c>
      <c r="F122" s="20">
        <v>203865</v>
      </c>
      <c r="G122" s="21">
        <v>320</v>
      </c>
      <c r="H122" s="27">
        <v>37388.9</v>
      </c>
      <c r="I122" s="28">
        <v>4.2000000000000003E-2</v>
      </c>
      <c r="J122" s="29">
        <v>5313.1</v>
      </c>
      <c r="K122" s="30">
        <v>3.149</v>
      </c>
      <c r="L122" s="31">
        <v>48482.6</v>
      </c>
      <c r="M122" s="21">
        <v>320</v>
      </c>
      <c r="N122" s="59">
        <f>H122- (H122*I122)</f>
        <v>35818.566200000001</v>
      </c>
      <c r="O122" s="64">
        <f>IF(ISNUMBER(J122/(1+K122)), J122/(1+K122), "")</f>
        <v>1280.5736322005303</v>
      </c>
      <c r="P122" s="59">
        <f>H122+(H122*$X$21)</f>
        <v>37388.9</v>
      </c>
      <c r="Q122" s="77">
        <f>IF(H122&gt;$X$24, U122-(U122*$Y$24), U122)</f>
        <v>32075.800000000003</v>
      </c>
      <c r="R122" s="59">
        <f>P122-Q122</f>
        <v>5313.0999999999985</v>
      </c>
      <c r="S122" s="78"/>
      <c r="T122">
        <v>118</v>
      </c>
      <c r="U122" s="75">
        <f>H122-J122</f>
        <v>32075.800000000003</v>
      </c>
    </row>
    <row r="123" spans="3:21" x14ac:dyDescent="0.2">
      <c r="C123" s="17">
        <v>148</v>
      </c>
      <c r="D123" s="18" t="s">
        <v>181</v>
      </c>
      <c r="E123" s="19" t="s">
        <v>11</v>
      </c>
      <c r="F123" s="20">
        <v>240200</v>
      </c>
      <c r="G123" s="21">
        <v>159</v>
      </c>
      <c r="H123" s="27">
        <v>66501</v>
      </c>
      <c r="I123" s="28">
        <v>0.111</v>
      </c>
      <c r="J123" s="29">
        <v>5269</v>
      </c>
      <c r="K123" s="30">
        <v>0.158</v>
      </c>
      <c r="L123" s="31">
        <v>134211</v>
      </c>
      <c r="M123" s="21">
        <v>159</v>
      </c>
      <c r="N123" s="59">
        <f>H123- (H123*I123)</f>
        <v>59119.389000000003</v>
      </c>
      <c r="O123" s="64">
        <f>IF(ISNUMBER(J123/(1+K123)), J123/(1+K123), "")</f>
        <v>4550.0863557858384</v>
      </c>
      <c r="P123" s="59">
        <f>H123+(H123*$X$21)</f>
        <v>66501</v>
      </c>
      <c r="Q123" s="77">
        <f>IF(H123&gt;$X$24, U123-(U123*$Y$24), U123)</f>
        <v>61232</v>
      </c>
      <c r="R123" s="59">
        <f>P123-Q123</f>
        <v>5269</v>
      </c>
      <c r="S123" s="78"/>
      <c r="T123">
        <v>119</v>
      </c>
      <c r="U123" s="75">
        <f>H123-J123</f>
        <v>61232</v>
      </c>
    </row>
    <row r="124" spans="3:21" x14ac:dyDescent="0.2">
      <c r="C124" s="17">
        <v>177</v>
      </c>
      <c r="D124" s="18" t="s">
        <v>213</v>
      </c>
      <c r="E124" s="19" t="s">
        <v>13</v>
      </c>
      <c r="F124" s="20">
        <v>131387</v>
      </c>
      <c r="G124" s="21">
        <v>353</v>
      </c>
      <c r="H124" s="27">
        <v>57308.7</v>
      </c>
      <c r="I124" s="28">
        <v>0.70699999999999996</v>
      </c>
      <c r="J124" s="29">
        <v>5233.5</v>
      </c>
      <c r="K124" s="30">
        <v>0.35699999999999998</v>
      </c>
      <c r="L124" s="31">
        <v>237367.5</v>
      </c>
      <c r="M124" s="21">
        <v>353</v>
      </c>
      <c r="N124" s="59">
        <f>H124- (H124*I124)</f>
        <v>16791.449099999998</v>
      </c>
      <c r="O124" s="64">
        <f>IF(ISNUMBER(J124/(1+K124)), J124/(1+K124), "")</f>
        <v>3856.6691230655861</v>
      </c>
      <c r="P124" s="59">
        <f>H124+(H124*$X$21)</f>
        <v>57308.7</v>
      </c>
      <c r="Q124" s="77">
        <f>IF(H124&gt;$X$24, U124-(U124*$Y$24), U124)</f>
        <v>52075.199999999997</v>
      </c>
      <c r="R124" s="59">
        <f>P124-Q124</f>
        <v>5233.5</v>
      </c>
      <c r="S124" s="78"/>
      <c r="T124">
        <v>120</v>
      </c>
      <c r="U124" s="75">
        <f>H124-J124</f>
        <v>52075.199999999997</v>
      </c>
    </row>
    <row r="125" spans="3:21" x14ac:dyDescent="0.2">
      <c r="C125" s="17">
        <v>91</v>
      </c>
      <c r="D125" s="18" t="s">
        <v>118</v>
      </c>
      <c r="E125" s="19" t="s">
        <v>41</v>
      </c>
      <c r="F125" s="20">
        <v>73346</v>
      </c>
      <c r="G125" s="21">
        <v>82</v>
      </c>
      <c r="H125" s="27">
        <v>88325</v>
      </c>
      <c r="I125" s="28">
        <v>4.9000000000000002E-2</v>
      </c>
      <c r="J125" s="29">
        <v>5192.7</v>
      </c>
      <c r="K125" s="30">
        <v>0.26200000000000001</v>
      </c>
      <c r="L125" s="31">
        <v>1856682.3</v>
      </c>
      <c r="M125" s="21">
        <v>82</v>
      </c>
      <c r="N125" s="59">
        <f>H125- (H125*I125)</f>
        <v>83997.074999999997</v>
      </c>
      <c r="O125" s="64">
        <f>IF(ISNUMBER(J125/(1+K125)), J125/(1+K125), "")</f>
        <v>4114.6592709984152</v>
      </c>
      <c r="P125" s="59">
        <f>H125+(H125*$X$21)</f>
        <v>88325</v>
      </c>
      <c r="Q125" s="77">
        <f>IF(H125&gt;$X$24, U125-(U125*$Y$24), U125)</f>
        <v>83132.3</v>
      </c>
      <c r="R125" s="59">
        <f>P125-Q125</f>
        <v>5192.6999999999971</v>
      </c>
      <c r="S125" s="78"/>
      <c r="T125">
        <v>121</v>
      </c>
      <c r="U125" s="75">
        <f>H125-J125</f>
        <v>83132.3</v>
      </c>
    </row>
    <row r="126" spans="3:21" x14ac:dyDescent="0.2">
      <c r="C126" s="17">
        <v>120</v>
      </c>
      <c r="D126" s="18" t="s">
        <v>151</v>
      </c>
      <c r="E126" s="19" t="s">
        <v>152</v>
      </c>
      <c r="F126" s="20">
        <v>208583</v>
      </c>
      <c r="G126" s="21">
        <v>127</v>
      </c>
      <c r="H126" s="27">
        <v>76033</v>
      </c>
      <c r="I126" s="28">
        <v>0.107</v>
      </c>
      <c r="J126" s="29">
        <v>5149</v>
      </c>
      <c r="K126" s="30">
        <v>0.127</v>
      </c>
      <c r="L126" s="31">
        <v>91249</v>
      </c>
      <c r="M126" s="21">
        <v>127</v>
      </c>
      <c r="N126" s="59">
        <f>H126- (H126*I126)</f>
        <v>67897.468999999997</v>
      </c>
      <c r="O126" s="64">
        <f>IF(ISNUMBER(J126/(1+K126)), J126/(1+K126), "")</f>
        <v>4568.7666370896186</v>
      </c>
      <c r="P126" s="59">
        <f>H126+(H126*$X$21)</f>
        <v>76033</v>
      </c>
      <c r="Q126" s="77">
        <f>IF(H126&gt;$X$24, U126-(U126*$Y$24), U126)</f>
        <v>70884</v>
      </c>
      <c r="R126" s="59">
        <f>P126-Q126</f>
        <v>5149</v>
      </c>
      <c r="S126" s="78"/>
      <c r="T126">
        <v>122</v>
      </c>
      <c r="U126" s="75">
        <f>H126-J126</f>
        <v>70884</v>
      </c>
    </row>
    <row r="127" spans="3:21" x14ac:dyDescent="0.2">
      <c r="C127" s="17">
        <v>142</v>
      </c>
      <c r="D127" s="18" t="s">
        <v>175</v>
      </c>
      <c r="E127" s="19" t="s">
        <v>11</v>
      </c>
      <c r="F127" s="20">
        <v>48000</v>
      </c>
      <c r="G127" s="21">
        <v>136</v>
      </c>
      <c r="H127" s="27">
        <v>67941</v>
      </c>
      <c r="I127" s="28">
        <v>2.7E-2</v>
      </c>
      <c r="J127" s="29">
        <v>5123</v>
      </c>
      <c r="K127" s="30">
        <v>0.27800000000000002</v>
      </c>
      <c r="L127" s="31">
        <v>687538</v>
      </c>
      <c r="M127" s="21">
        <v>136</v>
      </c>
      <c r="N127" s="59">
        <f>H127- (H127*I127)</f>
        <v>66106.592999999993</v>
      </c>
      <c r="O127" s="64">
        <f>IF(ISNUMBER(J127/(1+K127)), J127/(1+K127), "")</f>
        <v>4008.6071987480436</v>
      </c>
      <c r="P127" s="59">
        <f>H127+(H127*$X$21)</f>
        <v>67941</v>
      </c>
      <c r="Q127" s="77">
        <f>IF(H127&gt;$X$24, U127-(U127*$Y$24), U127)</f>
        <v>62818</v>
      </c>
      <c r="R127" s="59">
        <f>P127-Q127</f>
        <v>5123</v>
      </c>
      <c r="S127" s="78"/>
      <c r="T127">
        <v>123</v>
      </c>
      <c r="U127" s="75">
        <f>H127-J127</f>
        <v>62818</v>
      </c>
    </row>
    <row r="128" spans="3:21" x14ac:dyDescent="0.2">
      <c r="C128" s="17">
        <v>254</v>
      </c>
      <c r="D128" s="18" t="s">
        <v>294</v>
      </c>
      <c r="E128" s="19" t="s">
        <v>13</v>
      </c>
      <c r="F128" s="20">
        <v>104300</v>
      </c>
      <c r="G128" s="21">
        <v>332</v>
      </c>
      <c r="H128" s="27">
        <v>44912.6</v>
      </c>
      <c r="I128" s="28">
        <v>0.27900000000000003</v>
      </c>
      <c r="J128" s="29">
        <v>5105.7</v>
      </c>
      <c r="K128" s="30">
        <v>0.23</v>
      </c>
      <c r="L128" s="31">
        <v>222652.2</v>
      </c>
      <c r="M128" s="21">
        <v>332</v>
      </c>
      <c r="N128" s="59">
        <f>H128- (H128*I128)</f>
        <v>32381.984599999996</v>
      </c>
      <c r="O128" s="64">
        <f>IF(ISNUMBER(J128/(1+K128)), J128/(1+K128), "")</f>
        <v>4150.9756097560976</v>
      </c>
      <c r="P128" s="59">
        <f>H128+(H128*$X$21)</f>
        <v>44912.6</v>
      </c>
      <c r="Q128" s="77">
        <f>IF(H128&gt;$X$24, U128-(U128*$Y$24), U128)</f>
        <v>39806.9</v>
      </c>
      <c r="R128" s="59">
        <f>P128-Q128</f>
        <v>5105.6999999999971</v>
      </c>
      <c r="S128" s="78"/>
      <c r="T128">
        <v>124</v>
      </c>
      <c r="U128" s="75">
        <f>H128-J128</f>
        <v>39806.9</v>
      </c>
    </row>
    <row r="129" spans="3:21" x14ac:dyDescent="0.2">
      <c r="C129" s="17">
        <v>288</v>
      </c>
      <c r="D129" s="18" t="s">
        <v>328</v>
      </c>
      <c r="E129" s="19" t="s">
        <v>41</v>
      </c>
      <c r="F129" s="20">
        <v>104226</v>
      </c>
      <c r="G129" s="21">
        <v>271</v>
      </c>
      <c r="H129" s="27">
        <v>42104.9</v>
      </c>
      <c r="I129" s="28">
        <v>3.2000000000000001E-2</v>
      </c>
      <c r="J129" s="29">
        <v>5081.8</v>
      </c>
      <c r="K129" s="30">
        <v>-0.46500000000000002</v>
      </c>
      <c r="L129" s="31">
        <v>127339.3</v>
      </c>
      <c r="M129" s="21">
        <v>271</v>
      </c>
      <c r="N129" s="59">
        <f>H129- (H129*I129)</f>
        <v>40757.5432</v>
      </c>
      <c r="O129" s="64">
        <f>IF(ISNUMBER(J129/(1+K129)), J129/(1+K129), "")</f>
        <v>9498.6915887850482</v>
      </c>
      <c r="P129" s="59">
        <f>H129+(H129*$X$21)</f>
        <v>42104.9</v>
      </c>
      <c r="Q129" s="77">
        <f>IF(H129&gt;$X$24, U129-(U129*$Y$24), U129)</f>
        <v>37023.1</v>
      </c>
      <c r="R129" s="59">
        <f>P129-Q129</f>
        <v>5081.8000000000029</v>
      </c>
      <c r="S129" s="78"/>
      <c r="T129">
        <v>125</v>
      </c>
      <c r="U129" s="75">
        <f>H129-J129</f>
        <v>37023.1</v>
      </c>
    </row>
    <row r="130" spans="3:21" x14ac:dyDescent="0.2">
      <c r="C130" s="17">
        <v>197</v>
      </c>
      <c r="D130" s="18" t="s">
        <v>236</v>
      </c>
      <c r="E130" s="19" t="s">
        <v>11</v>
      </c>
      <c r="F130" s="20">
        <v>105000</v>
      </c>
      <c r="G130" s="21">
        <v>200</v>
      </c>
      <c r="H130" s="27">
        <v>53762</v>
      </c>
      <c r="I130" s="28">
        <v>5.2999999999999999E-2</v>
      </c>
      <c r="J130" s="29">
        <v>5046</v>
      </c>
      <c r="K130" s="30">
        <v>1.52</v>
      </c>
      <c r="L130" s="31">
        <v>44876</v>
      </c>
      <c r="M130" s="21">
        <v>200</v>
      </c>
      <c r="N130" s="59">
        <f>H130- (H130*I130)</f>
        <v>50912.614000000001</v>
      </c>
      <c r="O130" s="64">
        <f>IF(ISNUMBER(J130/(1+K130)), J130/(1+K130), "")</f>
        <v>2002.3809523809523</v>
      </c>
      <c r="P130" s="59">
        <f>H130+(H130*$X$21)</f>
        <v>53762</v>
      </c>
      <c r="Q130" s="77">
        <f>IF(H130&gt;$X$24, U130-(U130*$Y$24), U130)</f>
        <v>48716</v>
      </c>
      <c r="R130" s="59">
        <f>P130-Q130</f>
        <v>5046</v>
      </c>
      <c r="S130" s="78"/>
      <c r="T130">
        <v>126</v>
      </c>
      <c r="U130" s="75">
        <f>H130-J130</f>
        <v>48716</v>
      </c>
    </row>
    <row r="131" spans="3:21" x14ac:dyDescent="0.2">
      <c r="C131" s="17">
        <v>40</v>
      </c>
      <c r="D131" s="18" t="s">
        <v>64</v>
      </c>
      <c r="E131" s="19" t="s">
        <v>11</v>
      </c>
      <c r="F131" s="20">
        <v>299000</v>
      </c>
      <c r="G131" s="21">
        <v>43</v>
      </c>
      <c r="H131" s="27">
        <v>131537</v>
      </c>
      <c r="I131" s="28">
        <v>0.113</v>
      </c>
      <c r="J131" s="29">
        <v>5024</v>
      </c>
      <c r="K131" s="30">
        <v>0.23200000000000001</v>
      </c>
      <c r="L131" s="31">
        <v>68124</v>
      </c>
      <c r="M131" s="21">
        <v>43</v>
      </c>
      <c r="N131" s="59">
        <f>H131- (H131*I131)</f>
        <v>116673.319</v>
      </c>
      <c r="O131" s="64">
        <f>IF(ISNUMBER(J131/(1+K131)), J131/(1+K131), "")</f>
        <v>4077.9220779220782</v>
      </c>
      <c r="P131" s="59">
        <f>H131+(H131*$X$21)</f>
        <v>131537</v>
      </c>
      <c r="Q131" s="77">
        <f>IF(H131&gt;$X$24, U131-(U131*$Y$24), U131)</f>
        <v>126513</v>
      </c>
      <c r="R131" s="59">
        <f>P131-Q131</f>
        <v>5024</v>
      </c>
      <c r="S131" s="78"/>
      <c r="T131">
        <v>127</v>
      </c>
      <c r="U131" s="75">
        <f>H131-J131</f>
        <v>126513</v>
      </c>
    </row>
    <row r="132" spans="3:21" x14ac:dyDescent="0.2">
      <c r="C132" s="17">
        <v>352</v>
      </c>
      <c r="D132" s="18" t="s">
        <v>394</v>
      </c>
      <c r="E132" s="19" t="s">
        <v>13</v>
      </c>
      <c r="F132" s="20">
        <v>300000</v>
      </c>
      <c r="G132" s="21">
        <v>374</v>
      </c>
      <c r="H132" s="27">
        <v>35361.199999999997</v>
      </c>
      <c r="I132" s="28">
        <v>0.109</v>
      </c>
      <c r="J132" s="29">
        <v>4976.3</v>
      </c>
      <c r="K132" s="30">
        <v>0.105</v>
      </c>
      <c r="L132" s="31">
        <v>157392.79999999999</v>
      </c>
      <c r="M132" s="21">
        <v>374</v>
      </c>
      <c r="N132" s="59">
        <f>H132- (H132*I132)</f>
        <v>31506.829199999996</v>
      </c>
      <c r="O132" s="64">
        <f>IF(ISNUMBER(J132/(1+K132)), J132/(1+K132), "")</f>
        <v>4503.4389140271496</v>
      </c>
      <c r="P132" s="59">
        <f>H132+(H132*$X$21)</f>
        <v>35361.199999999997</v>
      </c>
      <c r="Q132" s="77">
        <f>IF(H132&gt;$X$24, U132-(U132*$Y$24), U132)</f>
        <v>30384.899999999998</v>
      </c>
      <c r="R132" s="59">
        <f>P132-Q132</f>
        <v>4976.2999999999993</v>
      </c>
      <c r="S132" s="78"/>
      <c r="T132">
        <v>128</v>
      </c>
      <c r="U132" s="75">
        <f>H132-J132</f>
        <v>30384.899999999998</v>
      </c>
    </row>
    <row r="133" spans="3:21" x14ac:dyDescent="0.2">
      <c r="C133" s="17">
        <v>83</v>
      </c>
      <c r="D133" s="18" t="s">
        <v>109</v>
      </c>
      <c r="E133" s="19" t="s">
        <v>48</v>
      </c>
      <c r="F133" s="20">
        <v>31701</v>
      </c>
      <c r="G133" s="21">
        <v>89</v>
      </c>
      <c r="H133" s="27">
        <v>90799.8</v>
      </c>
      <c r="I133" s="28">
        <v>0.13500000000000001</v>
      </c>
      <c r="J133" s="29">
        <v>4869.3999999999996</v>
      </c>
      <c r="K133" s="30">
        <v>0.28000000000000003</v>
      </c>
      <c r="L133" s="31">
        <v>135300.29999999999</v>
      </c>
      <c r="M133" s="21">
        <v>89</v>
      </c>
      <c r="N133" s="59">
        <f>H133- (H133*I133)</f>
        <v>78541.827000000005</v>
      </c>
      <c r="O133" s="64">
        <f>IF(ISNUMBER(J133/(1+K133)), J133/(1+K133), "")</f>
        <v>3804.2187499999995</v>
      </c>
      <c r="P133" s="59">
        <f>H133+(H133*$X$21)</f>
        <v>90799.8</v>
      </c>
      <c r="Q133" s="77">
        <f>IF(H133&gt;$X$24, U133-(U133*$Y$24), U133)</f>
        <v>85930.400000000009</v>
      </c>
      <c r="R133" s="59">
        <f>P133-Q133</f>
        <v>4869.3999999999942</v>
      </c>
      <c r="S133" s="78"/>
      <c r="T133">
        <v>129</v>
      </c>
      <c r="U133" s="75">
        <f>H133-J133</f>
        <v>85930.400000000009</v>
      </c>
    </row>
    <row r="134" spans="3:21" x14ac:dyDescent="0.2">
      <c r="C134" s="17">
        <v>457</v>
      </c>
      <c r="D134" s="18" t="s">
        <v>502</v>
      </c>
      <c r="E134" s="19" t="s">
        <v>234</v>
      </c>
      <c r="F134" s="20">
        <v>39924</v>
      </c>
      <c r="G134" s="21">
        <v>448</v>
      </c>
      <c r="H134" s="27">
        <v>27147.9</v>
      </c>
      <c r="I134" s="28">
        <v>3.3000000000000002E-2</v>
      </c>
      <c r="J134" s="29">
        <v>4863.3999999999996</v>
      </c>
      <c r="K134" s="30">
        <v>-3.0000000000000001E-3</v>
      </c>
      <c r="L134" s="31">
        <v>681894.2</v>
      </c>
      <c r="M134" s="21">
        <v>448</v>
      </c>
      <c r="N134" s="59">
        <f>H134- (H134*I134)</f>
        <v>26252.0193</v>
      </c>
      <c r="O134" s="64">
        <f>IF(ISNUMBER(J134/(1+K134)), J134/(1+K134), "")</f>
        <v>4878.0341023069204</v>
      </c>
      <c r="P134" s="59">
        <f>H134+(H134*$X$21)</f>
        <v>27147.9</v>
      </c>
      <c r="Q134" s="77">
        <f>IF(H134&gt;$X$24, U134-(U134*$Y$24), U134)</f>
        <v>22284.5</v>
      </c>
      <c r="R134" s="59">
        <f>P134-Q134</f>
        <v>4863.4000000000015</v>
      </c>
      <c r="S134" s="78"/>
      <c r="T134">
        <v>130</v>
      </c>
      <c r="U134" s="75">
        <f>H134-J134</f>
        <v>22284.5</v>
      </c>
    </row>
    <row r="135" spans="3:21" x14ac:dyDescent="0.2">
      <c r="C135" s="17">
        <v>296</v>
      </c>
      <c r="D135" s="18" t="s">
        <v>337</v>
      </c>
      <c r="E135" s="19" t="s">
        <v>23</v>
      </c>
      <c r="F135" s="20">
        <v>95490</v>
      </c>
      <c r="G135" s="21">
        <v>290</v>
      </c>
      <c r="H135" s="27">
        <v>41108.5</v>
      </c>
      <c r="I135" s="28">
        <v>5.8000000000000003E-2</v>
      </c>
      <c r="J135" s="29">
        <v>4832.3</v>
      </c>
      <c r="K135" s="30">
        <v>1.45</v>
      </c>
      <c r="L135" s="31">
        <v>73941.2</v>
      </c>
      <c r="M135" s="21">
        <v>290</v>
      </c>
      <c r="N135" s="59">
        <f>H135- (H135*I135)</f>
        <v>38724.207000000002</v>
      </c>
      <c r="O135" s="64">
        <f>IF(ISNUMBER(J135/(1+K135)), J135/(1+K135), "")</f>
        <v>1972.3673469387754</v>
      </c>
      <c r="P135" s="59">
        <f>H135+(H135*$X$21)</f>
        <v>41108.5</v>
      </c>
      <c r="Q135" s="77">
        <f>IF(H135&gt;$X$24, U135-(U135*$Y$24), U135)</f>
        <v>36276.199999999997</v>
      </c>
      <c r="R135" s="59">
        <f>P135-Q135</f>
        <v>4832.3000000000029</v>
      </c>
      <c r="S135" s="78"/>
      <c r="T135">
        <v>131</v>
      </c>
      <c r="U135" s="75">
        <f>H135-J135</f>
        <v>36276.199999999997</v>
      </c>
    </row>
    <row r="136" spans="3:21" x14ac:dyDescent="0.2">
      <c r="C136" s="17">
        <v>427</v>
      </c>
      <c r="D136" s="18" t="s">
        <v>472</v>
      </c>
      <c r="E136" s="19" t="s">
        <v>26</v>
      </c>
      <c r="F136" s="20">
        <v>96498</v>
      </c>
      <c r="G136" s="21">
        <v>446</v>
      </c>
      <c r="H136" s="27">
        <v>29159.599999999999</v>
      </c>
      <c r="I136" s="28">
        <v>0.10299999999999999</v>
      </c>
      <c r="J136" s="29">
        <v>4818.6000000000004</v>
      </c>
      <c r="K136" s="30">
        <v>6.4000000000000001E-2</v>
      </c>
      <c r="L136" s="31">
        <v>58854.2</v>
      </c>
      <c r="M136" s="21">
        <v>446</v>
      </c>
      <c r="N136" s="59">
        <f>H136- (H136*I136)</f>
        <v>26156.161199999999</v>
      </c>
      <c r="O136" s="64">
        <f>IF(ISNUMBER(J136/(1+K136)), J136/(1+K136), "")</f>
        <v>4528.7593984962405</v>
      </c>
      <c r="P136" s="59">
        <f>H136+(H136*$X$21)</f>
        <v>29159.599999999999</v>
      </c>
      <c r="Q136" s="77">
        <f>IF(H136&gt;$X$24, U136-(U136*$Y$24), U136)</f>
        <v>24341</v>
      </c>
      <c r="R136" s="59">
        <f>P136-Q136</f>
        <v>4818.5999999999985</v>
      </c>
      <c r="S136" s="78"/>
      <c r="T136">
        <v>132</v>
      </c>
      <c r="U136" s="75">
        <f>H136-J136</f>
        <v>24341</v>
      </c>
    </row>
    <row r="137" spans="3:21" x14ac:dyDescent="0.2">
      <c r="C137" s="17">
        <v>132</v>
      </c>
      <c r="D137" s="18" t="s">
        <v>165</v>
      </c>
      <c r="E137" s="19" t="s">
        <v>11</v>
      </c>
      <c r="F137" s="20">
        <v>364575</v>
      </c>
      <c r="G137" s="21">
        <v>138</v>
      </c>
      <c r="H137" s="27">
        <v>71861</v>
      </c>
      <c r="I137" s="28">
        <v>9.0999999999999998E-2</v>
      </c>
      <c r="J137" s="29">
        <v>4791</v>
      </c>
      <c r="K137" s="30">
        <v>-2.4E-2</v>
      </c>
      <c r="L137" s="31">
        <v>50016</v>
      </c>
      <c r="M137" s="21">
        <v>138</v>
      </c>
      <c r="N137" s="59">
        <f>H137- (H137*I137)</f>
        <v>65321.648999999998</v>
      </c>
      <c r="O137" s="64">
        <f>IF(ISNUMBER(J137/(1+K137)), J137/(1+K137), "")</f>
        <v>4908.811475409836</v>
      </c>
      <c r="P137" s="59">
        <f>H137+(H137*$X$21)</f>
        <v>71861</v>
      </c>
      <c r="Q137" s="77">
        <f>IF(H137&gt;$X$24, U137-(U137*$Y$24), U137)</f>
        <v>67070</v>
      </c>
      <c r="R137" s="59">
        <f>P137-Q137</f>
        <v>4791</v>
      </c>
      <c r="S137" s="78"/>
      <c r="T137">
        <v>133</v>
      </c>
      <c r="U137" s="75">
        <f>H137-J137</f>
        <v>67070</v>
      </c>
    </row>
    <row r="138" spans="3:21" x14ac:dyDescent="0.2">
      <c r="C138" s="17">
        <v>315</v>
      </c>
      <c r="D138" s="18" t="s">
        <v>357</v>
      </c>
      <c r="E138" s="19" t="s">
        <v>48</v>
      </c>
      <c r="F138" s="20">
        <v>92117</v>
      </c>
      <c r="G138" s="21">
        <v>324</v>
      </c>
      <c r="H138" s="27">
        <v>39050.6</v>
      </c>
      <c r="I138" s="28">
        <v>9.1999999999999998E-2</v>
      </c>
      <c r="J138" s="29">
        <v>4779.7</v>
      </c>
      <c r="K138" s="30">
        <v>-0.42</v>
      </c>
      <c r="L138" s="31">
        <v>900365.1</v>
      </c>
      <c r="M138" s="21">
        <v>324</v>
      </c>
      <c r="N138" s="59">
        <f>H138- (H138*I138)</f>
        <v>35457.944799999997</v>
      </c>
      <c r="O138" s="64">
        <f>IF(ISNUMBER(J138/(1+K138)), J138/(1+K138), "")</f>
        <v>8240.8620689655163</v>
      </c>
      <c r="P138" s="59">
        <f>H138+(H138*$X$21)</f>
        <v>39050.6</v>
      </c>
      <c r="Q138" s="77">
        <f>IF(H138&gt;$X$24, U138-(U138*$Y$24), U138)</f>
        <v>34270.9</v>
      </c>
      <c r="R138" s="59">
        <f>P138-Q138</f>
        <v>4779.6999999999971</v>
      </c>
      <c r="S138" s="78"/>
      <c r="T138">
        <v>134</v>
      </c>
      <c r="U138" s="75">
        <f>H138-J138</f>
        <v>34270.9</v>
      </c>
    </row>
    <row r="139" spans="3:21" x14ac:dyDescent="0.2">
      <c r="C139" s="17">
        <v>316</v>
      </c>
      <c r="D139" s="18" t="s">
        <v>358</v>
      </c>
      <c r="E139" s="19" t="s">
        <v>15</v>
      </c>
      <c r="F139" s="20">
        <v>19450</v>
      </c>
      <c r="G139" s="21">
        <v>338</v>
      </c>
      <c r="H139" s="27">
        <v>39004</v>
      </c>
      <c r="I139" s="28">
        <v>0.13100000000000001</v>
      </c>
      <c r="J139" s="29">
        <v>4688</v>
      </c>
      <c r="K139" s="30">
        <v>-3.9E-2</v>
      </c>
      <c r="L139" s="31">
        <v>28278</v>
      </c>
      <c r="M139" s="21">
        <v>338</v>
      </c>
      <c r="N139" s="59">
        <f>H139- (H139*I139)</f>
        <v>33894.476000000002</v>
      </c>
      <c r="O139" s="64">
        <f>IF(ISNUMBER(J139/(1+K139)), J139/(1+K139), "")</f>
        <v>4878.2518210197713</v>
      </c>
      <c r="P139" s="59">
        <f>H139+(H139*$X$21)</f>
        <v>39004</v>
      </c>
      <c r="Q139" s="77">
        <f>IF(H139&gt;$X$24, U139-(U139*$Y$24), U139)</f>
        <v>34316</v>
      </c>
      <c r="R139" s="59">
        <f>P139-Q139</f>
        <v>4688</v>
      </c>
      <c r="S139" s="78"/>
      <c r="T139">
        <v>135</v>
      </c>
      <c r="U139" s="75">
        <f>H139-J139</f>
        <v>34316</v>
      </c>
    </row>
    <row r="140" spans="3:21" x14ac:dyDescent="0.2">
      <c r="C140" s="17">
        <v>396</v>
      </c>
      <c r="D140" s="18" t="s">
        <v>439</v>
      </c>
      <c r="E140" s="19" t="s">
        <v>41</v>
      </c>
      <c r="F140" s="20">
        <v>86030</v>
      </c>
      <c r="G140" s="21">
        <v>392</v>
      </c>
      <c r="H140" s="27">
        <v>31790.7</v>
      </c>
      <c r="I140" s="28">
        <v>6.2E-2</v>
      </c>
      <c r="J140" s="29">
        <v>4597.2</v>
      </c>
      <c r="K140" s="30">
        <v>0.13900000000000001</v>
      </c>
      <c r="L140" s="31">
        <v>43956.9</v>
      </c>
      <c r="M140" s="21">
        <v>392</v>
      </c>
      <c r="N140" s="59">
        <f>H140- (H140*I140)</f>
        <v>29819.676599999999</v>
      </c>
      <c r="O140" s="64">
        <f>IF(ISNUMBER(J140/(1+K140)), J140/(1+K140), "")</f>
        <v>4036.1720807726074</v>
      </c>
      <c r="P140" s="59">
        <f>H140+(H140*$X$21)</f>
        <v>31790.7</v>
      </c>
      <c r="Q140" s="77">
        <f>IF(H140&gt;$X$24, U140-(U140*$Y$24), U140)</f>
        <v>27193.5</v>
      </c>
      <c r="R140" s="59">
        <f>P140-Q140</f>
        <v>4597.2000000000007</v>
      </c>
      <c r="S140" s="78"/>
      <c r="T140">
        <v>136</v>
      </c>
      <c r="U140" s="75">
        <f>H140-J140</f>
        <v>27193.5</v>
      </c>
    </row>
    <row r="141" spans="3:21" x14ac:dyDescent="0.2">
      <c r="C141" s="17">
        <v>425</v>
      </c>
      <c r="D141" s="18" t="s">
        <v>470</v>
      </c>
      <c r="E141" s="19" t="s">
        <v>48</v>
      </c>
      <c r="F141" s="20">
        <v>86786</v>
      </c>
      <c r="G141" s="21">
        <v>402</v>
      </c>
      <c r="H141" s="27">
        <v>29332.3</v>
      </c>
      <c r="I141" s="28">
        <v>3.0000000000000001E-3</v>
      </c>
      <c r="J141" s="29">
        <v>4593.7</v>
      </c>
      <c r="K141" s="30">
        <v>-0.255</v>
      </c>
      <c r="L141" s="31">
        <v>950368.8</v>
      </c>
      <c r="M141" s="21">
        <v>402</v>
      </c>
      <c r="N141" s="59">
        <f>H141- (H141*I141)</f>
        <v>29244.303100000001</v>
      </c>
      <c r="O141" s="64">
        <f>IF(ISNUMBER(J141/(1+K141)), J141/(1+K141), "")</f>
        <v>6166.040268456376</v>
      </c>
      <c r="P141" s="59">
        <f>H141+(H141*$X$21)</f>
        <v>29332.3</v>
      </c>
      <c r="Q141" s="77">
        <f>IF(H141&gt;$X$24, U141-(U141*$Y$24), U141)</f>
        <v>24738.6</v>
      </c>
      <c r="R141" s="59">
        <f>P141-Q141</f>
        <v>4593.7000000000007</v>
      </c>
      <c r="S141" s="78"/>
      <c r="T141">
        <v>137</v>
      </c>
      <c r="U141" s="75">
        <f>H141-J141</f>
        <v>24738.6</v>
      </c>
    </row>
    <row r="142" spans="3:21" x14ac:dyDescent="0.2">
      <c r="C142" s="17">
        <v>152</v>
      </c>
      <c r="D142" s="18" t="s">
        <v>185</v>
      </c>
      <c r="E142" s="19" t="s">
        <v>11</v>
      </c>
      <c r="F142" s="20">
        <v>359530</v>
      </c>
      <c r="G142" s="21">
        <v>155</v>
      </c>
      <c r="H142" s="27">
        <v>65450</v>
      </c>
      <c r="I142" s="28">
        <v>8.5000000000000006E-2</v>
      </c>
      <c r="J142" s="29">
        <v>4572</v>
      </c>
      <c r="K142" s="30">
        <v>0.52600000000000002</v>
      </c>
      <c r="L142" s="31">
        <v>52330</v>
      </c>
      <c r="M142" s="21">
        <v>155</v>
      </c>
      <c r="N142" s="59">
        <f>H142- (H142*I142)</f>
        <v>59886.75</v>
      </c>
      <c r="O142" s="64">
        <f>IF(ISNUMBER(J142/(1+K142)), J142/(1+K142), "")</f>
        <v>2996.0681520314547</v>
      </c>
      <c r="P142" s="59">
        <f>H142+(H142*$X$21)</f>
        <v>65450</v>
      </c>
      <c r="Q142" s="77">
        <f>IF(H142&gt;$X$24, U142-(U142*$Y$24), U142)</f>
        <v>60878</v>
      </c>
      <c r="R142" s="59">
        <f>P142-Q142</f>
        <v>4572</v>
      </c>
      <c r="S142" s="78"/>
      <c r="T142">
        <v>138</v>
      </c>
      <c r="U142" s="75">
        <f>H142-J142</f>
        <v>60878</v>
      </c>
    </row>
    <row r="143" spans="3:21" x14ac:dyDescent="0.2">
      <c r="C143" s="17">
        <v>137</v>
      </c>
      <c r="D143" s="18" t="s">
        <v>170</v>
      </c>
      <c r="E143" s="19" t="s">
        <v>13</v>
      </c>
      <c r="F143" s="20">
        <v>287500</v>
      </c>
      <c r="G143" s="21">
        <v>149</v>
      </c>
      <c r="H143" s="27">
        <v>70659</v>
      </c>
      <c r="I143" s="28">
        <v>0.152</v>
      </c>
      <c r="J143" s="29">
        <v>4566</v>
      </c>
      <c r="K143" s="30">
        <v>0.41599999999999998</v>
      </c>
      <c r="L143" s="31">
        <v>986297</v>
      </c>
      <c r="M143" s="21">
        <v>149</v>
      </c>
      <c r="N143" s="59">
        <f>H143- (H143*I143)</f>
        <v>59918.832000000002</v>
      </c>
      <c r="O143" s="64">
        <f>IF(ISNUMBER(J143/(1+K143)), J143/(1+K143), "")</f>
        <v>3224.5762711864409</v>
      </c>
      <c r="P143" s="59">
        <f>H143+(H143*$X$21)</f>
        <v>70659</v>
      </c>
      <c r="Q143" s="77">
        <f>IF(H143&gt;$X$24, U143-(U143*$Y$24), U143)</f>
        <v>66093</v>
      </c>
      <c r="R143" s="59">
        <f>P143-Q143</f>
        <v>4566</v>
      </c>
      <c r="S143" s="78"/>
      <c r="T143">
        <v>139</v>
      </c>
      <c r="U143" s="75">
        <f>H143-J143</f>
        <v>66093</v>
      </c>
    </row>
    <row r="144" spans="3:21" x14ac:dyDescent="0.2">
      <c r="C144" s="17">
        <v>174</v>
      </c>
      <c r="D144" s="18" t="s">
        <v>209</v>
      </c>
      <c r="E144" s="19" t="s">
        <v>41</v>
      </c>
      <c r="F144" s="20">
        <v>140250</v>
      </c>
      <c r="G144" s="21">
        <v>121</v>
      </c>
      <c r="H144" s="27">
        <v>58390</v>
      </c>
      <c r="I144" s="28">
        <v>-0.16500000000000001</v>
      </c>
      <c r="J144" s="29">
        <v>4560.2</v>
      </c>
      <c r="K144" s="30">
        <v>0.442</v>
      </c>
      <c r="L144" s="31">
        <v>1496676.2</v>
      </c>
      <c r="M144" s="21">
        <v>121</v>
      </c>
      <c r="N144" s="59">
        <f>H144- (H144*I144)</f>
        <v>68024.350000000006</v>
      </c>
      <c r="O144" s="64">
        <f>IF(ISNUMBER(J144/(1+K144)), J144/(1+K144), "")</f>
        <v>3162.4133148404994</v>
      </c>
      <c r="P144" s="59">
        <f>H144+(H144*$X$21)</f>
        <v>58390</v>
      </c>
      <c r="Q144" s="77">
        <f>IF(H144&gt;$X$24, U144-(U144*$Y$24), U144)</f>
        <v>53829.8</v>
      </c>
      <c r="R144" s="59">
        <f>P144-Q144</f>
        <v>4560.1999999999971</v>
      </c>
      <c r="S144" s="78"/>
      <c r="T144">
        <v>140</v>
      </c>
      <c r="U144" s="75">
        <f>H144-J144</f>
        <v>53829.8</v>
      </c>
    </row>
    <row r="145" spans="3:24" x14ac:dyDescent="0.2">
      <c r="C145" s="17">
        <v>221</v>
      </c>
      <c r="D145" s="18" t="s">
        <v>260</v>
      </c>
      <c r="E145" s="19" t="s">
        <v>100</v>
      </c>
      <c r="F145" s="20">
        <v>86772</v>
      </c>
      <c r="G145" s="21">
        <v>166</v>
      </c>
      <c r="H145" s="27">
        <v>49612.3</v>
      </c>
      <c r="I145" s="28">
        <v>-0.14599999999999999</v>
      </c>
      <c r="J145" s="29">
        <v>4537.5</v>
      </c>
      <c r="K145" s="30">
        <v>-0.152</v>
      </c>
      <c r="L145" s="31">
        <v>336888.4</v>
      </c>
      <c r="M145" s="21">
        <v>166</v>
      </c>
      <c r="N145" s="59">
        <f>H145- (H145*I145)</f>
        <v>56855.695800000001</v>
      </c>
      <c r="O145" s="64">
        <f>IF(ISNUMBER(J145/(1+K145)), J145/(1+K145), "")</f>
        <v>5350.8254716981137</v>
      </c>
      <c r="P145" s="59">
        <f>H145+(H145*$X$21)</f>
        <v>49612.3</v>
      </c>
      <c r="Q145" s="77">
        <f>IF(H145&gt;$X$24, U145-(U145*$Y$24), U145)</f>
        <v>45074.8</v>
      </c>
      <c r="R145" s="59">
        <f>P145-Q145</f>
        <v>4537.5</v>
      </c>
      <c r="S145" s="78"/>
      <c r="T145">
        <v>141</v>
      </c>
      <c r="U145" s="75">
        <f>H145-J145</f>
        <v>45074.8</v>
      </c>
    </row>
    <row r="146" spans="3:24" x14ac:dyDescent="0.2">
      <c r="C146" s="17">
        <v>274</v>
      </c>
      <c r="D146" s="18" t="s">
        <v>314</v>
      </c>
      <c r="E146" s="19" t="s">
        <v>36</v>
      </c>
      <c r="F146" s="20">
        <v>66888</v>
      </c>
      <c r="G146" s="21">
        <v>306</v>
      </c>
      <c r="H146" s="27">
        <v>42960</v>
      </c>
      <c r="I146" s="28">
        <v>7.5999999999999998E-2</v>
      </c>
      <c r="J146" s="29">
        <v>4516</v>
      </c>
      <c r="K146" s="30">
        <v>3.2210000000000001</v>
      </c>
      <c r="L146" s="31">
        <v>958489</v>
      </c>
      <c r="M146" s="21">
        <v>306</v>
      </c>
      <c r="N146" s="59">
        <f>H146- (H146*I146)</f>
        <v>39695.040000000001</v>
      </c>
      <c r="O146" s="64">
        <f>IF(ISNUMBER(J146/(1+K146)), J146/(1+K146), "")</f>
        <v>1069.8886519782043</v>
      </c>
      <c r="P146" s="59">
        <f>H146+(H146*$X$21)</f>
        <v>42960</v>
      </c>
      <c r="Q146" s="77">
        <f>IF(H146&gt;$X$24, U146-(U146*$Y$24), U146)</f>
        <v>38444</v>
      </c>
      <c r="R146" s="59">
        <f>P146-Q146</f>
        <v>4516</v>
      </c>
      <c r="S146" s="78"/>
      <c r="T146">
        <v>142</v>
      </c>
      <c r="U146" s="75">
        <f>H146-J146</f>
        <v>38444</v>
      </c>
    </row>
    <row r="147" spans="3:24" x14ac:dyDescent="0.2">
      <c r="C147" s="17">
        <v>65</v>
      </c>
      <c r="D147" s="18" t="s">
        <v>90</v>
      </c>
      <c r="E147" s="19" t="s">
        <v>28</v>
      </c>
      <c r="F147" s="20">
        <v>139157</v>
      </c>
      <c r="G147" s="21">
        <v>204</v>
      </c>
      <c r="H147" s="27">
        <v>104627.3</v>
      </c>
      <c r="I147" s="28">
        <v>1.1040000000000001</v>
      </c>
      <c r="J147" s="29">
        <v>4514.3</v>
      </c>
      <c r="K147" s="30">
        <v>0.249</v>
      </c>
      <c r="L147" s="31">
        <v>91250.6</v>
      </c>
      <c r="M147" s="21">
        <v>204</v>
      </c>
      <c r="N147" s="59">
        <f>H147- (H147*I147)</f>
        <v>-10881.239200000011</v>
      </c>
      <c r="O147" s="64">
        <f>IF(ISNUMBER(J147/(1+K147)), J147/(1+K147), "")</f>
        <v>3614.3314651721375</v>
      </c>
      <c r="P147" s="59">
        <f>H147+(H147*$X$21)</f>
        <v>104627.3</v>
      </c>
      <c r="Q147" s="77">
        <f>IF(H147&gt;$X$24, U147-(U147*$Y$24), U147)</f>
        <v>100113</v>
      </c>
      <c r="R147" s="59">
        <f>P147-Q147</f>
        <v>4514.3000000000029</v>
      </c>
      <c r="S147" s="78"/>
      <c r="T147">
        <v>143</v>
      </c>
      <c r="U147" s="75">
        <f>H147-J147</f>
        <v>100113</v>
      </c>
    </row>
    <row r="148" spans="3:24" x14ac:dyDescent="0.2">
      <c r="C148" s="17">
        <v>244</v>
      </c>
      <c r="D148" s="18" t="s">
        <v>283</v>
      </c>
      <c r="E148" s="19" t="s">
        <v>13</v>
      </c>
      <c r="F148" s="20">
        <v>115281</v>
      </c>
      <c r="G148" s="21">
        <v>280</v>
      </c>
      <c r="H148" s="27">
        <v>45925.7</v>
      </c>
      <c r="I148" s="28">
        <v>0.14899999999999999</v>
      </c>
      <c r="J148" s="29">
        <v>4468.7</v>
      </c>
      <c r="K148" s="30">
        <v>0.106</v>
      </c>
      <c r="L148" s="31">
        <v>203620.6</v>
      </c>
      <c r="M148" s="21">
        <v>280</v>
      </c>
      <c r="N148" s="59">
        <f>H148- (H148*I148)</f>
        <v>39082.770700000001</v>
      </c>
      <c r="O148" s="64">
        <f>IF(ISNUMBER(J148/(1+K148)), J148/(1+K148), "")</f>
        <v>4040.415913200723</v>
      </c>
      <c r="P148" s="59">
        <f>H148+(H148*$X$21)</f>
        <v>45925.7</v>
      </c>
      <c r="Q148" s="77">
        <f>IF(H148&gt;$X$24, U148-(U148*$Y$24), U148)</f>
        <v>41457</v>
      </c>
      <c r="R148" s="59">
        <f>P148-Q148</f>
        <v>4468.6999999999971</v>
      </c>
      <c r="S148" s="78"/>
      <c r="T148">
        <v>144</v>
      </c>
      <c r="U148" s="75">
        <f>H148-J148</f>
        <v>41457</v>
      </c>
    </row>
    <row r="149" spans="3:24" x14ac:dyDescent="0.2">
      <c r="C149" s="17">
        <v>192</v>
      </c>
      <c r="D149" s="18" t="s">
        <v>229</v>
      </c>
      <c r="E149" s="19" t="s">
        <v>230</v>
      </c>
      <c r="F149" s="20">
        <v>172603</v>
      </c>
      <c r="G149" s="21">
        <v>170</v>
      </c>
      <c r="H149" s="27">
        <v>54619</v>
      </c>
      <c r="I149" s="28">
        <v>-3.2000000000000001E-2</v>
      </c>
      <c r="J149" s="29">
        <v>4368</v>
      </c>
      <c r="K149" s="30">
        <v>-0.45400000000000001</v>
      </c>
      <c r="L149" s="31">
        <v>232103</v>
      </c>
      <c r="M149" s="21">
        <v>170</v>
      </c>
      <c r="N149" s="59">
        <f>H149- (H149*I149)</f>
        <v>56366.807999999997</v>
      </c>
      <c r="O149" s="64">
        <f>IF(ISNUMBER(J149/(1+K149)), J149/(1+K149), "")</f>
        <v>7999.9999999999991</v>
      </c>
      <c r="P149" s="59">
        <f>H149+(H149*$X$21)</f>
        <v>54619</v>
      </c>
      <c r="Q149" s="77">
        <f>IF(H149&gt;$X$24, U149-(U149*$Y$24), U149)</f>
        <v>50251</v>
      </c>
      <c r="R149" s="59">
        <f>P149-Q149</f>
        <v>4368</v>
      </c>
      <c r="S149" s="78"/>
      <c r="T149">
        <v>145</v>
      </c>
      <c r="U149" s="75">
        <f>H149-J149</f>
        <v>50251</v>
      </c>
    </row>
    <row r="150" spans="3:24" x14ac:dyDescent="0.2">
      <c r="C150" s="17">
        <v>160</v>
      </c>
      <c r="D150" s="18" t="s">
        <v>194</v>
      </c>
      <c r="E150" s="19" t="s">
        <v>135</v>
      </c>
      <c r="F150" s="20">
        <v>43743</v>
      </c>
      <c r="G150" s="21">
        <v>197</v>
      </c>
      <c r="H150" s="27">
        <v>61420.4</v>
      </c>
      <c r="I150" s="28">
        <v>0.19900000000000001</v>
      </c>
      <c r="J150" s="29">
        <v>4360.6000000000004</v>
      </c>
      <c r="K150" s="30">
        <v>0.27200000000000002</v>
      </c>
      <c r="L150" s="31">
        <v>71563.399999999994</v>
      </c>
      <c r="M150" s="21">
        <v>197</v>
      </c>
      <c r="N150" s="59">
        <f>H150- (H150*I150)</f>
        <v>49197.740400000002</v>
      </c>
      <c r="O150" s="64">
        <f>IF(ISNUMBER(J150/(1+K150)), J150/(1+K150), "")</f>
        <v>3428.1446540880506</v>
      </c>
      <c r="P150" s="59">
        <f>H150+(H150*$X$21)</f>
        <v>61420.4</v>
      </c>
      <c r="Q150" s="77">
        <f>IF(H150&gt;$X$24, U150-(U150*$Y$24), U150)</f>
        <v>57059.8</v>
      </c>
      <c r="R150" s="59">
        <f>P150-Q150</f>
        <v>4360.5999999999985</v>
      </c>
      <c r="S150" s="78"/>
      <c r="T150">
        <v>146</v>
      </c>
      <c r="U150" s="75">
        <f>H150-J150</f>
        <v>57059.8</v>
      </c>
    </row>
    <row r="151" spans="3:24" x14ac:dyDescent="0.2">
      <c r="C151" s="17">
        <v>52</v>
      </c>
      <c r="D151" s="18" t="s">
        <v>77</v>
      </c>
      <c r="E151" s="19" t="s">
        <v>28</v>
      </c>
      <c r="F151" s="20">
        <v>245922</v>
      </c>
      <c r="G151" s="21">
        <v>45</v>
      </c>
      <c r="H151" s="27">
        <v>115220.5</v>
      </c>
      <c r="I151" s="28">
        <v>-1.2E-2</v>
      </c>
      <c r="J151" s="29">
        <v>4324</v>
      </c>
      <c r="K151" s="30">
        <v>0.04</v>
      </c>
      <c r="L151" s="31">
        <v>2585802</v>
      </c>
      <c r="M151" s="21">
        <v>45</v>
      </c>
      <c r="N151" s="59">
        <f>H151- (H151*I151)</f>
        <v>116603.14599999999</v>
      </c>
      <c r="O151" s="64">
        <f>IF(ISNUMBER(J151/(1+K151)), J151/(1+K151), "")</f>
        <v>4157.6923076923076</v>
      </c>
      <c r="P151" s="59">
        <f>H151+(H151*$X$21)</f>
        <v>115220.5</v>
      </c>
      <c r="Q151" s="77">
        <f>IF(H151&gt;$X$24, U151-(U151*$Y$24), U151)</f>
        <v>110896.5</v>
      </c>
      <c r="R151" s="59">
        <f>P151-Q151</f>
        <v>4324</v>
      </c>
      <c r="S151" s="78"/>
      <c r="T151">
        <v>147</v>
      </c>
      <c r="U151" s="75">
        <f>H151-J151</f>
        <v>110896.5</v>
      </c>
    </row>
    <row r="152" spans="3:24" x14ac:dyDescent="0.2">
      <c r="C152" s="17">
        <v>23</v>
      </c>
      <c r="D152" s="18" t="s">
        <v>45</v>
      </c>
      <c r="E152" s="19" t="s">
        <v>46</v>
      </c>
      <c r="F152" s="20">
        <v>667680</v>
      </c>
      <c r="G152" s="21">
        <v>24</v>
      </c>
      <c r="H152" s="27">
        <v>175617</v>
      </c>
      <c r="I152" s="28">
        <v>0.13500000000000001</v>
      </c>
      <c r="J152" s="29">
        <v>4281.6000000000004</v>
      </c>
      <c r="K152" s="30">
        <v>-6.0999999999999999E-2</v>
      </c>
      <c r="L152" s="31">
        <v>110012.9</v>
      </c>
      <c r="M152" s="21">
        <v>24</v>
      </c>
      <c r="N152" s="59">
        <f>H152- (H152*I152)</f>
        <v>151908.70499999999</v>
      </c>
      <c r="O152" s="64">
        <f>IF(ISNUMBER(J152/(1+K152)), J152/(1+K152), "")</f>
        <v>4559.7444089456867</v>
      </c>
      <c r="P152" s="59">
        <f>H152+(H152*$X$21)</f>
        <v>175617</v>
      </c>
      <c r="Q152" s="77">
        <f>IF(H152&gt;$X$24, U152-(U152*$Y$24), U152)</f>
        <v>171335.4</v>
      </c>
      <c r="R152" s="59">
        <f>P152-Q152</f>
        <v>4281.6000000000058</v>
      </c>
      <c r="S152" s="78"/>
      <c r="T152">
        <v>148</v>
      </c>
      <c r="U152" s="75">
        <f>H152-J152</f>
        <v>171335.4</v>
      </c>
    </row>
    <row r="153" spans="3:24" x14ac:dyDescent="0.2">
      <c r="C153" s="17">
        <v>497</v>
      </c>
      <c r="D153" s="18" t="s">
        <v>544</v>
      </c>
      <c r="E153" s="19" t="s">
        <v>217</v>
      </c>
      <c r="F153" s="20">
        <v>45454</v>
      </c>
      <c r="G153" s="21" t="s">
        <v>21</v>
      </c>
      <c r="H153" s="27">
        <v>25002.7</v>
      </c>
      <c r="I153" s="28">
        <v>0.16500000000000001</v>
      </c>
      <c r="J153" s="29">
        <v>4235.1000000000004</v>
      </c>
      <c r="K153" s="30">
        <v>3.5999999999999997E-2</v>
      </c>
      <c r="L153" s="31">
        <v>589481.4</v>
      </c>
      <c r="M153" s="21" t="s">
        <v>21</v>
      </c>
      <c r="N153" s="59">
        <f>H153- (H153*I153)</f>
        <v>20877.254499999999</v>
      </c>
      <c r="O153" s="64">
        <f>IF(ISNUMBER(J153/(1+K153)), J153/(1+K153), "")</f>
        <v>4087.934362934363</v>
      </c>
      <c r="P153" s="59">
        <f>H153+(H153*$X$21)</f>
        <v>25002.7</v>
      </c>
      <c r="Q153" s="77">
        <f>IF(H153&gt;$X$24, U153-(U153*$Y$24), U153)</f>
        <v>20767.599999999999</v>
      </c>
      <c r="R153" s="59">
        <f>P153-Q153</f>
        <v>4235.1000000000022</v>
      </c>
      <c r="S153" s="78"/>
      <c r="T153">
        <v>149</v>
      </c>
      <c r="U153" s="75">
        <f>H153-J153</f>
        <v>20767.599999999999</v>
      </c>
    </row>
    <row r="154" spans="3:24" x14ac:dyDescent="0.2">
      <c r="C154" s="17">
        <v>479</v>
      </c>
      <c r="D154" s="18" t="s">
        <v>526</v>
      </c>
      <c r="E154" s="19" t="s">
        <v>234</v>
      </c>
      <c r="F154" s="20">
        <v>33283</v>
      </c>
      <c r="G154" s="21">
        <v>485</v>
      </c>
      <c r="H154" s="27">
        <v>25942.7</v>
      </c>
      <c r="I154" s="28">
        <v>5.7000000000000002E-2</v>
      </c>
      <c r="J154" s="29">
        <v>4220.6000000000004</v>
      </c>
      <c r="K154" s="30">
        <v>4.9000000000000002E-2</v>
      </c>
      <c r="L154" s="31">
        <v>583429.30000000005</v>
      </c>
      <c r="M154" s="21">
        <v>485</v>
      </c>
      <c r="N154" s="59">
        <f>H154- (H154*I154)</f>
        <v>24463.966100000001</v>
      </c>
      <c r="O154" s="64">
        <f>IF(ISNUMBER(J154/(1+K154)), J154/(1+K154), "")</f>
        <v>4023.4509056244046</v>
      </c>
      <c r="P154" s="59">
        <f>H154+(H154*$X$21)</f>
        <v>25942.7</v>
      </c>
      <c r="Q154" s="77">
        <f>IF(H154&gt;$X$24, U154-(U154*$Y$24), U154)</f>
        <v>21722.1</v>
      </c>
      <c r="R154" s="59">
        <f>P154-Q154</f>
        <v>4220.6000000000022</v>
      </c>
      <c r="S154" s="78"/>
      <c r="T154">
        <v>150</v>
      </c>
      <c r="U154" s="75">
        <f>H154-J154</f>
        <v>21722.1</v>
      </c>
    </row>
    <row r="155" spans="3:24" x14ac:dyDescent="0.2">
      <c r="C155" s="17">
        <v>337</v>
      </c>
      <c r="D155" s="18" t="s">
        <v>379</v>
      </c>
      <c r="E155" s="19" t="s">
        <v>11</v>
      </c>
      <c r="F155" s="20">
        <v>7000</v>
      </c>
      <c r="G155" s="21">
        <v>403</v>
      </c>
      <c r="H155" s="27">
        <v>36534.199999999997</v>
      </c>
      <c r="I155" s="28">
        <v>0.249</v>
      </c>
      <c r="J155" s="29">
        <v>4172.3999999999996</v>
      </c>
      <c r="K155" s="30">
        <v>0.49099999999999999</v>
      </c>
      <c r="L155" s="31">
        <v>56969.8</v>
      </c>
      <c r="M155" s="21">
        <v>403</v>
      </c>
      <c r="N155" s="59">
        <f>H155- (H155*I155)</f>
        <v>27437.184199999996</v>
      </c>
      <c r="O155" s="64">
        <f>IF(ISNUMBER(J155/(1+K155)), J155/(1+K155), "")</f>
        <v>2798.3903420523134</v>
      </c>
      <c r="P155" s="59">
        <f>H155+(H155*$X$21)</f>
        <v>36534.199999999997</v>
      </c>
      <c r="Q155" s="77">
        <f>IF(H155&gt;$X$24, U155-(U155*$Y$24), U155)</f>
        <v>32361.799999999996</v>
      </c>
      <c r="R155" s="59">
        <f>P155-Q155</f>
        <v>4172.4000000000015</v>
      </c>
      <c r="S155" s="78"/>
      <c r="T155">
        <v>151</v>
      </c>
      <c r="U155" s="75">
        <f>H155-J155</f>
        <v>32361.799999999996</v>
      </c>
    </row>
    <row r="156" spans="3:24" x14ac:dyDescent="0.2">
      <c r="C156" s="17">
        <v>101</v>
      </c>
      <c r="D156" s="18" t="s">
        <v>129</v>
      </c>
      <c r="E156" s="19" t="s">
        <v>13</v>
      </c>
      <c r="F156" s="20">
        <v>935191</v>
      </c>
      <c r="G156" s="21">
        <v>113</v>
      </c>
      <c r="H156" s="27">
        <v>85627.9</v>
      </c>
      <c r="I156" s="28">
        <v>0.186</v>
      </c>
      <c r="J156" s="29">
        <v>4133.6000000000004</v>
      </c>
      <c r="K156" s="30">
        <v>-0.16700000000000001</v>
      </c>
      <c r="L156" s="31">
        <v>1429122.3</v>
      </c>
      <c r="M156" s="21">
        <v>113</v>
      </c>
      <c r="N156" s="59">
        <f>H156- (H156*I156)</f>
        <v>69701.1106</v>
      </c>
      <c r="O156" s="64">
        <f>IF(ISNUMBER(J156/(1+K156)), J156/(1+K156), "")</f>
        <v>4962.3049219687882</v>
      </c>
      <c r="P156" s="59">
        <f>H156+(H156*$X$21)</f>
        <v>85627.9</v>
      </c>
      <c r="Q156" s="77">
        <f>IF(H156&gt;$X$24, U156-(U156*$Y$24), U156)</f>
        <v>81494.299999999988</v>
      </c>
      <c r="R156" s="59">
        <f>P156-Q156</f>
        <v>4133.6000000000058</v>
      </c>
      <c r="S156" s="78"/>
      <c r="T156">
        <v>152</v>
      </c>
      <c r="U156" s="75">
        <f>H156-J156</f>
        <v>81494.299999999988</v>
      </c>
    </row>
    <row r="157" spans="3:24" x14ac:dyDescent="0.2">
      <c r="C157" s="17">
        <v>156</v>
      </c>
      <c r="D157" s="18" t="s">
        <v>189</v>
      </c>
      <c r="E157" s="19" t="s">
        <v>11</v>
      </c>
      <c r="F157" s="20">
        <v>50492</v>
      </c>
      <c r="G157" s="21">
        <v>160</v>
      </c>
      <c r="H157" s="27">
        <v>62992</v>
      </c>
      <c r="I157" s="28">
        <v>5.5E-2</v>
      </c>
      <c r="J157" s="29">
        <v>4074</v>
      </c>
      <c r="K157" s="30">
        <v>-0.48199999999999998</v>
      </c>
      <c r="L157" s="31">
        <v>815078</v>
      </c>
      <c r="M157" s="21">
        <v>160</v>
      </c>
      <c r="N157" s="59">
        <f>H157- (H157*I157)</f>
        <v>59527.44</v>
      </c>
      <c r="O157" s="64">
        <f>IF(ISNUMBER(J157/(1+K157)), J157/(1+K157), "")</f>
        <v>7864.864864864865</v>
      </c>
      <c r="P157" s="59">
        <f>H157+(H157*$X$21)</f>
        <v>62992</v>
      </c>
      <c r="Q157" s="77">
        <f>IF(H157&gt;$X$24, U157-(U157*$Y$24), U157)</f>
        <v>58918</v>
      </c>
      <c r="R157" s="59">
        <f>P157-Q157</f>
        <v>4074</v>
      </c>
      <c r="S157" s="78"/>
      <c r="T157">
        <v>153</v>
      </c>
      <c r="U157" s="75">
        <f>H157-J157</f>
        <v>58918</v>
      </c>
    </row>
    <row r="158" spans="3:24" x14ac:dyDescent="0.2">
      <c r="C158" s="17">
        <v>298</v>
      </c>
      <c r="D158" s="18" t="s">
        <v>339</v>
      </c>
      <c r="E158" s="19" t="s">
        <v>340</v>
      </c>
      <c r="F158" s="20">
        <v>459000</v>
      </c>
      <c r="G158" s="21">
        <v>316</v>
      </c>
      <c r="H158" s="27">
        <v>40993</v>
      </c>
      <c r="I158" s="28">
        <v>0.115</v>
      </c>
      <c r="J158" s="29">
        <v>4059.9</v>
      </c>
      <c r="K158" s="30">
        <v>0.17799999999999999</v>
      </c>
      <c r="L158" s="31">
        <v>24449.1</v>
      </c>
      <c r="M158" s="21">
        <v>316</v>
      </c>
      <c r="N158" s="59">
        <f>H158- (H158*I158)</f>
        <v>36278.805</v>
      </c>
      <c r="O158" s="64">
        <f>IF(ISNUMBER(J158/(1+K158)), J158/(1+K158), "")</f>
        <v>3446.4346349745333</v>
      </c>
      <c r="P158" s="59">
        <f>H158+(H158*$X$21)</f>
        <v>40993</v>
      </c>
      <c r="Q158" s="77">
        <f>IF(H158&gt;$X$24, U158-(U158*$Y$24), U158)</f>
        <v>36933.1</v>
      </c>
      <c r="R158" s="59">
        <f>P158-Q158</f>
        <v>4059.9000000000015</v>
      </c>
      <c r="S158" s="78"/>
      <c r="T158">
        <v>154</v>
      </c>
      <c r="U158" s="75">
        <f>H158-J158</f>
        <v>36933.1</v>
      </c>
    </row>
    <row r="159" spans="3:24" x14ac:dyDescent="0.2">
      <c r="C159" s="17">
        <v>406</v>
      </c>
      <c r="D159" s="18" t="s">
        <v>449</v>
      </c>
      <c r="E159" s="19" t="s">
        <v>112</v>
      </c>
      <c r="F159" s="20">
        <v>174386</v>
      </c>
      <c r="G159" s="21">
        <v>408</v>
      </c>
      <c r="H159" s="27">
        <v>30686.7</v>
      </c>
      <c r="I159" s="28">
        <v>6.2E-2</v>
      </c>
      <c r="J159" s="29">
        <v>4042.3</v>
      </c>
      <c r="K159" s="30">
        <v>5.2999999999999999E-2</v>
      </c>
      <c r="L159" s="31">
        <v>24878.1</v>
      </c>
      <c r="M159" s="21">
        <v>408</v>
      </c>
      <c r="N159" s="59">
        <f>H159- (H159*I159)</f>
        <v>28784.124599999999</v>
      </c>
      <c r="O159" s="64">
        <f>IF(ISNUMBER(J159/(1+K159)), J159/(1+K159), "")</f>
        <v>3838.8414055080725</v>
      </c>
      <c r="P159" s="59">
        <f>H159+(H159*$X$21)</f>
        <v>30686.7</v>
      </c>
      <c r="Q159" s="77">
        <f>IF(H159&gt;$X$24, U159-(U159*$Y$24), U159)</f>
        <v>26644.400000000001</v>
      </c>
      <c r="R159" s="59">
        <f>P159-Q159</f>
        <v>4042.2999999999993</v>
      </c>
      <c r="S159" s="78"/>
      <c r="T159">
        <v>155</v>
      </c>
      <c r="U159" s="75">
        <f>H159-J159</f>
        <v>26644.400000000001</v>
      </c>
    </row>
    <row r="160" spans="3:24" ht="19" x14ac:dyDescent="0.25">
      <c r="C160" s="17">
        <v>12</v>
      </c>
      <c r="D160" s="18" t="s">
        <v>30</v>
      </c>
      <c r="E160" s="19" t="s">
        <v>11</v>
      </c>
      <c r="F160" s="20">
        <v>389000</v>
      </c>
      <c r="G160" s="21">
        <v>10</v>
      </c>
      <c r="H160" s="27">
        <v>247837</v>
      </c>
      <c r="I160" s="28">
        <v>2.4E-2</v>
      </c>
      <c r="J160" s="29">
        <v>4021</v>
      </c>
      <c r="K160" s="30">
        <v>-0.91100000000000003</v>
      </c>
      <c r="L160" s="31">
        <v>707794</v>
      </c>
      <c r="M160" s="21">
        <v>10</v>
      </c>
      <c r="N160" s="59">
        <f>H160- (H160*I160)</f>
        <v>241888.91200000001</v>
      </c>
      <c r="O160" s="64">
        <f>IF(ISNUMBER(J160/(1+K160)), J160/(1+K160), "")</f>
        <v>45179.775280898895</v>
      </c>
      <c r="P160" s="59">
        <f>H160+(H160*$X$21)</f>
        <v>247837</v>
      </c>
      <c r="Q160" s="77">
        <f>IF(H160&gt;$X$24, U160-(U160*$Y$24), U160)</f>
        <v>243816</v>
      </c>
      <c r="R160" s="59">
        <f>P160-Q160</f>
        <v>4021</v>
      </c>
      <c r="S160" s="78"/>
      <c r="T160">
        <v>156</v>
      </c>
      <c r="U160" s="75">
        <f>H160-J160</f>
        <v>243816</v>
      </c>
      <c r="W160" s="42" t="s">
        <v>557</v>
      </c>
      <c r="X160" s="42"/>
    </row>
    <row r="161" spans="3:21" x14ac:dyDescent="0.2">
      <c r="C161" s="17">
        <v>372</v>
      </c>
      <c r="D161" s="18" t="s">
        <v>415</v>
      </c>
      <c r="E161" s="19" t="s">
        <v>23</v>
      </c>
      <c r="F161" s="20">
        <v>23792</v>
      </c>
      <c r="G161" s="21">
        <v>50</v>
      </c>
      <c r="H161" s="27">
        <v>33252.6</v>
      </c>
      <c r="I161" s="28">
        <v>-0.70199999999999996</v>
      </c>
      <c r="J161" s="29">
        <v>4014.7</v>
      </c>
      <c r="K161" s="30">
        <v>0.30499999999999999</v>
      </c>
      <c r="L161" s="31">
        <v>647708.5</v>
      </c>
      <c r="M161" s="21">
        <v>50</v>
      </c>
      <c r="N161" s="59">
        <f>H161- (H161*I161)</f>
        <v>56595.925199999998</v>
      </c>
      <c r="O161" s="64">
        <f>IF(ISNUMBER(J161/(1+K161)), J161/(1+K161), "")</f>
        <v>3076.3984674329504</v>
      </c>
      <c r="P161" s="59">
        <f>H161+(H161*$X$21)</f>
        <v>33252.6</v>
      </c>
      <c r="Q161" s="77">
        <f>IF(H161&gt;$X$24, U161-(U161*$Y$24), U161)</f>
        <v>29237.899999999998</v>
      </c>
      <c r="R161" s="59">
        <f>P161-Q161</f>
        <v>4014.7000000000007</v>
      </c>
      <c r="S161" s="78"/>
      <c r="T161">
        <v>157</v>
      </c>
      <c r="U161" s="75">
        <f>H161-J161</f>
        <v>29237.899999999998</v>
      </c>
    </row>
    <row r="162" spans="3:21" x14ac:dyDescent="0.2">
      <c r="C162" s="17">
        <v>382</v>
      </c>
      <c r="D162" s="18" t="s">
        <v>425</v>
      </c>
      <c r="E162" s="19" t="s">
        <v>36</v>
      </c>
      <c r="F162" s="20">
        <v>32700</v>
      </c>
      <c r="G162" s="21">
        <v>366</v>
      </c>
      <c r="H162" s="27">
        <v>32717</v>
      </c>
      <c r="I162" s="28">
        <v>1.4999999999999999E-2</v>
      </c>
      <c r="J162" s="29">
        <v>3962</v>
      </c>
      <c r="K162" s="30">
        <v>2.5999999999999999E-2</v>
      </c>
      <c r="L162" s="31">
        <v>167771</v>
      </c>
      <c r="M162" s="21">
        <v>366</v>
      </c>
      <c r="N162" s="59">
        <f>H162- (H162*I162)</f>
        <v>32226.244999999999</v>
      </c>
      <c r="O162" s="64">
        <f>IF(ISNUMBER(J162/(1+K162)), J162/(1+K162), "")</f>
        <v>3861.5984405458089</v>
      </c>
      <c r="P162" s="59">
        <f>H162+(H162*$X$21)</f>
        <v>32717</v>
      </c>
      <c r="Q162" s="77">
        <f>IF(H162&gt;$X$24, U162-(U162*$Y$24), U162)</f>
        <v>28755</v>
      </c>
      <c r="R162" s="59">
        <f>P162-Q162</f>
        <v>3962</v>
      </c>
      <c r="S162" s="78"/>
      <c r="T162">
        <v>158</v>
      </c>
      <c r="U162" s="75">
        <f>H162-J162</f>
        <v>28755</v>
      </c>
    </row>
    <row r="163" spans="3:21" x14ac:dyDescent="0.2">
      <c r="C163" s="17">
        <v>414</v>
      </c>
      <c r="D163" s="18" t="s">
        <v>458</v>
      </c>
      <c r="E163" s="19" t="s">
        <v>13</v>
      </c>
      <c r="F163" s="20">
        <v>88800</v>
      </c>
      <c r="G163" s="21" t="s">
        <v>21</v>
      </c>
      <c r="H163" s="27">
        <v>30239.4</v>
      </c>
      <c r="I163" s="28">
        <v>0.36199999999999999</v>
      </c>
      <c r="J163" s="29">
        <v>3961.3</v>
      </c>
      <c r="K163" s="30">
        <v>0.19500000000000001</v>
      </c>
      <c r="L163" s="31">
        <v>36592.699999999997</v>
      </c>
      <c r="M163" s="21" t="s">
        <v>21</v>
      </c>
      <c r="N163" s="59">
        <f>H163- (H163*I163)</f>
        <v>19292.737200000003</v>
      </c>
      <c r="O163" s="64">
        <f>IF(ISNUMBER(J163/(1+K163)), J163/(1+K163), "")</f>
        <v>3314.8953974895398</v>
      </c>
      <c r="P163" s="59">
        <f>H163+(H163*$X$21)</f>
        <v>30239.4</v>
      </c>
      <c r="Q163" s="77">
        <f>IF(H163&gt;$X$24, U163-(U163*$Y$24), U163)</f>
        <v>26278.100000000002</v>
      </c>
      <c r="R163" s="59">
        <f>P163-Q163</f>
        <v>3961.2999999999993</v>
      </c>
      <c r="S163" s="78"/>
      <c r="T163">
        <v>159</v>
      </c>
      <c r="U163" s="75">
        <f>H163-J163</f>
        <v>26278.100000000002</v>
      </c>
    </row>
    <row r="164" spans="3:21" x14ac:dyDescent="0.2">
      <c r="C164" s="17">
        <v>260</v>
      </c>
      <c r="D164" s="18" t="s">
        <v>300</v>
      </c>
      <c r="E164" s="19" t="s">
        <v>11</v>
      </c>
      <c r="F164" s="20">
        <v>88680</v>
      </c>
      <c r="G164" s="21">
        <v>266</v>
      </c>
      <c r="H164" s="27">
        <v>44438</v>
      </c>
      <c r="I164" s="28">
        <v>7.6999999999999999E-2</v>
      </c>
      <c r="J164" s="29">
        <v>3935</v>
      </c>
      <c r="K164" s="30">
        <v>0.1</v>
      </c>
      <c r="L164" s="31">
        <v>60266</v>
      </c>
      <c r="M164" s="21">
        <v>266</v>
      </c>
      <c r="N164" s="59">
        <f>H164- (H164*I164)</f>
        <v>41016.273999999998</v>
      </c>
      <c r="O164" s="64">
        <f>IF(ISNUMBER(J164/(1+K164)), J164/(1+K164), "")</f>
        <v>3577.272727272727</v>
      </c>
      <c r="P164" s="59">
        <f>H164+(H164*$X$21)</f>
        <v>44438</v>
      </c>
      <c r="Q164" s="77">
        <f>IF(H164&gt;$X$24, U164-(U164*$Y$24), U164)</f>
        <v>40503</v>
      </c>
      <c r="R164" s="59">
        <f>P164-Q164</f>
        <v>3935</v>
      </c>
      <c r="S164" s="78"/>
      <c r="T164">
        <v>160</v>
      </c>
      <c r="U164" s="75">
        <f>H164-J164</f>
        <v>40503</v>
      </c>
    </row>
    <row r="165" spans="3:21" x14ac:dyDescent="0.2">
      <c r="C165" s="17">
        <v>176</v>
      </c>
      <c r="D165" s="18" t="s">
        <v>212</v>
      </c>
      <c r="E165" s="19" t="s">
        <v>112</v>
      </c>
      <c r="F165" s="20">
        <v>120138</v>
      </c>
      <c r="G165" s="21">
        <v>164</v>
      </c>
      <c r="H165" s="27">
        <v>57465.9</v>
      </c>
      <c r="I165" s="28">
        <v>-0.02</v>
      </c>
      <c r="J165" s="29">
        <v>3931.1</v>
      </c>
      <c r="K165" s="30">
        <v>0.113</v>
      </c>
      <c r="L165" s="31">
        <v>130355.7</v>
      </c>
      <c r="M165" s="21">
        <v>164</v>
      </c>
      <c r="N165" s="59">
        <f>H165- (H165*I165)</f>
        <v>58615.218000000001</v>
      </c>
      <c r="O165" s="64">
        <f>IF(ISNUMBER(J165/(1+K165)), J165/(1+K165), "")</f>
        <v>3531.9856244384546</v>
      </c>
      <c r="P165" s="59">
        <f>H165+(H165*$X$21)</f>
        <v>57465.9</v>
      </c>
      <c r="Q165" s="77">
        <f>IF(H165&gt;$X$24, U165-(U165*$Y$24), U165)</f>
        <v>53534.8</v>
      </c>
      <c r="R165" s="59">
        <f>P165-Q165</f>
        <v>3931.0999999999985</v>
      </c>
      <c r="S165" s="78"/>
      <c r="T165">
        <v>161</v>
      </c>
      <c r="U165" s="75">
        <f>H165-J165</f>
        <v>53534.8</v>
      </c>
    </row>
    <row r="166" spans="3:21" x14ac:dyDescent="0.2">
      <c r="C166" s="17">
        <v>143</v>
      </c>
      <c r="D166" s="18" t="s">
        <v>176</v>
      </c>
      <c r="E166" s="19" t="s">
        <v>41</v>
      </c>
      <c r="F166" s="20">
        <v>183002</v>
      </c>
      <c r="G166" s="21">
        <v>134</v>
      </c>
      <c r="H166" s="27">
        <v>67764.100000000006</v>
      </c>
      <c r="I166" s="28">
        <v>2.3E-2</v>
      </c>
      <c r="J166" s="29">
        <v>3896.9</v>
      </c>
      <c r="K166" s="30">
        <v>-0.32400000000000001</v>
      </c>
      <c r="L166" s="31">
        <v>131440.4</v>
      </c>
      <c r="M166" s="21">
        <v>134</v>
      </c>
      <c r="N166" s="59">
        <f>H166- (H166*I166)</f>
        <v>66205.525699999998</v>
      </c>
      <c r="O166" s="64">
        <f>IF(ISNUMBER(J166/(1+K166)), J166/(1+K166), "")</f>
        <v>5764.6449704142015</v>
      </c>
      <c r="P166" s="59">
        <f>H166+(H166*$X$21)</f>
        <v>67764.100000000006</v>
      </c>
      <c r="Q166" s="77">
        <f>IF(H166&gt;$X$24, U166-(U166*$Y$24), U166)</f>
        <v>63867.200000000004</v>
      </c>
      <c r="R166" s="59">
        <f>P166-Q166</f>
        <v>3896.9000000000015</v>
      </c>
      <c r="S166" s="78"/>
      <c r="T166">
        <v>162</v>
      </c>
      <c r="U166" s="75">
        <f>H166-J166</f>
        <v>63867.200000000004</v>
      </c>
    </row>
    <row r="167" spans="3:21" x14ac:dyDescent="0.2">
      <c r="C167" s="17">
        <v>100</v>
      </c>
      <c r="D167" s="18" t="s">
        <v>128</v>
      </c>
      <c r="E167" s="19" t="s">
        <v>11</v>
      </c>
      <c r="F167" s="20">
        <v>98000</v>
      </c>
      <c r="G167" s="21">
        <v>147</v>
      </c>
      <c r="H167" s="27">
        <v>85977</v>
      </c>
      <c r="I167" s="28">
        <v>0.372</v>
      </c>
      <c r="J167" s="29">
        <v>3844</v>
      </c>
      <c r="K167" s="30">
        <v>1.633</v>
      </c>
      <c r="L167" s="31">
        <v>188030</v>
      </c>
      <c r="M167" s="21">
        <v>147</v>
      </c>
      <c r="N167" s="59">
        <f>H167- (H167*I167)</f>
        <v>53993.555999999997</v>
      </c>
      <c r="O167" s="64">
        <f>IF(ISNUMBER(J167/(1+K167)), J167/(1+K167), "")</f>
        <v>1459.9316369160654</v>
      </c>
      <c r="P167" s="59">
        <f>H167+(H167*$X$21)</f>
        <v>85977</v>
      </c>
      <c r="Q167" s="77">
        <f>IF(H167&gt;$X$24, U167-(U167*$Y$24), U167)</f>
        <v>82133</v>
      </c>
      <c r="R167" s="59">
        <f>P167-Q167</f>
        <v>3844</v>
      </c>
      <c r="S167" s="78"/>
      <c r="T167">
        <v>163</v>
      </c>
      <c r="U167" s="75">
        <f>H167-J167</f>
        <v>82133</v>
      </c>
    </row>
    <row r="168" spans="3:21" x14ac:dyDescent="0.2">
      <c r="C168" s="17">
        <v>307</v>
      </c>
      <c r="D168" s="18" t="s">
        <v>349</v>
      </c>
      <c r="E168" s="19" t="s">
        <v>11</v>
      </c>
      <c r="F168" s="20">
        <v>137000</v>
      </c>
      <c r="G168" s="21">
        <v>302</v>
      </c>
      <c r="H168" s="27">
        <v>39831</v>
      </c>
      <c r="I168" s="28">
        <v>5.6000000000000001E-2</v>
      </c>
      <c r="J168" s="29">
        <v>3825</v>
      </c>
      <c r="K168" s="30">
        <v>-0.59</v>
      </c>
      <c r="L168" s="31">
        <v>137264</v>
      </c>
      <c r="M168" s="21">
        <v>302</v>
      </c>
      <c r="N168" s="59">
        <f>H168- (H168*I168)</f>
        <v>37600.464</v>
      </c>
      <c r="O168" s="64">
        <f>IF(ISNUMBER(J168/(1+K168)), J168/(1+K168), "")</f>
        <v>9329.2682926829257</v>
      </c>
      <c r="P168" s="59">
        <f>H168+(H168*$X$21)</f>
        <v>39831</v>
      </c>
      <c r="Q168" s="77">
        <f>IF(H168&gt;$X$24, U168-(U168*$Y$24), U168)</f>
        <v>36006</v>
      </c>
      <c r="R168" s="59">
        <f>P168-Q168</f>
        <v>3825</v>
      </c>
      <c r="S168" s="78"/>
      <c r="T168">
        <v>164</v>
      </c>
      <c r="U168" s="75">
        <f>H168-J168</f>
        <v>36006</v>
      </c>
    </row>
    <row r="169" spans="3:21" x14ac:dyDescent="0.2">
      <c r="C169" s="17">
        <v>348</v>
      </c>
      <c r="D169" s="18" t="s">
        <v>390</v>
      </c>
      <c r="E169" s="19" t="s">
        <v>26</v>
      </c>
      <c r="F169" s="20">
        <v>43302</v>
      </c>
      <c r="G169" s="21">
        <v>254</v>
      </c>
      <c r="H169" s="27">
        <v>35703.599999999999</v>
      </c>
      <c r="I169" s="28">
        <v>-0.16600000000000001</v>
      </c>
      <c r="J169" s="29">
        <v>3803.7</v>
      </c>
      <c r="K169" s="30">
        <v>-0.14000000000000001</v>
      </c>
      <c r="L169" s="31">
        <v>62092.3</v>
      </c>
      <c r="M169" s="21">
        <v>254</v>
      </c>
      <c r="N169" s="59">
        <f>H169- (H169*I169)</f>
        <v>41630.397599999997</v>
      </c>
      <c r="O169" s="64">
        <f>IF(ISNUMBER(J169/(1+K169)), J169/(1+K169), "")</f>
        <v>4422.9069767441861</v>
      </c>
      <c r="P169" s="59">
        <f>H169+(H169*$X$21)</f>
        <v>35703.599999999999</v>
      </c>
      <c r="Q169" s="77">
        <f>IF(H169&gt;$X$24, U169-(U169*$Y$24), U169)</f>
        <v>31899.899999999998</v>
      </c>
      <c r="R169" s="59">
        <f>P169-Q169</f>
        <v>3803.7000000000007</v>
      </c>
      <c r="S169" s="78"/>
      <c r="T169">
        <v>165</v>
      </c>
      <c r="U169" s="75">
        <f>H169-J169</f>
        <v>31899.899999999998</v>
      </c>
    </row>
    <row r="170" spans="3:21" x14ac:dyDescent="0.2">
      <c r="C170" s="17">
        <v>241</v>
      </c>
      <c r="D170" s="18" t="s">
        <v>280</v>
      </c>
      <c r="E170" s="19" t="s">
        <v>11</v>
      </c>
      <c r="F170" s="20">
        <v>229000</v>
      </c>
      <c r="G170" s="21">
        <v>215</v>
      </c>
      <c r="H170" s="27">
        <v>46677</v>
      </c>
      <c r="I170" s="28">
        <v>-0.02</v>
      </c>
      <c r="J170" s="29">
        <v>3787</v>
      </c>
      <c r="K170" s="30">
        <v>0.70899999999999996</v>
      </c>
      <c r="L170" s="31">
        <v>39207</v>
      </c>
      <c r="M170" s="21">
        <v>215</v>
      </c>
      <c r="N170" s="59">
        <f>H170- (H170*I170)</f>
        <v>47610.54</v>
      </c>
      <c r="O170" s="64">
        <f>IF(ISNUMBER(J170/(1+K170)), J170/(1+K170), "")</f>
        <v>2215.9157401989469</v>
      </c>
      <c r="P170" s="59">
        <f>H170+(H170*$X$21)</f>
        <v>46677</v>
      </c>
      <c r="Q170" s="77">
        <f>IF(H170&gt;$X$24, U170-(U170*$Y$24), U170)</f>
        <v>42890</v>
      </c>
      <c r="R170" s="59">
        <f>P170-Q170</f>
        <v>3787</v>
      </c>
      <c r="S170" s="78"/>
      <c r="T170">
        <v>166</v>
      </c>
      <c r="U170" s="75">
        <f>H170-J170</f>
        <v>42890</v>
      </c>
    </row>
    <row r="171" spans="3:21" x14ac:dyDescent="0.2">
      <c r="C171" s="17">
        <v>269</v>
      </c>
      <c r="D171" s="18" t="s">
        <v>309</v>
      </c>
      <c r="E171" s="19" t="s">
        <v>100</v>
      </c>
      <c r="F171" s="20">
        <v>96889</v>
      </c>
      <c r="G171" s="21">
        <v>175</v>
      </c>
      <c r="H171" s="27">
        <v>43332.9</v>
      </c>
      <c r="I171" s="28">
        <v>-0.216</v>
      </c>
      <c r="J171" s="29">
        <v>3782.9</v>
      </c>
      <c r="K171" s="30">
        <v>0.13600000000000001</v>
      </c>
      <c r="L171" s="31">
        <v>360361.1</v>
      </c>
      <c r="M171" s="21">
        <v>175</v>
      </c>
      <c r="N171" s="59">
        <f>H171- (H171*I171)</f>
        <v>52692.806400000001</v>
      </c>
      <c r="O171" s="64">
        <f>IF(ISNUMBER(J171/(1+K171)), J171/(1+K171), "")</f>
        <v>3330.0176056338028</v>
      </c>
      <c r="P171" s="59">
        <f>H171+(H171*$X$21)</f>
        <v>43332.9</v>
      </c>
      <c r="Q171" s="77">
        <f>IF(H171&gt;$X$24, U171-(U171*$Y$24), U171)</f>
        <v>39550</v>
      </c>
      <c r="R171" s="59">
        <f>P171-Q171</f>
        <v>3782.9000000000015</v>
      </c>
      <c r="S171" s="78"/>
      <c r="T171">
        <v>167</v>
      </c>
      <c r="U171" s="75">
        <f>H171-J171</f>
        <v>39550</v>
      </c>
    </row>
    <row r="172" spans="3:21" x14ac:dyDescent="0.2">
      <c r="C172" s="17">
        <v>79</v>
      </c>
      <c r="D172" s="18" t="s">
        <v>105</v>
      </c>
      <c r="E172" s="19" t="s">
        <v>11</v>
      </c>
      <c r="F172" s="20">
        <v>63900</v>
      </c>
      <c r="G172" s="21">
        <v>70</v>
      </c>
      <c r="H172" s="27">
        <v>92105</v>
      </c>
      <c r="I172" s="28">
        <v>2.3E-2</v>
      </c>
      <c r="J172" s="29">
        <v>3750</v>
      </c>
      <c r="K172" s="30">
        <v>-2.4E-2</v>
      </c>
      <c r="L172" s="31">
        <v>71571</v>
      </c>
      <c r="M172" s="21">
        <v>70</v>
      </c>
      <c r="N172" s="59">
        <f>H172- (H172*I172)</f>
        <v>89986.585000000006</v>
      </c>
      <c r="O172" s="64">
        <f>IF(ISNUMBER(J172/(1+K172)), J172/(1+K172), "")</f>
        <v>3842.2131147540986</v>
      </c>
      <c r="P172" s="59">
        <f>H172+(H172*$X$21)</f>
        <v>92105</v>
      </c>
      <c r="Q172" s="77">
        <f>IF(H172&gt;$X$24, U172-(U172*$Y$24), U172)</f>
        <v>88355</v>
      </c>
      <c r="R172" s="59">
        <f>P172-Q172</f>
        <v>3750</v>
      </c>
      <c r="S172" s="78"/>
      <c r="T172">
        <v>168</v>
      </c>
      <c r="U172" s="75">
        <f>H172-J172</f>
        <v>88355</v>
      </c>
    </row>
    <row r="173" spans="3:21" x14ac:dyDescent="0.2">
      <c r="C173" s="17">
        <v>157</v>
      </c>
      <c r="D173" s="18" t="s">
        <v>190</v>
      </c>
      <c r="E173" s="19" t="s">
        <v>28</v>
      </c>
      <c r="F173" s="20">
        <v>43993</v>
      </c>
      <c r="G173" s="21">
        <v>246</v>
      </c>
      <c r="H173" s="27">
        <v>62751.4</v>
      </c>
      <c r="I173" s="28">
        <v>0.42099999999999999</v>
      </c>
      <c r="J173" s="29">
        <v>3735.9</v>
      </c>
      <c r="K173" s="30">
        <v>-1.0999999999999999E-2</v>
      </c>
      <c r="L173" s="31">
        <v>107940.5</v>
      </c>
      <c r="M173" s="21">
        <v>246</v>
      </c>
      <c r="N173" s="59">
        <f>H173- (H173*I173)</f>
        <v>36333.060599999997</v>
      </c>
      <c r="O173" s="64">
        <f>IF(ISNUMBER(J173/(1+K173)), J173/(1+K173), "")</f>
        <v>3777.4519716885743</v>
      </c>
      <c r="P173" s="59">
        <f>H173+(H173*$X$21)</f>
        <v>62751.4</v>
      </c>
      <c r="Q173" s="77">
        <f>IF(H173&gt;$X$24, U173-(U173*$Y$24), U173)</f>
        <v>59015.5</v>
      </c>
      <c r="R173" s="59">
        <f>P173-Q173</f>
        <v>3735.9000000000015</v>
      </c>
      <c r="S173" s="78"/>
      <c r="T173">
        <v>169</v>
      </c>
      <c r="U173" s="75">
        <f>H173-J173</f>
        <v>59015.5</v>
      </c>
    </row>
    <row r="174" spans="3:21" x14ac:dyDescent="0.2">
      <c r="C174" s="17">
        <v>238</v>
      </c>
      <c r="D174" s="18" t="s">
        <v>277</v>
      </c>
      <c r="E174" s="19" t="s">
        <v>36</v>
      </c>
      <c r="F174" s="20">
        <v>52267</v>
      </c>
      <c r="G174" s="21">
        <v>142</v>
      </c>
      <c r="H174" s="27">
        <v>47180</v>
      </c>
      <c r="I174" s="28">
        <v>-0.26200000000000001</v>
      </c>
      <c r="J174" s="29">
        <v>3716</v>
      </c>
      <c r="K174" s="30">
        <v>0.23699999999999999</v>
      </c>
      <c r="L174" s="31">
        <v>395342</v>
      </c>
      <c r="M174" s="21">
        <v>142</v>
      </c>
      <c r="N174" s="59">
        <f>H174- (H174*I174)</f>
        <v>59541.16</v>
      </c>
      <c r="O174" s="64">
        <f>IF(ISNUMBER(J174/(1+K174)), J174/(1+K174), "")</f>
        <v>3004.0420371867417</v>
      </c>
      <c r="P174" s="59">
        <f>H174+(H174*$X$21)</f>
        <v>47180</v>
      </c>
      <c r="Q174" s="77">
        <f>IF(H174&gt;$X$24, U174-(U174*$Y$24), U174)</f>
        <v>43464</v>
      </c>
      <c r="R174" s="59">
        <f>P174-Q174</f>
        <v>3716</v>
      </c>
      <c r="S174" s="78"/>
      <c r="T174">
        <v>170</v>
      </c>
      <c r="U174" s="75">
        <f>H174-J174</f>
        <v>43464</v>
      </c>
    </row>
    <row r="175" spans="3:21" x14ac:dyDescent="0.2">
      <c r="C175" s="17">
        <v>246</v>
      </c>
      <c r="D175" s="18" t="s">
        <v>285</v>
      </c>
      <c r="E175" s="19" t="s">
        <v>234</v>
      </c>
      <c r="F175" s="20">
        <v>27161</v>
      </c>
      <c r="G175" s="21">
        <v>296</v>
      </c>
      <c r="H175" s="27">
        <v>45809</v>
      </c>
      <c r="I175" s="28">
        <v>0.19700000000000001</v>
      </c>
      <c r="J175" s="29">
        <v>3705</v>
      </c>
      <c r="K175" s="30">
        <v>-0.371</v>
      </c>
      <c r="L175" s="31">
        <v>111993</v>
      </c>
      <c r="M175" s="21">
        <v>296</v>
      </c>
      <c r="N175" s="59">
        <f>H175- (H175*I175)</f>
        <v>36784.627</v>
      </c>
      <c r="O175" s="64">
        <f>IF(ISNUMBER(J175/(1+K175)), J175/(1+K175), "")</f>
        <v>5890.3020667726551</v>
      </c>
      <c r="P175" s="59">
        <f>H175+(H175*$X$21)</f>
        <v>45809</v>
      </c>
      <c r="Q175" s="77">
        <f>IF(H175&gt;$X$24, U175-(U175*$Y$24), U175)</f>
        <v>42104</v>
      </c>
      <c r="R175" s="59">
        <f>P175-Q175</f>
        <v>3705</v>
      </c>
      <c r="S175" s="78"/>
      <c r="T175">
        <v>171</v>
      </c>
      <c r="U175" s="75">
        <f>H175-J175</f>
        <v>42104</v>
      </c>
    </row>
    <row r="176" spans="3:21" x14ac:dyDescent="0.2">
      <c r="C176" s="17">
        <v>130</v>
      </c>
      <c r="D176" s="18" t="s">
        <v>162</v>
      </c>
      <c r="E176" s="19" t="s">
        <v>163</v>
      </c>
      <c r="F176" s="20">
        <v>26613</v>
      </c>
      <c r="G176" s="21">
        <v>163</v>
      </c>
      <c r="H176" s="27">
        <v>72307.199999999997</v>
      </c>
      <c r="I176" s="28">
        <v>0.22900000000000001</v>
      </c>
      <c r="J176" s="29">
        <v>3704.4</v>
      </c>
      <c r="K176" s="30">
        <v>-7.0000000000000007E-2</v>
      </c>
      <c r="L176" s="31">
        <v>72348.399999999994</v>
      </c>
      <c r="M176" s="21">
        <v>163</v>
      </c>
      <c r="N176" s="59">
        <f>H176- (H176*I176)</f>
        <v>55748.851199999997</v>
      </c>
      <c r="O176" s="64">
        <f>IF(ISNUMBER(J176/(1+K176)), J176/(1+K176), "")</f>
        <v>3983.2258064516132</v>
      </c>
      <c r="P176" s="59">
        <f>H176+(H176*$X$21)</f>
        <v>72307.199999999997</v>
      </c>
      <c r="Q176" s="77">
        <f>IF(H176&gt;$X$24, U176-(U176*$Y$24), U176)</f>
        <v>68602.8</v>
      </c>
      <c r="R176" s="59">
        <f>P176-Q176</f>
        <v>3704.3999999999942</v>
      </c>
      <c r="S176" s="78"/>
      <c r="T176">
        <v>172</v>
      </c>
      <c r="U176" s="75">
        <f>H176-J176</f>
        <v>68602.8</v>
      </c>
    </row>
    <row r="177" spans="3:23" x14ac:dyDescent="0.2">
      <c r="C177" s="17">
        <v>418</v>
      </c>
      <c r="D177" s="18" t="s">
        <v>462</v>
      </c>
      <c r="E177" s="19" t="s">
        <v>217</v>
      </c>
      <c r="F177" s="20">
        <v>34000</v>
      </c>
      <c r="G177" s="21">
        <v>241</v>
      </c>
      <c r="H177" s="27">
        <v>30070.6</v>
      </c>
      <c r="I177" s="28">
        <v>-0.33100000000000002</v>
      </c>
      <c r="J177" s="29">
        <v>3703.7</v>
      </c>
      <c r="K177" s="30">
        <v>1.284</v>
      </c>
      <c r="L177" s="31">
        <v>549407.6</v>
      </c>
      <c r="M177" s="21">
        <v>241</v>
      </c>
      <c r="N177" s="59">
        <f>H177- (H177*I177)</f>
        <v>40023.9686</v>
      </c>
      <c r="O177" s="64">
        <f>IF(ISNUMBER(J177/(1+K177)), J177/(1+K177), "")</f>
        <v>1621.584938704028</v>
      </c>
      <c r="P177" s="59">
        <f>H177+(H177*$X$21)</f>
        <v>30070.6</v>
      </c>
      <c r="Q177" s="77">
        <f>IF(H177&gt;$X$24, U177-(U177*$Y$24), U177)</f>
        <v>26366.899999999998</v>
      </c>
      <c r="R177" s="59">
        <f>P177-Q177</f>
        <v>3703.7000000000007</v>
      </c>
      <c r="S177" s="78"/>
      <c r="T177">
        <v>173</v>
      </c>
      <c r="U177" s="75">
        <f>H177-J177</f>
        <v>26366.899999999998</v>
      </c>
    </row>
    <row r="178" spans="3:23" x14ac:dyDescent="0.2">
      <c r="C178" s="17">
        <v>30</v>
      </c>
      <c r="D178" s="18" t="s">
        <v>54</v>
      </c>
      <c r="E178" s="19" t="s">
        <v>11</v>
      </c>
      <c r="F178" s="20">
        <v>199000</v>
      </c>
      <c r="G178" s="21">
        <v>22</v>
      </c>
      <c r="H178" s="27">
        <v>160338</v>
      </c>
      <c r="I178" s="28">
        <v>2.3E-2</v>
      </c>
      <c r="J178" s="29">
        <v>3677</v>
      </c>
      <c r="K178" s="30">
        <v>-0.51600000000000001</v>
      </c>
      <c r="L178" s="31">
        <v>256540</v>
      </c>
      <c r="M178" s="21">
        <v>22</v>
      </c>
      <c r="N178" s="59">
        <f>H178- (H178*I178)</f>
        <v>156650.226</v>
      </c>
      <c r="O178" s="64">
        <f>IF(ISNUMBER(J178/(1+K178)), J178/(1+K178), "")</f>
        <v>7597.1074380165292</v>
      </c>
      <c r="P178" s="59">
        <f>H178+(H178*$X$21)</f>
        <v>160338</v>
      </c>
      <c r="Q178" s="77">
        <f>IF(H178&gt;$X$24, U178-(U178*$Y$24), U178)</f>
        <v>156661</v>
      </c>
      <c r="R178" s="59">
        <f>P178-Q178</f>
        <v>3677</v>
      </c>
      <c r="S178" s="78"/>
      <c r="T178">
        <v>174</v>
      </c>
      <c r="U178" s="75">
        <f>H178-J178</f>
        <v>156661</v>
      </c>
    </row>
    <row r="179" spans="3:23" x14ac:dyDescent="0.2">
      <c r="C179" s="17">
        <v>123</v>
      </c>
      <c r="D179" s="18" t="s">
        <v>155</v>
      </c>
      <c r="E179" s="19" t="s">
        <v>15</v>
      </c>
      <c r="F179" s="20">
        <v>133671</v>
      </c>
      <c r="G179" s="21">
        <v>105</v>
      </c>
      <c r="H179" s="27">
        <v>75185</v>
      </c>
      <c r="I179" s="28">
        <v>-1E-3</v>
      </c>
      <c r="J179" s="29">
        <v>3604.2</v>
      </c>
      <c r="K179" s="30">
        <v>0.113</v>
      </c>
      <c r="L179" s="31">
        <v>131671.29999999999</v>
      </c>
      <c r="M179" s="21">
        <v>105</v>
      </c>
      <c r="N179" s="59">
        <f>H179- (H179*I179)</f>
        <v>75260.184999999998</v>
      </c>
      <c r="O179" s="64">
        <f>IF(ISNUMBER(J179/(1+K179)), J179/(1+K179), "")</f>
        <v>3238.2749326145549</v>
      </c>
      <c r="P179" s="59">
        <f>H179+(H179*$X$21)</f>
        <v>75185</v>
      </c>
      <c r="Q179" s="77">
        <f>IF(H179&gt;$X$24, U179-(U179*$Y$24), U179)</f>
        <v>71580.800000000003</v>
      </c>
      <c r="R179" s="59">
        <f>P179-Q179</f>
        <v>3604.1999999999971</v>
      </c>
      <c r="S179" s="78"/>
      <c r="T179">
        <v>175</v>
      </c>
      <c r="U179" s="75">
        <f>H179-J179</f>
        <v>71580.800000000003</v>
      </c>
    </row>
    <row r="180" spans="3:23" x14ac:dyDescent="0.2">
      <c r="C180" s="17">
        <v>77</v>
      </c>
      <c r="D180" s="18" t="s">
        <v>103</v>
      </c>
      <c r="E180" s="19" t="s">
        <v>26</v>
      </c>
      <c r="F180" s="20">
        <v>409881</v>
      </c>
      <c r="G180" s="21">
        <v>75</v>
      </c>
      <c r="H180" s="27">
        <v>92601.9</v>
      </c>
      <c r="I180" s="28">
        <v>5.1999999999999998E-2</v>
      </c>
      <c r="J180" s="29">
        <v>3596</v>
      </c>
      <c r="K180" s="30">
        <v>0.159</v>
      </c>
      <c r="L180" s="31">
        <v>95616.5</v>
      </c>
      <c r="M180" s="21">
        <v>75</v>
      </c>
      <c r="N180" s="59">
        <f>H180- (H180*I180)</f>
        <v>87786.60119999999</v>
      </c>
      <c r="O180" s="64">
        <f>IF(ISNUMBER(J180/(1+K180)), J180/(1+K180), "")</f>
        <v>3102.6747195858497</v>
      </c>
      <c r="P180" s="59">
        <f>H180+(H180*$X$21)</f>
        <v>92601.9</v>
      </c>
      <c r="Q180" s="77">
        <f>IF(H180&gt;$X$24, U180-(U180*$Y$24), U180)</f>
        <v>89005.9</v>
      </c>
      <c r="R180" s="59">
        <f>P180-Q180</f>
        <v>3596</v>
      </c>
      <c r="S180" s="78"/>
      <c r="T180">
        <v>176</v>
      </c>
      <c r="U180" s="75">
        <f>H180-J180</f>
        <v>89005.9</v>
      </c>
    </row>
    <row r="181" spans="3:23" x14ac:dyDescent="0.2">
      <c r="C181" s="17">
        <v>180</v>
      </c>
      <c r="D181" s="18" t="s">
        <v>216</v>
      </c>
      <c r="E181" s="19" t="s">
        <v>217</v>
      </c>
      <c r="F181" s="20">
        <v>100750</v>
      </c>
      <c r="G181" s="21">
        <v>272</v>
      </c>
      <c r="H181" s="27">
        <v>56771</v>
      </c>
      <c r="I181" s="28">
        <v>0.39200000000000002</v>
      </c>
      <c r="J181" s="29">
        <v>3584</v>
      </c>
      <c r="K181" s="30">
        <v>1.4510000000000001</v>
      </c>
      <c r="L181" s="31">
        <v>256281</v>
      </c>
      <c r="M181" s="21">
        <v>272</v>
      </c>
      <c r="N181" s="59">
        <f>H181- (H181*I181)</f>
        <v>34516.767999999996</v>
      </c>
      <c r="O181" s="64">
        <f>IF(ISNUMBER(J181/(1+K181)), J181/(1+K181), "")</f>
        <v>1462.2603019175847</v>
      </c>
      <c r="P181" s="59">
        <f>H181+(H181*$X$21)</f>
        <v>56771</v>
      </c>
      <c r="Q181" s="77">
        <f>IF(H181&gt;$X$24, U181-(U181*$Y$24), U181)</f>
        <v>53187</v>
      </c>
      <c r="R181" s="59">
        <f>P181-Q181</f>
        <v>3584</v>
      </c>
      <c r="S181" s="78"/>
      <c r="T181">
        <v>177</v>
      </c>
      <c r="U181" s="75">
        <f>H181-J181</f>
        <v>53187</v>
      </c>
    </row>
    <row r="182" spans="3:23" x14ac:dyDescent="0.2">
      <c r="C182" s="17">
        <v>223</v>
      </c>
      <c r="D182" s="18" t="s">
        <v>262</v>
      </c>
      <c r="E182" s="19" t="s">
        <v>41</v>
      </c>
      <c r="F182" s="20">
        <v>100245</v>
      </c>
      <c r="G182" s="21">
        <v>151</v>
      </c>
      <c r="H182" s="27">
        <v>49529.3</v>
      </c>
      <c r="I182" s="28">
        <v>-0.19</v>
      </c>
      <c r="J182" s="29">
        <v>3571.2</v>
      </c>
      <c r="K182" s="30">
        <v>4.8000000000000001E-2</v>
      </c>
      <c r="L182" s="31">
        <v>1456097.4</v>
      </c>
      <c r="M182" s="21">
        <v>151</v>
      </c>
      <c r="N182" s="59">
        <f>H182- (H182*I182)</f>
        <v>58939.867000000006</v>
      </c>
      <c r="O182" s="64">
        <f>IF(ISNUMBER(J182/(1+K182)), J182/(1+K182), "")</f>
        <v>3407.6335877862593</v>
      </c>
      <c r="P182" s="59">
        <f>H182+(H182*$X$21)</f>
        <v>49529.3</v>
      </c>
      <c r="Q182" s="77">
        <f>IF(H182&gt;$X$24, U182-(U182*$Y$24), U182)</f>
        <v>45958.100000000006</v>
      </c>
      <c r="R182" s="59">
        <f>P182-Q182</f>
        <v>3571.1999999999971</v>
      </c>
      <c r="S182" s="78"/>
      <c r="T182">
        <v>178</v>
      </c>
      <c r="U182" s="75">
        <f>H182-J182</f>
        <v>45958.100000000006</v>
      </c>
    </row>
    <row r="183" spans="3:23" x14ac:dyDescent="0.2">
      <c r="C183" s="17">
        <v>292</v>
      </c>
      <c r="D183" s="18" t="s">
        <v>332</v>
      </c>
      <c r="E183" s="19" t="s">
        <v>112</v>
      </c>
      <c r="F183" s="20">
        <v>33216</v>
      </c>
      <c r="G183" s="21">
        <v>330</v>
      </c>
      <c r="H183" s="27">
        <v>41395.4</v>
      </c>
      <c r="I183" s="28">
        <v>0.17499999999999999</v>
      </c>
      <c r="J183" s="29">
        <v>3557.1</v>
      </c>
      <c r="K183" s="30">
        <v>0.125</v>
      </c>
      <c r="L183" s="31">
        <v>129202.3</v>
      </c>
      <c r="M183" s="21">
        <v>330</v>
      </c>
      <c r="N183" s="59">
        <f>H183- (H183*I183)</f>
        <v>34151.205000000002</v>
      </c>
      <c r="O183" s="64">
        <f>IF(ISNUMBER(J183/(1+K183)), J183/(1+K183), "")</f>
        <v>3161.8666666666668</v>
      </c>
      <c r="P183" s="59">
        <f>H183+(H183*$X$21)</f>
        <v>41395.4</v>
      </c>
      <c r="Q183" s="77">
        <f>IF(H183&gt;$X$24, U183-(U183*$Y$24), U183)</f>
        <v>37838.300000000003</v>
      </c>
      <c r="R183" s="59">
        <f>P183-Q183</f>
        <v>3557.0999999999985</v>
      </c>
      <c r="S183" s="78"/>
      <c r="T183">
        <v>179</v>
      </c>
      <c r="U183" s="75">
        <f>H183-J183</f>
        <v>37838.300000000003</v>
      </c>
    </row>
    <row r="184" spans="3:23" x14ac:dyDescent="0.2">
      <c r="C184" s="17">
        <v>450</v>
      </c>
      <c r="D184" s="18" t="s">
        <v>495</v>
      </c>
      <c r="E184" s="19" t="s">
        <v>23</v>
      </c>
      <c r="F184" s="20">
        <v>64000</v>
      </c>
      <c r="G184" s="21">
        <v>449</v>
      </c>
      <c r="H184" s="27">
        <v>27610</v>
      </c>
      <c r="I184" s="28">
        <v>5.1999999999999998E-2</v>
      </c>
      <c r="J184" s="29">
        <v>3549</v>
      </c>
      <c r="K184" s="30">
        <v>0.121</v>
      </c>
      <c r="L184" s="31">
        <v>52196</v>
      </c>
      <c r="M184" s="21">
        <v>449</v>
      </c>
      <c r="N184" s="59">
        <f>H184- (H184*I184)</f>
        <v>26174.28</v>
      </c>
      <c r="O184" s="64">
        <f>IF(ISNUMBER(J184/(1+K184)), J184/(1+K184), "")</f>
        <v>3165.9232827832293</v>
      </c>
      <c r="P184" s="59">
        <f>H184+(H184*$X$21)</f>
        <v>27610</v>
      </c>
      <c r="Q184" s="77">
        <f>IF(H184&gt;$X$24, U184-(U184*$Y$24), U184)</f>
        <v>24061</v>
      </c>
      <c r="R184" s="59">
        <f>P184-Q184</f>
        <v>3549</v>
      </c>
      <c r="S184" s="78"/>
      <c r="T184">
        <v>180</v>
      </c>
      <c r="U184" s="75">
        <f>H184-J184</f>
        <v>24061</v>
      </c>
    </row>
    <row r="185" spans="3:23" x14ac:dyDescent="0.2">
      <c r="C185" s="17">
        <v>107</v>
      </c>
      <c r="D185" s="18" t="s">
        <v>136</v>
      </c>
      <c r="E185" s="19" t="s">
        <v>13</v>
      </c>
      <c r="F185" s="20">
        <v>338472</v>
      </c>
      <c r="G185" s="21">
        <v>101</v>
      </c>
      <c r="H185" s="27">
        <v>81977.7</v>
      </c>
      <c r="I185" s="28">
        <v>8.5000000000000006E-2</v>
      </c>
      <c r="J185" s="29">
        <v>3531.4</v>
      </c>
      <c r="K185" s="30">
        <v>0.41499999999999998</v>
      </c>
      <c r="L185" s="31">
        <v>259644.4</v>
      </c>
      <c r="M185" s="21">
        <v>101</v>
      </c>
      <c r="N185" s="59">
        <f>H185- (H185*I185)</f>
        <v>75009.595499999996</v>
      </c>
      <c r="O185" s="64">
        <f>IF(ISNUMBER(J185/(1+K185)), J185/(1+K185), "")</f>
        <v>2495.6890459363958</v>
      </c>
      <c r="P185" s="59">
        <f>H185+(H185*$X$21)</f>
        <v>81977.7</v>
      </c>
      <c r="Q185" s="77">
        <f>IF(H185&gt;$X$24, U185-(U185*$Y$24), U185)</f>
        <v>78446.3</v>
      </c>
      <c r="R185" s="59">
        <f>P185-Q185</f>
        <v>3531.3999999999942</v>
      </c>
      <c r="S185" s="78"/>
      <c r="T185">
        <v>181</v>
      </c>
      <c r="U185" s="75">
        <f>H185-J185</f>
        <v>78446.3</v>
      </c>
    </row>
    <row r="186" spans="3:23" x14ac:dyDescent="0.2">
      <c r="C186" s="17">
        <v>206</v>
      </c>
      <c r="D186" s="18" t="s">
        <v>245</v>
      </c>
      <c r="E186" s="19" t="s">
        <v>41</v>
      </c>
      <c r="F186" s="20">
        <v>211233</v>
      </c>
      <c r="G186" s="21">
        <v>226</v>
      </c>
      <c r="H186" s="27">
        <v>52345.2</v>
      </c>
      <c r="I186" s="28">
        <v>0.13100000000000001</v>
      </c>
      <c r="J186" s="29">
        <v>3520.4</v>
      </c>
      <c r="K186" s="30">
        <v>0.13700000000000001</v>
      </c>
      <c r="L186" s="31">
        <v>86133.1</v>
      </c>
      <c r="M186" s="21">
        <v>226</v>
      </c>
      <c r="N186" s="59">
        <f>H186- (H186*I186)</f>
        <v>45487.978799999997</v>
      </c>
      <c r="O186" s="64">
        <f>IF(ISNUMBER(J186/(1+K186)), J186/(1+K186), "")</f>
        <v>3096.2181178540018</v>
      </c>
      <c r="P186" s="59">
        <f>H186+(H186*$X$21)</f>
        <v>52345.2</v>
      </c>
      <c r="Q186" s="77">
        <f>IF(H186&gt;$X$24, U186-(U186*$Y$24), U186)</f>
        <v>48824.799999999996</v>
      </c>
      <c r="R186" s="59">
        <f>P186-Q186</f>
        <v>3520.4000000000015</v>
      </c>
      <c r="S186" s="78"/>
      <c r="T186">
        <v>182</v>
      </c>
      <c r="U186" s="75">
        <f>H186-J186</f>
        <v>48824.799999999996</v>
      </c>
    </row>
    <row r="187" spans="3:23" x14ac:dyDescent="0.2">
      <c r="C187" s="17">
        <v>80</v>
      </c>
      <c r="D187" s="18" t="s">
        <v>106</v>
      </c>
      <c r="E187" s="19" t="s">
        <v>13</v>
      </c>
      <c r="F187" s="20">
        <v>421274</v>
      </c>
      <c r="G187" s="21">
        <v>86</v>
      </c>
      <c r="H187" s="27">
        <v>91986</v>
      </c>
      <c r="I187" s="28">
        <v>0.11899999999999999</v>
      </c>
      <c r="J187" s="29">
        <v>3474.6</v>
      </c>
      <c r="K187" s="30">
        <v>0.10199999999999999</v>
      </c>
      <c r="L187" s="31">
        <v>209651.5</v>
      </c>
      <c r="M187" s="21">
        <v>86</v>
      </c>
      <c r="N187" s="59">
        <f>H187- (H187*I187)</f>
        <v>81039.665999999997</v>
      </c>
      <c r="O187" s="64">
        <f>IF(ISNUMBER(J187/(1+K187)), J187/(1+K187), "")</f>
        <v>3152.9945553539014</v>
      </c>
      <c r="P187" s="59">
        <f>H187+(H187*$X$21)</f>
        <v>91986</v>
      </c>
      <c r="Q187" s="77">
        <f>IF(H187&gt;$X$24, U187-(U187*$Y$24), U187)</f>
        <v>88511.4</v>
      </c>
      <c r="R187" s="59">
        <f>P187-Q187</f>
        <v>3474.6000000000058</v>
      </c>
      <c r="S187" s="78"/>
      <c r="T187">
        <v>183</v>
      </c>
      <c r="U187" s="75">
        <f>H187-J187</f>
        <v>88511.4</v>
      </c>
    </row>
    <row r="188" spans="3:23" x14ac:dyDescent="0.2">
      <c r="C188" s="17">
        <v>205</v>
      </c>
      <c r="D188" s="18" t="s">
        <v>244</v>
      </c>
      <c r="E188" s="19" t="s">
        <v>26</v>
      </c>
      <c r="F188" s="20">
        <v>243226</v>
      </c>
      <c r="G188" s="21">
        <v>206</v>
      </c>
      <c r="H188" s="27">
        <v>52404.7</v>
      </c>
      <c r="I188" s="28">
        <v>5.6000000000000001E-2</v>
      </c>
      <c r="J188" s="29">
        <v>3419.3</v>
      </c>
      <c r="K188" s="30">
        <v>1.6E-2</v>
      </c>
      <c r="L188" s="31">
        <v>46229.1</v>
      </c>
      <c r="M188" s="21">
        <v>206</v>
      </c>
      <c r="N188" s="59">
        <f>H188- (H188*I188)</f>
        <v>49470.036799999994</v>
      </c>
      <c r="O188" s="64">
        <f>IF(ISNUMBER(J188/(1+K188)), J188/(1+K188), "")</f>
        <v>3365.4527559055118</v>
      </c>
      <c r="P188" s="59">
        <f>H188+(H188*$X$21)</f>
        <v>52404.7</v>
      </c>
      <c r="Q188" s="77">
        <f>IF(H188&gt;$X$24, U188-(U188*$Y$24), U188)</f>
        <v>48985.399999999994</v>
      </c>
      <c r="R188" s="59">
        <f>P188-Q188</f>
        <v>3419.3000000000029</v>
      </c>
      <c r="S188" s="78"/>
      <c r="T188">
        <v>184</v>
      </c>
      <c r="U188" s="75">
        <f>H188-J188</f>
        <v>48985.399999999994</v>
      </c>
    </row>
    <row r="189" spans="3:23" ht="19" x14ac:dyDescent="0.25">
      <c r="C189" s="17">
        <v>16</v>
      </c>
      <c r="D189" s="18" t="s">
        <v>35</v>
      </c>
      <c r="E189" s="19" t="s">
        <v>36</v>
      </c>
      <c r="F189" s="20">
        <v>85504</v>
      </c>
      <c r="G189" s="21">
        <v>14</v>
      </c>
      <c r="H189" s="27">
        <v>219754</v>
      </c>
      <c r="I189" s="28">
        <v>6.9000000000000006E-2</v>
      </c>
      <c r="J189" s="29">
        <v>3408</v>
      </c>
      <c r="K189" s="30">
        <v>-0.41</v>
      </c>
      <c r="L189" s="31">
        <v>128672</v>
      </c>
      <c r="M189" s="21">
        <v>14</v>
      </c>
      <c r="N189" s="59">
        <f>H189- (H189*I189)</f>
        <v>204590.97399999999</v>
      </c>
      <c r="O189" s="64">
        <f>IF(ISNUMBER(J189/(1+K189)), J189/(1+K189), "")</f>
        <v>5776.2711864406774</v>
      </c>
      <c r="P189" s="59">
        <f>H189+(H189*$X$21)</f>
        <v>219754</v>
      </c>
      <c r="Q189" s="77">
        <f>IF(H189&gt;$X$24, U189-(U189*$Y$24), U189)</f>
        <v>216346</v>
      </c>
      <c r="R189" s="59">
        <f>P189-Q189</f>
        <v>3408</v>
      </c>
      <c r="S189" s="78"/>
      <c r="T189">
        <v>185</v>
      </c>
      <c r="U189" s="75">
        <f>H189-J189</f>
        <v>216346</v>
      </c>
      <c r="W189" s="42" t="s">
        <v>643</v>
      </c>
    </row>
    <row r="190" spans="3:23" x14ac:dyDescent="0.2">
      <c r="C190" s="17">
        <v>435</v>
      </c>
      <c r="D190" s="18" t="s">
        <v>480</v>
      </c>
      <c r="E190" s="19" t="s">
        <v>23</v>
      </c>
      <c r="F190" s="20">
        <v>64734</v>
      </c>
      <c r="G190" s="21">
        <v>460</v>
      </c>
      <c r="H190" s="27">
        <v>28803.200000000001</v>
      </c>
      <c r="I190" s="28">
        <v>0.112</v>
      </c>
      <c r="J190" s="29">
        <v>3404.8</v>
      </c>
      <c r="K190" s="30">
        <v>0.51</v>
      </c>
      <c r="L190" s="31">
        <v>32042.9</v>
      </c>
      <c r="M190" s="21">
        <v>460</v>
      </c>
      <c r="N190" s="59">
        <f>H190- (H190*I190)</f>
        <v>25577.241600000001</v>
      </c>
      <c r="O190" s="64">
        <f>IF(ISNUMBER(J190/(1+K190)), J190/(1+K190), "")</f>
        <v>2254.8344370860927</v>
      </c>
      <c r="P190" s="59">
        <f>H190+(H190*$X$21)</f>
        <v>28803.200000000001</v>
      </c>
      <c r="Q190" s="77">
        <f>IF(H190&gt;$X$24, U190-(U190*$Y$24), U190)</f>
        <v>25398.400000000001</v>
      </c>
      <c r="R190" s="59">
        <f>P190-Q190</f>
        <v>3404.7999999999993</v>
      </c>
      <c r="S190" s="78"/>
      <c r="T190">
        <v>186</v>
      </c>
      <c r="U190" s="75">
        <f>H190-J190</f>
        <v>25398.400000000001</v>
      </c>
    </row>
    <row r="191" spans="3:23" x14ac:dyDescent="0.2">
      <c r="C191" s="17">
        <v>97</v>
      </c>
      <c r="D191" s="18" t="s">
        <v>125</v>
      </c>
      <c r="E191" s="19" t="s">
        <v>13</v>
      </c>
      <c r="F191" s="20">
        <v>387525</v>
      </c>
      <c r="G191" s="21">
        <v>96</v>
      </c>
      <c r="H191" s="27">
        <v>86622.6</v>
      </c>
      <c r="I191" s="28">
        <v>0.122</v>
      </c>
      <c r="J191" s="29">
        <v>3390.9</v>
      </c>
      <c r="K191" s="30">
        <v>7.9000000000000001E-2</v>
      </c>
      <c r="L191" s="31">
        <v>58175</v>
      </c>
      <c r="M191" s="21">
        <v>96</v>
      </c>
      <c r="N191" s="59">
        <f>H191- (H191*I191)</f>
        <v>76054.642800000001</v>
      </c>
      <c r="O191" s="64">
        <f>IF(ISNUMBER(J191/(1+K191)), J191/(1+K191), "")</f>
        <v>3142.6320667284526</v>
      </c>
      <c r="P191" s="59">
        <f>H191+(H191*$X$21)</f>
        <v>86622.6</v>
      </c>
      <c r="Q191" s="77">
        <f>IF(H191&gt;$X$24, U191-(U191*$Y$24), U191)</f>
        <v>83231.700000000012</v>
      </c>
      <c r="R191" s="59">
        <f>P191-Q191</f>
        <v>3390.8999999999942</v>
      </c>
      <c r="S191" s="78"/>
      <c r="T191">
        <v>187</v>
      </c>
      <c r="U191" s="75">
        <f>H191-J191</f>
        <v>83231.700000000012</v>
      </c>
    </row>
    <row r="192" spans="3:23" x14ac:dyDescent="0.2">
      <c r="C192" s="17">
        <v>480</v>
      </c>
      <c r="D192" s="18" t="s">
        <v>527</v>
      </c>
      <c r="E192" s="19" t="s">
        <v>11</v>
      </c>
      <c r="F192" s="20">
        <v>80000</v>
      </c>
      <c r="G192" s="21">
        <v>459</v>
      </c>
      <c r="H192" s="27">
        <v>25938</v>
      </c>
      <c r="I192" s="28">
        <v>2E-3</v>
      </c>
      <c r="J192" s="29">
        <v>3381</v>
      </c>
      <c r="K192" s="30">
        <v>0.157</v>
      </c>
      <c r="L192" s="31">
        <v>62729</v>
      </c>
      <c r="M192" s="21">
        <v>459</v>
      </c>
      <c r="N192" s="59">
        <f>H192- (H192*I192)</f>
        <v>25886.124</v>
      </c>
      <c r="O192" s="64">
        <f>IF(ISNUMBER(J192/(1+K192)), J192/(1+K192), "")</f>
        <v>2922.2126188418324</v>
      </c>
      <c r="P192" s="59">
        <f>H192+(H192*$X$21)</f>
        <v>25938</v>
      </c>
      <c r="Q192" s="77">
        <f>IF(H192&gt;$X$24, U192-(U192*$Y$24), U192)</f>
        <v>22557</v>
      </c>
      <c r="R192" s="59">
        <f>P192-Q192</f>
        <v>3381</v>
      </c>
      <c r="S192" s="78"/>
      <c r="T192">
        <v>188</v>
      </c>
      <c r="U192" s="75">
        <f>H192-J192</f>
        <v>22557</v>
      </c>
    </row>
    <row r="193" spans="3:21" x14ac:dyDescent="0.2">
      <c r="C193" s="17">
        <v>343</v>
      </c>
      <c r="D193" s="18" t="s">
        <v>385</v>
      </c>
      <c r="E193" s="19" t="s">
        <v>11</v>
      </c>
      <c r="F193" s="20">
        <v>105600</v>
      </c>
      <c r="G193" s="21">
        <v>383</v>
      </c>
      <c r="H193" s="27">
        <v>36193</v>
      </c>
      <c r="I193" s="28">
        <v>0.16900000000000001</v>
      </c>
      <c r="J193" s="29">
        <v>3345</v>
      </c>
      <c r="K193" s="30">
        <v>0.14899999999999999</v>
      </c>
      <c r="L193" s="31">
        <v>45408</v>
      </c>
      <c r="M193" s="21">
        <v>383</v>
      </c>
      <c r="N193" s="59">
        <f>H193- (H193*I193)</f>
        <v>30076.383000000002</v>
      </c>
      <c r="O193" s="64">
        <f>IF(ISNUMBER(J193/(1+K193)), J193/(1+K193), "")</f>
        <v>2911.2271540469974</v>
      </c>
      <c r="P193" s="59">
        <f>H193+(H193*$X$21)</f>
        <v>36193</v>
      </c>
      <c r="Q193" s="77">
        <f>IF(H193&gt;$X$24, U193-(U193*$Y$24), U193)</f>
        <v>32848</v>
      </c>
      <c r="R193" s="59">
        <f>P193-Q193</f>
        <v>3345</v>
      </c>
      <c r="S193" s="78"/>
      <c r="T193">
        <v>189</v>
      </c>
      <c r="U193" s="75">
        <f>H193-J193</f>
        <v>32848</v>
      </c>
    </row>
    <row r="194" spans="3:21" x14ac:dyDescent="0.2">
      <c r="C194" s="17">
        <v>96</v>
      </c>
      <c r="D194" s="18" t="s">
        <v>124</v>
      </c>
      <c r="E194" s="19" t="s">
        <v>41</v>
      </c>
      <c r="F194" s="20">
        <v>216539</v>
      </c>
      <c r="G194" s="21">
        <v>108</v>
      </c>
      <c r="H194" s="27">
        <v>87364.3</v>
      </c>
      <c r="I194" s="28">
        <v>0.189</v>
      </c>
      <c r="J194" s="29">
        <v>3336.3</v>
      </c>
      <c r="K194" s="30">
        <v>0.53400000000000003</v>
      </c>
      <c r="L194" s="31">
        <v>70811.100000000006</v>
      </c>
      <c r="M194" s="21">
        <v>108</v>
      </c>
      <c r="N194" s="59">
        <f>H194- (H194*I194)</f>
        <v>70852.4473</v>
      </c>
      <c r="O194" s="64">
        <f>IF(ISNUMBER(J194/(1+K194)), J194/(1+K194), "")</f>
        <v>2174.9022164276403</v>
      </c>
      <c r="P194" s="59">
        <f>H194+(H194*$X$21)</f>
        <v>87364.3</v>
      </c>
      <c r="Q194" s="77">
        <f>IF(H194&gt;$X$24, U194-(U194*$Y$24), U194)</f>
        <v>84028</v>
      </c>
      <c r="R194" s="59">
        <f>P194-Q194</f>
        <v>3336.3000000000029</v>
      </c>
      <c r="S194" s="78"/>
      <c r="T194">
        <v>190</v>
      </c>
      <c r="U194" s="75">
        <f>H194-J194</f>
        <v>84028</v>
      </c>
    </row>
    <row r="195" spans="3:21" x14ac:dyDescent="0.2">
      <c r="C195" s="17">
        <v>416</v>
      </c>
      <c r="D195" s="18" t="s">
        <v>460</v>
      </c>
      <c r="E195" s="19" t="s">
        <v>11</v>
      </c>
      <c r="F195" s="20">
        <v>85000</v>
      </c>
      <c r="G195" s="21">
        <v>461</v>
      </c>
      <c r="H195" s="27">
        <v>30095</v>
      </c>
      <c r="I195" s="28">
        <v>0.16600000000000001</v>
      </c>
      <c r="J195" s="29">
        <v>3229</v>
      </c>
      <c r="K195" s="30">
        <v>0.60199999999999998</v>
      </c>
      <c r="L195" s="31">
        <v>37653</v>
      </c>
      <c r="M195" s="21">
        <v>461</v>
      </c>
      <c r="N195" s="59">
        <f>H195- (H195*I195)</f>
        <v>25099.23</v>
      </c>
      <c r="O195" s="64">
        <f>IF(ISNUMBER(J195/(1+K195)), J195/(1+K195), "")</f>
        <v>2015.6054931335832</v>
      </c>
      <c r="P195" s="59">
        <f>H195+(H195*$X$21)</f>
        <v>30095</v>
      </c>
      <c r="Q195" s="77">
        <f>IF(H195&gt;$X$24, U195-(U195*$Y$24), U195)</f>
        <v>26866</v>
      </c>
      <c r="R195" s="59">
        <f>P195-Q195</f>
        <v>3229</v>
      </c>
      <c r="S195" s="78"/>
      <c r="T195">
        <v>191</v>
      </c>
      <c r="U195" s="75">
        <f>H195-J195</f>
        <v>26866</v>
      </c>
    </row>
    <row r="196" spans="3:21" x14ac:dyDescent="0.2">
      <c r="C196" s="17">
        <v>294</v>
      </c>
      <c r="D196" s="18" t="s">
        <v>334</v>
      </c>
      <c r="E196" s="19" t="s">
        <v>335</v>
      </c>
      <c r="F196" s="20">
        <v>84404</v>
      </c>
      <c r="G196" s="21">
        <v>305</v>
      </c>
      <c r="H196" s="27">
        <v>41256</v>
      </c>
      <c r="I196" s="28">
        <v>0.1</v>
      </c>
      <c r="J196" s="29">
        <v>3169</v>
      </c>
      <c r="K196" s="30" t="s">
        <v>17</v>
      </c>
      <c r="L196" s="31">
        <v>56636</v>
      </c>
      <c r="M196" s="21">
        <v>305</v>
      </c>
      <c r="N196" s="59">
        <f>H196- (H196*I196)</f>
        <v>37130.400000000001</v>
      </c>
      <c r="O196" s="64" t="str">
        <f>IF(ISNUMBER(J196/(1+K196)), J196/(1+K196), "")</f>
        <v/>
      </c>
      <c r="P196" s="59">
        <f>H196+(H196*$X$21)</f>
        <v>41256</v>
      </c>
      <c r="Q196" s="77">
        <f>IF(H196&gt;$X$24, U196-(U196*$Y$24), U196)</f>
        <v>38087</v>
      </c>
      <c r="R196" s="59">
        <f>P196-Q196</f>
        <v>3169</v>
      </c>
      <c r="S196" s="78"/>
      <c r="T196">
        <v>192</v>
      </c>
      <c r="U196" s="75">
        <f>H196-J196</f>
        <v>38087</v>
      </c>
    </row>
    <row r="197" spans="3:21" x14ac:dyDescent="0.2">
      <c r="C197" s="17">
        <v>21</v>
      </c>
      <c r="D197" s="18" t="s">
        <v>42</v>
      </c>
      <c r="E197" s="19" t="s">
        <v>13</v>
      </c>
      <c r="F197" s="20">
        <v>302827</v>
      </c>
      <c r="G197" s="21">
        <v>23</v>
      </c>
      <c r="H197" s="27">
        <v>181524.5</v>
      </c>
      <c r="I197" s="28">
        <v>0.16300000000000001</v>
      </c>
      <c r="J197" s="29">
        <v>3159.5</v>
      </c>
      <c r="K197" s="30">
        <v>0.18099999999999999</v>
      </c>
      <c r="L197" s="31">
        <v>272768.8</v>
      </c>
      <c r="M197" s="21">
        <v>23</v>
      </c>
      <c r="N197" s="59">
        <f>H197- (H197*I197)</f>
        <v>151936.00649999999</v>
      </c>
      <c r="O197" s="64">
        <f>IF(ISNUMBER(J197/(1+K197)), J197/(1+K197), "")</f>
        <v>2675.2751905165114</v>
      </c>
      <c r="P197" s="59">
        <f>H197+(H197*$X$21)</f>
        <v>181524.5</v>
      </c>
      <c r="Q197" s="77">
        <f>IF(H197&gt;$X$24, U197-(U197*$Y$24), U197)</f>
        <v>178365</v>
      </c>
      <c r="R197" s="59">
        <f>P197-Q197</f>
        <v>3159.5</v>
      </c>
      <c r="S197" s="78"/>
      <c r="T197">
        <v>193</v>
      </c>
      <c r="U197" s="75">
        <f>H197-J197</f>
        <v>178365</v>
      </c>
    </row>
    <row r="198" spans="3:21" x14ac:dyDescent="0.2">
      <c r="C198" s="17">
        <v>35</v>
      </c>
      <c r="D198" s="18" t="s">
        <v>59</v>
      </c>
      <c r="E198" s="19" t="s">
        <v>11</v>
      </c>
      <c r="F198" s="20">
        <v>194000</v>
      </c>
      <c r="G198" s="21">
        <v>35</v>
      </c>
      <c r="H198" s="27">
        <v>141576</v>
      </c>
      <c r="I198" s="28">
        <v>9.7000000000000003E-2</v>
      </c>
      <c r="J198" s="29">
        <v>3134</v>
      </c>
      <c r="K198" s="30">
        <v>0.17</v>
      </c>
      <c r="L198" s="31">
        <v>40830</v>
      </c>
      <c r="M198" s="21">
        <v>35</v>
      </c>
      <c r="N198" s="59">
        <f>H198- (H198*I198)</f>
        <v>127843.128</v>
      </c>
      <c r="O198" s="64">
        <f>IF(ISNUMBER(J198/(1+K198)), J198/(1+K198), "")</f>
        <v>2678.632478632479</v>
      </c>
      <c r="P198" s="59">
        <f>H198+(H198*$X$21)</f>
        <v>141576</v>
      </c>
      <c r="Q198" s="77">
        <f>IF(H198&gt;$X$24, U198-(U198*$Y$24), U198)</f>
        <v>138442</v>
      </c>
      <c r="R198" s="59">
        <f>P198-Q198</f>
        <v>3134</v>
      </c>
      <c r="S198" s="78"/>
      <c r="T198">
        <v>194</v>
      </c>
      <c r="U198" s="75">
        <f>H198-J198</f>
        <v>138442</v>
      </c>
    </row>
    <row r="199" spans="3:21" x14ac:dyDescent="0.2">
      <c r="C199" s="17">
        <v>57</v>
      </c>
      <c r="D199" s="18" t="s">
        <v>82</v>
      </c>
      <c r="E199" s="19" t="s">
        <v>11</v>
      </c>
      <c r="F199" s="20">
        <v>10261</v>
      </c>
      <c r="G199" s="21">
        <v>74</v>
      </c>
      <c r="H199" s="27">
        <v>111407</v>
      </c>
      <c r="I199" s="28">
        <v>0.26</v>
      </c>
      <c r="J199" s="29">
        <v>3122</v>
      </c>
      <c r="K199" s="30">
        <v>-0.23200000000000001</v>
      </c>
      <c r="L199" s="31">
        <v>50155</v>
      </c>
      <c r="M199" s="21">
        <v>74</v>
      </c>
      <c r="N199" s="59">
        <f>H199- (H199*I199)</f>
        <v>82441.179999999993</v>
      </c>
      <c r="O199" s="64">
        <f>IF(ISNUMBER(J199/(1+K199)), J199/(1+K199), "")</f>
        <v>4065.1041666666665</v>
      </c>
      <c r="P199" s="59">
        <f>H199+(H199*$X$21)</f>
        <v>111407</v>
      </c>
      <c r="Q199" s="77">
        <f>IF(H199&gt;$X$24, U199-(U199*$Y$24), U199)</f>
        <v>108285</v>
      </c>
      <c r="R199" s="59">
        <f>P199-Q199</f>
        <v>3122</v>
      </c>
      <c r="S199" s="78"/>
      <c r="T199">
        <v>195</v>
      </c>
      <c r="U199" s="75">
        <f>H199-J199</f>
        <v>108285</v>
      </c>
    </row>
    <row r="200" spans="3:21" x14ac:dyDescent="0.2">
      <c r="C200" s="17">
        <v>47</v>
      </c>
      <c r="D200" s="18" t="s">
        <v>72</v>
      </c>
      <c r="E200" s="19" t="s">
        <v>11</v>
      </c>
      <c r="F200" s="20">
        <v>453000</v>
      </c>
      <c r="G200" s="21">
        <v>39</v>
      </c>
      <c r="H200" s="27">
        <v>121162</v>
      </c>
      <c r="I200" s="28">
        <v>-1.2E-2</v>
      </c>
      <c r="J200" s="29">
        <v>3110</v>
      </c>
      <c r="K200" s="30">
        <v>0.63100000000000001</v>
      </c>
      <c r="L200" s="31">
        <v>38118</v>
      </c>
      <c r="M200" s="21">
        <v>39</v>
      </c>
      <c r="N200" s="59">
        <f>H200- (H200*I200)</f>
        <v>122615.944</v>
      </c>
      <c r="O200" s="64">
        <f>IF(ISNUMBER(J200/(1+K200)), J200/(1+K200), "")</f>
        <v>1906.8056407112201</v>
      </c>
      <c r="P200" s="59">
        <f>H200+(H200*$X$21)</f>
        <v>121162</v>
      </c>
      <c r="Q200" s="77">
        <f>IF(H200&gt;$X$24, U200-(U200*$Y$24), U200)</f>
        <v>118052</v>
      </c>
      <c r="R200" s="59">
        <f>P200-Q200</f>
        <v>3110</v>
      </c>
      <c r="S200" s="78"/>
      <c r="T200">
        <v>196</v>
      </c>
      <c r="U200" s="75">
        <f>H200-J200</f>
        <v>118052</v>
      </c>
    </row>
    <row r="201" spans="3:21" x14ac:dyDescent="0.2">
      <c r="C201" s="17">
        <v>419</v>
      </c>
      <c r="D201" s="18" t="s">
        <v>463</v>
      </c>
      <c r="E201" s="19" t="s">
        <v>340</v>
      </c>
      <c r="F201" s="20">
        <v>98003</v>
      </c>
      <c r="G201" s="21">
        <v>396</v>
      </c>
      <c r="H201" s="27">
        <v>29953</v>
      </c>
      <c r="I201" s="28">
        <v>8.0000000000000002E-3</v>
      </c>
      <c r="J201" s="29">
        <v>3104</v>
      </c>
      <c r="K201" s="30">
        <v>-0.22900000000000001</v>
      </c>
      <c r="L201" s="31">
        <v>91393</v>
      </c>
      <c r="M201" s="21">
        <v>396</v>
      </c>
      <c r="N201" s="59">
        <f>H201- (H201*I201)</f>
        <v>29713.376</v>
      </c>
      <c r="O201" s="64">
        <f>IF(ISNUMBER(J201/(1+K201)), J201/(1+K201), "")</f>
        <v>4025.9403372243837</v>
      </c>
      <c r="P201" s="59">
        <f>H201+(H201*$X$21)</f>
        <v>29953</v>
      </c>
      <c r="Q201" s="77">
        <f>IF(H201&gt;$X$24, U201-(U201*$Y$24), U201)</f>
        <v>26849</v>
      </c>
      <c r="R201" s="59">
        <f>P201-Q201</f>
        <v>3104</v>
      </c>
      <c r="S201" s="78"/>
      <c r="T201">
        <v>197</v>
      </c>
      <c r="U201" s="75">
        <f>H201-J201</f>
        <v>26849</v>
      </c>
    </row>
    <row r="202" spans="3:21" x14ac:dyDescent="0.2">
      <c r="C202" s="17">
        <v>317</v>
      </c>
      <c r="D202" s="18" t="s">
        <v>359</v>
      </c>
      <c r="E202" s="19" t="s">
        <v>11</v>
      </c>
      <c r="F202" s="20">
        <v>270000</v>
      </c>
      <c r="G202" s="21">
        <v>321</v>
      </c>
      <c r="H202" s="27">
        <v>38972.9</v>
      </c>
      <c r="I202" s="28">
        <v>8.6999999999999994E-2</v>
      </c>
      <c r="J202" s="29">
        <v>3059.8</v>
      </c>
      <c r="K202" s="30">
        <v>0.17299999999999999</v>
      </c>
      <c r="L202" s="31">
        <v>14326</v>
      </c>
      <c r="M202" s="21">
        <v>321</v>
      </c>
      <c r="N202" s="59">
        <f>H202- (H202*I202)</f>
        <v>35582.257700000002</v>
      </c>
      <c r="O202" s="64">
        <f>IF(ISNUMBER(J202/(1+K202)), J202/(1+K202), "")</f>
        <v>2608.5251491901108</v>
      </c>
      <c r="P202" s="59">
        <f>H202+(H202*$X$21)</f>
        <v>38972.9</v>
      </c>
      <c r="Q202" s="77">
        <f>IF(H202&gt;$X$24, U202-(U202*$Y$24), U202)</f>
        <v>35913.1</v>
      </c>
      <c r="R202" s="59">
        <f>P202-Q202</f>
        <v>3059.8000000000029</v>
      </c>
      <c r="S202" s="78"/>
      <c r="T202">
        <v>198</v>
      </c>
      <c r="U202" s="75">
        <f>H202-J202</f>
        <v>35913.1</v>
      </c>
    </row>
    <row r="203" spans="3:21" x14ac:dyDescent="0.2">
      <c r="C203" s="17">
        <v>312</v>
      </c>
      <c r="D203" s="18" t="s">
        <v>354</v>
      </c>
      <c r="E203" s="19" t="s">
        <v>13</v>
      </c>
      <c r="F203" s="20">
        <v>114765</v>
      </c>
      <c r="G203" s="21">
        <v>323</v>
      </c>
      <c r="H203" s="27">
        <v>39581.599999999999</v>
      </c>
      <c r="I203" s="28">
        <v>0.106</v>
      </c>
      <c r="J203" s="29">
        <v>3058.5</v>
      </c>
      <c r="K203" s="30">
        <v>0.19600000000000001</v>
      </c>
      <c r="L203" s="31">
        <v>38408.5</v>
      </c>
      <c r="M203" s="21">
        <v>323</v>
      </c>
      <c r="N203" s="59">
        <f>H203- (H203*I203)</f>
        <v>35385.950400000002</v>
      </c>
      <c r="O203" s="64">
        <f>IF(ISNUMBER(J203/(1+K203)), J203/(1+K203), "")</f>
        <v>2557.274247491639</v>
      </c>
      <c r="P203" s="59">
        <f>H203+(H203*$X$21)</f>
        <v>39581.599999999999</v>
      </c>
      <c r="Q203" s="77">
        <f>IF(H203&gt;$X$24, U203-(U203*$Y$24), U203)</f>
        <v>36523.1</v>
      </c>
      <c r="R203" s="59">
        <f>P203-Q203</f>
        <v>3058.5</v>
      </c>
      <c r="S203" s="78"/>
      <c r="T203">
        <v>199</v>
      </c>
      <c r="U203" s="75">
        <f>H203-J203</f>
        <v>36523.1</v>
      </c>
    </row>
    <row r="204" spans="3:21" x14ac:dyDescent="0.2">
      <c r="C204" s="17">
        <v>187</v>
      </c>
      <c r="D204" s="18" t="s">
        <v>224</v>
      </c>
      <c r="E204" s="19" t="s">
        <v>41</v>
      </c>
      <c r="F204" s="20">
        <v>141914</v>
      </c>
      <c r="G204" s="21">
        <v>208</v>
      </c>
      <c r="H204" s="27">
        <v>55262.6</v>
      </c>
      <c r="I204" s="28">
        <v>0.123</v>
      </c>
      <c r="J204" s="29">
        <v>3037.8</v>
      </c>
      <c r="K204" s="30">
        <v>0.20300000000000001</v>
      </c>
      <c r="L204" s="31">
        <v>88320.8</v>
      </c>
      <c r="M204" s="21">
        <v>208</v>
      </c>
      <c r="N204" s="59">
        <f>H204- (H204*I204)</f>
        <v>48465.300199999998</v>
      </c>
      <c r="O204" s="64">
        <f>IF(ISNUMBER(J204/(1+K204)), J204/(1+K204), "")</f>
        <v>2525.1870324189526</v>
      </c>
      <c r="P204" s="59">
        <f>H204+(H204*$X$21)</f>
        <v>55262.6</v>
      </c>
      <c r="Q204" s="77">
        <f>IF(H204&gt;$X$24, U204-(U204*$Y$24), U204)</f>
        <v>52224.799999999996</v>
      </c>
      <c r="R204" s="59">
        <f>P204-Q204</f>
        <v>3037.8000000000029</v>
      </c>
      <c r="S204" s="78"/>
      <c r="T204">
        <v>200</v>
      </c>
      <c r="U204" s="75">
        <f>H204-J204</f>
        <v>52224.799999999996</v>
      </c>
    </row>
    <row r="205" spans="3:21" x14ac:dyDescent="0.2">
      <c r="C205" s="17">
        <v>306</v>
      </c>
      <c r="D205" s="18" t="s">
        <v>348</v>
      </c>
      <c r="E205" s="19" t="s">
        <v>11</v>
      </c>
      <c r="F205" s="20">
        <v>121000</v>
      </c>
      <c r="G205" s="21">
        <v>297</v>
      </c>
      <c r="H205" s="27">
        <v>40052</v>
      </c>
      <c r="I205" s="28">
        <v>4.7E-2</v>
      </c>
      <c r="J205" s="29">
        <v>3024</v>
      </c>
      <c r="K205" s="30">
        <v>0.70499999999999996</v>
      </c>
      <c r="L205" s="31">
        <v>29109</v>
      </c>
      <c r="M205" s="21">
        <v>297</v>
      </c>
      <c r="N205" s="59">
        <f>H205- (H205*I205)</f>
        <v>38169.555999999997</v>
      </c>
      <c r="O205" s="64">
        <f>IF(ISNUMBER(J205/(1+K205)), J205/(1+K205), "")</f>
        <v>1773.6070381231671</v>
      </c>
      <c r="P205" s="59">
        <f>H205+(H205*$X$21)</f>
        <v>40052</v>
      </c>
      <c r="Q205" s="77">
        <f>IF(H205&gt;$X$24, U205-(U205*$Y$24), U205)</f>
        <v>37028</v>
      </c>
      <c r="R205" s="59">
        <f>P205-Q205</f>
        <v>3024</v>
      </c>
      <c r="S205" s="78"/>
      <c r="T205">
        <v>201</v>
      </c>
      <c r="U205" s="75">
        <f>H205-J205</f>
        <v>37028</v>
      </c>
    </row>
    <row r="206" spans="3:21" x14ac:dyDescent="0.2">
      <c r="C206" s="17">
        <v>397</v>
      </c>
      <c r="D206" s="18" t="s">
        <v>440</v>
      </c>
      <c r="E206" s="19" t="s">
        <v>340</v>
      </c>
      <c r="F206" s="20">
        <v>89831</v>
      </c>
      <c r="G206" s="21">
        <v>382</v>
      </c>
      <c r="H206" s="27">
        <v>31625</v>
      </c>
      <c r="I206" s="28">
        <v>1.7999999999999999E-2</v>
      </c>
      <c r="J206" s="29">
        <v>2970.5</v>
      </c>
      <c r="K206" s="30">
        <v>0.39100000000000001</v>
      </c>
      <c r="L206" s="31">
        <v>40202.699999999997</v>
      </c>
      <c r="M206" s="21">
        <v>382</v>
      </c>
      <c r="N206" s="59">
        <f>H206- (H206*I206)</f>
        <v>31055.75</v>
      </c>
      <c r="O206" s="64">
        <f>IF(ISNUMBER(J206/(1+K206)), J206/(1+K206), "")</f>
        <v>2135.5140186915887</v>
      </c>
      <c r="P206" s="59">
        <f>H206+(H206*$X$21)</f>
        <v>31625</v>
      </c>
      <c r="Q206" s="77">
        <f>IF(H206&gt;$X$24, U206-(U206*$Y$24), U206)</f>
        <v>28654.5</v>
      </c>
      <c r="R206" s="59">
        <f>P206-Q206</f>
        <v>2970.5</v>
      </c>
      <c r="S206" s="78"/>
      <c r="T206">
        <v>202</v>
      </c>
      <c r="U206" s="75">
        <f>H206-J206</f>
        <v>28654.5</v>
      </c>
    </row>
    <row r="207" spans="3:21" x14ac:dyDescent="0.2">
      <c r="C207" s="17">
        <v>122</v>
      </c>
      <c r="D207" s="18" t="s">
        <v>154</v>
      </c>
      <c r="E207" s="19" t="s">
        <v>11</v>
      </c>
      <c r="F207" s="20">
        <v>360000</v>
      </c>
      <c r="G207" s="21">
        <v>116</v>
      </c>
      <c r="H207" s="27">
        <v>75356</v>
      </c>
      <c r="I207" s="28">
        <v>4.8000000000000001E-2</v>
      </c>
      <c r="J207" s="29">
        <v>2937</v>
      </c>
      <c r="K207" s="30">
        <v>1E-3</v>
      </c>
      <c r="L207" s="31">
        <v>41290</v>
      </c>
      <c r="M207" s="21">
        <v>116</v>
      </c>
      <c r="N207" s="59">
        <f>H207- (H207*I207)</f>
        <v>71738.911999999997</v>
      </c>
      <c r="O207" s="64">
        <f>IF(ISNUMBER(J207/(1+K207)), J207/(1+K207), "")</f>
        <v>2934.0659340659345</v>
      </c>
      <c r="P207" s="59">
        <f>H207+(H207*$X$21)</f>
        <v>75356</v>
      </c>
      <c r="Q207" s="77">
        <f>IF(H207&gt;$X$24, U207-(U207*$Y$24), U207)</f>
        <v>72419</v>
      </c>
      <c r="R207" s="59">
        <f>P207-Q207</f>
        <v>2937</v>
      </c>
      <c r="S207" s="78"/>
      <c r="T207">
        <v>203</v>
      </c>
      <c r="U207" s="75">
        <f>H207-J207</f>
        <v>72419</v>
      </c>
    </row>
    <row r="208" spans="3:21" x14ac:dyDescent="0.2">
      <c r="C208" s="17">
        <v>460</v>
      </c>
      <c r="D208" s="18" t="s">
        <v>505</v>
      </c>
      <c r="E208" s="19" t="s">
        <v>11</v>
      </c>
      <c r="F208" s="20">
        <v>67000</v>
      </c>
      <c r="G208" s="21">
        <v>467</v>
      </c>
      <c r="H208" s="27">
        <v>27058</v>
      </c>
      <c r="I208" s="28">
        <v>6.7000000000000004E-2</v>
      </c>
      <c r="J208" s="29">
        <v>2909</v>
      </c>
      <c r="K208" s="30">
        <v>0.437</v>
      </c>
      <c r="L208" s="31">
        <v>31864</v>
      </c>
      <c r="M208" s="21">
        <v>467</v>
      </c>
      <c r="N208" s="59">
        <f>H208- (H208*I208)</f>
        <v>25245.114000000001</v>
      </c>
      <c r="O208" s="64">
        <f>IF(ISNUMBER(J208/(1+K208)), J208/(1+K208), "")</f>
        <v>2024.3562978427278</v>
      </c>
      <c r="P208" s="59">
        <f>H208+(H208*$X$21)</f>
        <v>27058</v>
      </c>
      <c r="Q208" s="77">
        <f>IF(H208&gt;$X$24, U208-(U208*$Y$24), U208)</f>
        <v>24149</v>
      </c>
      <c r="R208" s="59">
        <f>P208-Q208</f>
        <v>2909</v>
      </c>
      <c r="S208" s="78"/>
      <c r="T208">
        <v>204</v>
      </c>
      <c r="U208" s="75">
        <f>H208-J208</f>
        <v>24149</v>
      </c>
    </row>
    <row r="209" spans="3:21" x14ac:dyDescent="0.2">
      <c r="C209" s="17">
        <v>105</v>
      </c>
      <c r="D209" s="18" t="s">
        <v>133</v>
      </c>
      <c r="E209" s="19" t="s">
        <v>28</v>
      </c>
      <c r="F209" s="20">
        <v>40695</v>
      </c>
      <c r="G209" s="21">
        <v>99</v>
      </c>
      <c r="H209" s="27">
        <v>82733.3</v>
      </c>
      <c r="I209" s="28">
        <v>0.08</v>
      </c>
      <c r="J209" s="29">
        <v>2907.1</v>
      </c>
      <c r="K209" s="30">
        <v>-0.11</v>
      </c>
      <c r="L209" s="31">
        <v>76604.399999999994</v>
      </c>
      <c r="M209" s="21">
        <v>99</v>
      </c>
      <c r="N209" s="59">
        <f>H209- (H209*I209)</f>
        <v>76114.635999999999</v>
      </c>
      <c r="O209" s="64">
        <f>IF(ISNUMBER(J209/(1+K209)), J209/(1+K209), "")</f>
        <v>3266.4044943820222</v>
      </c>
      <c r="P209" s="59">
        <f>H209+(H209*$X$21)</f>
        <v>82733.3</v>
      </c>
      <c r="Q209" s="77">
        <f>IF(H209&gt;$X$24, U209-(U209*$Y$24), U209)</f>
        <v>79826.2</v>
      </c>
      <c r="R209" s="59">
        <f>P209-Q209</f>
        <v>2907.1000000000058</v>
      </c>
      <c r="S209" s="78"/>
      <c r="T209">
        <v>205</v>
      </c>
      <c r="U209" s="75">
        <f>H209-J209</f>
        <v>79826.2</v>
      </c>
    </row>
    <row r="210" spans="3:21" x14ac:dyDescent="0.2">
      <c r="C210" s="17">
        <v>231</v>
      </c>
      <c r="D210" s="18" t="s">
        <v>270</v>
      </c>
      <c r="E210" s="19" t="s">
        <v>28</v>
      </c>
      <c r="F210" s="20">
        <v>65662</v>
      </c>
      <c r="G210" s="21">
        <v>250</v>
      </c>
      <c r="H210" s="27">
        <v>48155.7</v>
      </c>
      <c r="I210" s="28">
        <v>0.105</v>
      </c>
      <c r="J210" s="29">
        <v>2890.9</v>
      </c>
      <c r="K210" s="30">
        <v>3.7999999999999999E-2</v>
      </c>
      <c r="L210" s="31">
        <v>71532.7</v>
      </c>
      <c r="M210" s="21">
        <v>250</v>
      </c>
      <c r="N210" s="59">
        <f>H210- (H210*I210)</f>
        <v>43099.351499999997</v>
      </c>
      <c r="O210" s="64">
        <f>IF(ISNUMBER(J210/(1+K210)), J210/(1+K210), "")</f>
        <v>2785.0674373795759</v>
      </c>
      <c r="P210" s="59">
        <f>H210+(H210*$X$21)</f>
        <v>48155.7</v>
      </c>
      <c r="Q210" s="77">
        <f>IF(H210&gt;$X$24, U210-(U210*$Y$24), U210)</f>
        <v>45264.799999999996</v>
      </c>
      <c r="R210" s="59">
        <f>P210-Q210</f>
        <v>2890.9000000000015</v>
      </c>
      <c r="S210" s="78"/>
      <c r="T210">
        <v>206</v>
      </c>
      <c r="U210" s="75">
        <f>H210-J210</f>
        <v>45264.799999999996</v>
      </c>
    </row>
    <row r="211" spans="3:21" x14ac:dyDescent="0.2">
      <c r="C211" s="17">
        <v>66</v>
      </c>
      <c r="D211" s="18" t="s">
        <v>91</v>
      </c>
      <c r="E211" s="19" t="s">
        <v>28</v>
      </c>
      <c r="F211" s="20">
        <v>148513</v>
      </c>
      <c r="G211" s="21">
        <v>54</v>
      </c>
      <c r="H211" s="27">
        <v>104390.6</v>
      </c>
      <c r="I211" s="28">
        <v>-3.2000000000000001E-2</v>
      </c>
      <c r="J211" s="29">
        <v>2878.4</v>
      </c>
      <c r="K211" s="30">
        <v>-0.57299999999999995</v>
      </c>
      <c r="L211" s="31">
        <v>171251</v>
      </c>
      <c r="M211" s="21">
        <v>54</v>
      </c>
      <c r="N211" s="59">
        <f>H211- (H211*I211)</f>
        <v>107731.09920000001</v>
      </c>
      <c r="O211" s="64">
        <f>IF(ISNUMBER(J211/(1+K211)), J211/(1+K211), "")</f>
        <v>6740.9836065573763</v>
      </c>
      <c r="P211" s="59">
        <f>H211+(H211*$X$21)</f>
        <v>104390.6</v>
      </c>
      <c r="Q211" s="77">
        <f>IF(H211&gt;$X$24, U211-(U211*$Y$24), U211)</f>
        <v>101512.20000000001</v>
      </c>
      <c r="R211" s="59">
        <f>P211-Q211</f>
        <v>2878.3999999999942</v>
      </c>
      <c r="S211" s="78"/>
      <c r="T211">
        <v>207</v>
      </c>
      <c r="U211" s="75">
        <f>H211-J211</f>
        <v>101512.20000000001</v>
      </c>
    </row>
    <row r="212" spans="3:21" x14ac:dyDescent="0.2">
      <c r="C212" s="17">
        <v>253</v>
      </c>
      <c r="D212" s="18" t="s">
        <v>292</v>
      </c>
      <c r="E212" s="19" t="s">
        <v>293</v>
      </c>
      <c r="F212" s="20">
        <v>98652</v>
      </c>
      <c r="G212" s="21">
        <v>286</v>
      </c>
      <c r="H212" s="27">
        <v>44957</v>
      </c>
      <c r="I212" s="28">
        <v>0.14799999999999999</v>
      </c>
      <c r="J212" s="29">
        <v>2863.9</v>
      </c>
      <c r="K212" s="30">
        <v>0.16600000000000001</v>
      </c>
      <c r="L212" s="31">
        <v>53558.6</v>
      </c>
      <c r="M212" s="21">
        <v>286</v>
      </c>
      <c r="N212" s="59">
        <f>H212- (H212*I212)</f>
        <v>38303.364000000001</v>
      </c>
      <c r="O212" s="64">
        <f>IF(ISNUMBER(J212/(1+K212)), J212/(1+K212), "")</f>
        <v>2456.1749571183536</v>
      </c>
      <c r="P212" s="59">
        <f>H212+(H212*$X$21)</f>
        <v>44957</v>
      </c>
      <c r="Q212" s="77">
        <f>IF(H212&gt;$X$24, U212-(U212*$Y$24), U212)</f>
        <v>42093.1</v>
      </c>
      <c r="R212" s="59">
        <f>P212-Q212</f>
        <v>2863.9000000000015</v>
      </c>
      <c r="S212" s="78"/>
      <c r="T212">
        <v>208</v>
      </c>
      <c r="U212" s="75">
        <f>H212-J212</f>
        <v>42093.1</v>
      </c>
    </row>
    <row r="213" spans="3:21" x14ac:dyDescent="0.2">
      <c r="C213" s="17">
        <v>320</v>
      </c>
      <c r="D213" s="18" t="s">
        <v>362</v>
      </c>
      <c r="E213" s="19" t="s">
        <v>23</v>
      </c>
      <c r="F213" s="20">
        <v>83500</v>
      </c>
      <c r="G213" s="21">
        <v>336</v>
      </c>
      <c r="H213" s="27">
        <v>38278.300000000003</v>
      </c>
      <c r="I213" s="28">
        <v>0.109</v>
      </c>
      <c r="J213" s="29">
        <v>2862.3</v>
      </c>
      <c r="K213" s="30" t="s">
        <v>17</v>
      </c>
      <c r="L213" s="31">
        <v>1443122.6</v>
      </c>
      <c r="M213" s="21">
        <v>336</v>
      </c>
      <c r="N213" s="59">
        <f>H213- (H213*I213)</f>
        <v>34105.965300000003</v>
      </c>
      <c r="O213" s="64" t="str">
        <f>IF(ISNUMBER(J213/(1+K213)), J213/(1+K213), "")</f>
        <v/>
      </c>
      <c r="P213" s="59">
        <f>H213+(H213*$X$21)</f>
        <v>38278.300000000003</v>
      </c>
      <c r="Q213" s="77">
        <f>IF(H213&gt;$X$24, U213-(U213*$Y$24), U213)</f>
        <v>35416</v>
      </c>
      <c r="R213" s="59">
        <f>P213-Q213</f>
        <v>2862.3000000000029</v>
      </c>
      <c r="S213" s="78"/>
      <c r="T213">
        <v>209</v>
      </c>
      <c r="U213" s="75">
        <f>H213-J213</f>
        <v>35416</v>
      </c>
    </row>
    <row r="214" spans="3:21" x14ac:dyDescent="0.2">
      <c r="C214" s="17">
        <v>305</v>
      </c>
      <c r="D214" s="18" t="s">
        <v>347</v>
      </c>
      <c r="E214" s="19" t="s">
        <v>100</v>
      </c>
      <c r="F214" s="20">
        <v>84952</v>
      </c>
      <c r="G214" s="21" t="s">
        <v>21</v>
      </c>
      <c r="H214" s="27">
        <v>40240.5</v>
      </c>
      <c r="I214" s="28">
        <v>-0.26100000000000001</v>
      </c>
      <c r="J214" s="29">
        <v>2833.3</v>
      </c>
      <c r="K214" s="30">
        <v>-0.27700000000000002</v>
      </c>
      <c r="L214" s="31">
        <v>326182.5</v>
      </c>
      <c r="M214" s="21" t="s">
        <v>21</v>
      </c>
      <c r="N214" s="59">
        <f>H214- (H214*I214)</f>
        <v>50743.270499999999</v>
      </c>
      <c r="O214" s="64">
        <f>IF(ISNUMBER(J214/(1+K214)), J214/(1+K214), "")</f>
        <v>3918.8105117565701</v>
      </c>
      <c r="P214" s="59">
        <f>H214+(H214*$X$21)</f>
        <v>40240.5</v>
      </c>
      <c r="Q214" s="77">
        <f>IF(H214&gt;$X$24, U214-(U214*$Y$24), U214)</f>
        <v>37407.199999999997</v>
      </c>
      <c r="R214" s="59">
        <f>P214-Q214</f>
        <v>2833.3000000000029</v>
      </c>
      <c r="S214" s="78"/>
      <c r="T214">
        <v>210</v>
      </c>
      <c r="U214" s="75">
        <f>H214-J214</f>
        <v>37407.199999999997</v>
      </c>
    </row>
    <row r="215" spans="3:21" x14ac:dyDescent="0.2">
      <c r="C215" s="17">
        <v>405</v>
      </c>
      <c r="D215" s="18" t="s">
        <v>448</v>
      </c>
      <c r="E215" s="19" t="s">
        <v>23</v>
      </c>
      <c r="F215" s="20">
        <v>106700</v>
      </c>
      <c r="G215" s="21">
        <v>377</v>
      </c>
      <c r="H215" s="27">
        <v>30743</v>
      </c>
      <c r="I215" s="28">
        <v>-2.1999999999999999E-2</v>
      </c>
      <c r="J215" s="29">
        <v>2833.1</v>
      </c>
      <c r="K215" s="30">
        <v>5.1999999999999998E-2</v>
      </c>
      <c r="L215" s="31">
        <v>60302.7</v>
      </c>
      <c r="M215" s="21">
        <v>377</v>
      </c>
      <c r="N215" s="59">
        <f>H215- (H215*I215)</f>
        <v>31419.346000000001</v>
      </c>
      <c r="O215" s="64">
        <f>IF(ISNUMBER(J215/(1+K215)), J215/(1+K215), "")</f>
        <v>2693.0608365019011</v>
      </c>
      <c r="P215" s="59">
        <f>H215+(H215*$X$21)</f>
        <v>30743</v>
      </c>
      <c r="Q215" s="77">
        <f>IF(H215&gt;$X$24, U215-(U215*$Y$24), U215)</f>
        <v>27909.9</v>
      </c>
      <c r="R215" s="59">
        <f>P215-Q215</f>
        <v>2833.0999999999985</v>
      </c>
      <c r="S215" s="78"/>
      <c r="T215">
        <v>211</v>
      </c>
      <c r="U215" s="75">
        <f>H215-J215</f>
        <v>27909.9</v>
      </c>
    </row>
    <row r="216" spans="3:21" x14ac:dyDescent="0.2">
      <c r="C216" s="17">
        <v>434</v>
      </c>
      <c r="D216" s="18" t="s">
        <v>479</v>
      </c>
      <c r="E216" s="19" t="s">
        <v>34</v>
      </c>
      <c r="F216" s="20">
        <v>27040</v>
      </c>
      <c r="G216" s="21">
        <v>471</v>
      </c>
      <c r="H216" s="27">
        <v>29000.9</v>
      </c>
      <c r="I216" s="28">
        <v>0.158</v>
      </c>
      <c r="J216" s="29">
        <v>2782.5</v>
      </c>
      <c r="K216" s="30">
        <v>-0.05</v>
      </c>
      <c r="L216" s="31">
        <v>429854.2</v>
      </c>
      <c r="M216" s="21">
        <v>471</v>
      </c>
      <c r="N216" s="59">
        <f>H216- (H216*I216)</f>
        <v>24418.757799999999</v>
      </c>
      <c r="O216" s="64">
        <f>IF(ISNUMBER(J216/(1+K216)), J216/(1+K216), "")</f>
        <v>2928.9473684210529</v>
      </c>
      <c r="P216" s="59">
        <f>H216+(H216*$X$21)</f>
        <v>29000.9</v>
      </c>
      <c r="Q216" s="77">
        <f>IF(H216&gt;$X$24, U216-(U216*$Y$24), U216)</f>
        <v>26218.400000000001</v>
      </c>
      <c r="R216" s="59">
        <f>P216-Q216</f>
        <v>2782.5</v>
      </c>
      <c r="S216" s="78"/>
      <c r="T216">
        <v>212</v>
      </c>
      <c r="U216" s="75">
        <f>H216-J216</f>
        <v>26218.400000000001</v>
      </c>
    </row>
    <row r="217" spans="3:21" x14ac:dyDescent="0.2">
      <c r="C217" s="17">
        <v>72</v>
      </c>
      <c r="D217" s="18" t="s">
        <v>97</v>
      </c>
      <c r="E217" s="19" t="s">
        <v>11</v>
      </c>
      <c r="F217" s="20">
        <v>60350</v>
      </c>
      <c r="G217" s="21">
        <v>131</v>
      </c>
      <c r="H217" s="27">
        <v>97102</v>
      </c>
      <c r="I217" s="28">
        <v>0.436</v>
      </c>
      <c r="J217" s="29">
        <v>2780</v>
      </c>
      <c r="K217" s="30">
        <v>-0.19</v>
      </c>
      <c r="L217" s="31">
        <v>92940</v>
      </c>
      <c r="M217" s="21">
        <v>131</v>
      </c>
      <c r="N217" s="59">
        <f>H217- (H217*I217)</f>
        <v>54765.527999999998</v>
      </c>
      <c r="O217" s="64">
        <f>IF(ISNUMBER(J217/(1+K217)), J217/(1+K217), "")</f>
        <v>3432.0987654320984</v>
      </c>
      <c r="P217" s="59">
        <f>H217+(H217*$X$21)</f>
        <v>97102</v>
      </c>
      <c r="Q217" s="77">
        <f>IF(H217&gt;$X$24, U217-(U217*$Y$24), U217)</f>
        <v>94322</v>
      </c>
      <c r="R217" s="59">
        <f>P217-Q217</f>
        <v>2780</v>
      </c>
      <c r="S217" s="78"/>
      <c r="T217">
        <v>213</v>
      </c>
      <c r="U217" s="75">
        <f>H217-J217</f>
        <v>94322</v>
      </c>
    </row>
    <row r="218" spans="3:21" x14ac:dyDescent="0.2">
      <c r="C218" s="17">
        <v>432</v>
      </c>
      <c r="D218" s="18" t="s">
        <v>477</v>
      </c>
      <c r="E218" s="19" t="s">
        <v>41</v>
      </c>
      <c r="F218" s="20">
        <v>105783</v>
      </c>
      <c r="G218" s="21">
        <v>426</v>
      </c>
      <c r="H218" s="27">
        <v>29092.3</v>
      </c>
      <c r="I218" s="28">
        <v>4.5999999999999999E-2</v>
      </c>
      <c r="J218" s="29">
        <v>2772.2</v>
      </c>
      <c r="K218" s="30">
        <v>3.0000000000000001E-3</v>
      </c>
      <c r="L218" s="31">
        <v>50494.3</v>
      </c>
      <c r="M218" s="21">
        <v>426</v>
      </c>
      <c r="N218" s="59">
        <f>H218- (H218*I218)</f>
        <v>27754.054199999999</v>
      </c>
      <c r="O218" s="64">
        <f>IF(ISNUMBER(J218/(1+K218)), J218/(1+K218), "")</f>
        <v>2763.9082751744768</v>
      </c>
      <c r="P218" s="59">
        <f>H218+(H218*$X$21)</f>
        <v>29092.3</v>
      </c>
      <c r="Q218" s="77">
        <f>IF(H218&gt;$X$24, U218-(U218*$Y$24), U218)</f>
        <v>26320.1</v>
      </c>
      <c r="R218" s="59">
        <f>P218-Q218</f>
        <v>2772.2000000000007</v>
      </c>
      <c r="S218" s="78"/>
      <c r="T218">
        <v>214</v>
      </c>
      <c r="U218" s="75">
        <f>H218-J218</f>
        <v>26320.1</v>
      </c>
    </row>
    <row r="219" spans="3:21" x14ac:dyDescent="0.2">
      <c r="C219" s="17">
        <v>200</v>
      </c>
      <c r="D219" s="18" t="s">
        <v>239</v>
      </c>
      <c r="E219" s="19" t="s">
        <v>112</v>
      </c>
      <c r="F219" s="20">
        <v>22735</v>
      </c>
      <c r="G219" s="21">
        <v>262</v>
      </c>
      <c r="H219" s="27">
        <v>53176</v>
      </c>
      <c r="I219" s="28">
        <v>0.27</v>
      </c>
      <c r="J219" s="29">
        <v>2762.8</v>
      </c>
      <c r="K219" s="30">
        <v>0.156</v>
      </c>
      <c r="L219" s="31">
        <v>69469.3</v>
      </c>
      <c r="M219" s="21">
        <v>262</v>
      </c>
      <c r="N219" s="59">
        <f>H219- (H219*I219)</f>
        <v>38818.479999999996</v>
      </c>
      <c r="O219" s="64">
        <f>IF(ISNUMBER(J219/(1+K219)), J219/(1+K219), "")</f>
        <v>2389.9653979238756</v>
      </c>
      <c r="P219" s="59">
        <f>H219+(H219*$X$21)</f>
        <v>53176</v>
      </c>
      <c r="Q219" s="77">
        <f>IF(H219&gt;$X$24, U219-(U219*$Y$24), U219)</f>
        <v>50413.2</v>
      </c>
      <c r="R219" s="59">
        <f>P219-Q219</f>
        <v>2762.8000000000029</v>
      </c>
      <c r="S219" s="78"/>
      <c r="T219">
        <v>215</v>
      </c>
      <c r="U219" s="75">
        <f>H219-J219</f>
        <v>50413.2</v>
      </c>
    </row>
    <row r="220" spans="3:21" x14ac:dyDescent="0.2">
      <c r="C220" s="17">
        <v>411</v>
      </c>
      <c r="D220" s="18" t="s">
        <v>455</v>
      </c>
      <c r="E220" s="19" t="s">
        <v>41</v>
      </c>
      <c r="F220" s="20">
        <v>137534</v>
      </c>
      <c r="G220" s="21">
        <v>424</v>
      </c>
      <c r="H220" s="27">
        <v>30353.9</v>
      </c>
      <c r="I220" s="28">
        <v>8.7999999999999995E-2</v>
      </c>
      <c r="J220" s="29">
        <v>2754.5</v>
      </c>
      <c r="K220" s="30">
        <v>0.13700000000000001</v>
      </c>
      <c r="L220" s="31">
        <v>48302</v>
      </c>
      <c r="M220" s="21">
        <v>424</v>
      </c>
      <c r="N220" s="59">
        <f>H220- (H220*I220)</f>
        <v>27682.756800000003</v>
      </c>
      <c r="O220" s="64">
        <f>IF(ISNUMBER(J220/(1+K220)), J220/(1+K220), "")</f>
        <v>2422.6033421284083</v>
      </c>
      <c r="P220" s="59">
        <f>H220+(H220*$X$21)</f>
        <v>30353.9</v>
      </c>
      <c r="Q220" s="77">
        <f>IF(H220&gt;$X$24, U220-(U220*$Y$24), U220)</f>
        <v>27599.4</v>
      </c>
      <c r="R220" s="59">
        <f>P220-Q220</f>
        <v>2754.5</v>
      </c>
      <c r="S220" s="78"/>
      <c r="T220">
        <v>216</v>
      </c>
      <c r="U220" s="75">
        <f>H220-J220</f>
        <v>27599.4</v>
      </c>
    </row>
    <row r="221" spans="3:21" x14ac:dyDescent="0.2">
      <c r="C221" s="17">
        <v>196</v>
      </c>
      <c r="D221" s="18" t="s">
        <v>235</v>
      </c>
      <c r="E221" s="19" t="s">
        <v>123</v>
      </c>
      <c r="F221" s="20">
        <v>194431</v>
      </c>
      <c r="G221" s="21">
        <v>180</v>
      </c>
      <c r="H221" s="27">
        <v>53977.599999999999</v>
      </c>
      <c r="I221" s="28">
        <v>-1E-3</v>
      </c>
      <c r="J221" s="29">
        <v>2733</v>
      </c>
      <c r="K221" s="30">
        <v>0.76300000000000001</v>
      </c>
      <c r="L221" s="31">
        <v>72580</v>
      </c>
      <c r="M221" s="21">
        <v>180</v>
      </c>
      <c r="N221" s="59">
        <f>H221- (H221*I221)</f>
        <v>54031.577599999997</v>
      </c>
      <c r="O221" s="64">
        <f>IF(ISNUMBER(J221/(1+K221)), J221/(1+K221), "")</f>
        <v>1550.1985252410664</v>
      </c>
      <c r="P221" s="59">
        <f>H221+(H221*$X$21)</f>
        <v>53977.599999999999</v>
      </c>
      <c r="Q221" s="77">
        <f>IF(H221&gt;$X$24, U221-(U221*$Y$24), U221)</f>
        <v>51244.6</v>
      </c>
      <c r="R221" s="59">
        <f>P221-Q221</f>
        <v>2733</v>
      </c>
      <c r="S221" s="78"/>
      <c r="T221">
        <v>217</v>
      </c>
      <c r="U221" s="75">
        <f>H221-J221</f>
        <v>51244.6</v>
      </c>
    </row>
    <row r="222" spans="3:21" x14ac:dyDescent="0.2">
      <c r="C222" s="17">
        <v>145</v>
      </c>
      <c r="D222" s="18" t="s">
        <v>178</v>
      </c>
      <c r="E222" s="19" t="s">
        <v>26</v>
      </c>
      <c r="F222" s="20">
        <v>41410</v>
      </c>
      <c r="G222" s="21">
        <v>120</v>
      </c>
      <c r="H222" s="27">
        <v>67225.899999999994</v>
      </c>
      <c r="I222" s="28">
        <v>-4.2000000000000003E-2</v>
      </c>
      <c r="J222" s="29">
        <v>2726.2</v>
      </c>
      <c r="K222" s="30">
        <v>5.4489999999999998</v>
      </c>
      <c r="L222" s="31">
        <v>308802</v>
      </c>
      <c r="M222" s="21">
        <v>120</v>
      </c>
      <c r="N222" s="59">
        <f>H222- (H222*I222)</f>
        <v>70049.387799999997</v>
      </c>
      <c r="O222" s="64">
        <f>IF(ISNUMBER(J222/(1+K222)), J222/(1+K222), "")</f>
        <v>422.73220654365014</v>
      </c>
      <c r="P222" s="59">
        <f>H222+(H222*$X$21)</f>
        <v>67225.899999999994</v>
      </c>
      <c r="Q222" s="77">
        <f>IF(H222&gt;$X$24, U222-(U222*$Y$24), U222)</f>
        <v>64499.7</v>
      </c>
      <c r="R222" s="59">
        <f>P222-Q222</f>
        <v>2726.1999999999971</v>
      </c>
      <c r="S222" s="78"/>
      <c r="T222">
        <v>218</v>
      </c>
      <c r="U222" s="75">
        <f>H222-J222</f>
        <v>64499.7</v>
      </c>
    </row>
    <row r="223" spans="3:21" x14ac:dyDescent="0.2">
      <c r="C223" s="17">
        <v>92</v>
      </c>
      <c r="D223" s="18" t="s">
        <v>119</v>
      </c>
      <c r="E223" s="19" t="s">
        <v>48</v>
      </c>
      <c r="F223" s="20">
        <v>70734</v>
      </c>
      <c r="G223" s="21">
        <v>59</v>
      </c>
      <c r="H223" s="27">
        <v>88157.4</v>
      </c>
      <c r="I223" s="28">
        <v>-0.123</v>
      </c>
      <c r="J223" s="29">
        <v>2725</v>
      </c>
      <c r="K223" s="30">
        <v>0.14599999999999999</v>
      </c>
      <c r="L223" s="31">
        <v>589590.30000000005</v>
      </c>
      <c r="M223" s="21">
        <v>59</v>
      </c>
      <c r="N223" s="59">
        <f>H223- (H223*I223)</f>
        <v>99000.76019999999</v>
      </c>
      <c r="O223" s="64">
        <f>IF(ISNUMBER(J223/(1+K223)), J223/(1+K223), "")</f>
        <v>2377.8359511343806</v>
      </c>
      <c r="P223" s="59">
        <f>H223+(H223*$X$21)</f>
        <v>88157.4</v>
      </c>
      <c r="Q223" s="77">
        <f>IF(H223&gt;$X$24, U223-(U223*$Y$24), U223)</f>
        <v>85432.4</v>
      </c>
      <c r="R223" s="59">
        <f>P223-Q223</f>
        <v>2725</v>
      </c>
      <c r="S223" s="78"/>
      <c r="T223">
        <v>219</v>
      </c>
      <c r="U223" s="75">
        <f>H223-J223</f>
        <v>85432.4</v>
      </c>
    </row>
    <row r="224" spans="3:21" x14ac:dyDescent="0.2">
      <c r="C224" s="17">
        <v>199</v>
      </c>
      <c r="D224" s="18" t="s">
        <v>238</v>
      </c>
      <c r="E224" s="19" t="s">
        <v>13</v>
      </c>
      <c r="F224" s="20">
        <v>107741</v>
      </c>
      <c r="G224" s="21">
        <v>220</v>
      </c>
      <c r="H224" s="27">
        <v>53572.1</v>
      </c>
      <c r="I224" s="28">
        <v>0.13200000000000001</v>
      </c>
      <c r="J224" s="29">
        <v>2724.1</v>
      </c>
      <c r="K224" s="30">
        <v>0.25600000000000001</v>
      </c>
      <c r="L224" s="31">
        <v>194584.5</v>
      </c>
      <c r="M224" s="21">
        <v>220</v>
      </c>
      <c r="N224" s="59">
        <f>H224- (H224*I224)</f>
        <v>46500.582799999996</v>
      </c>
      <c r="O224" s="64">
        <f>IF(ISNUMBER(J224/(1+K224)), J224/(1+K224), "")</f>
        <v>2168.8694267515921</v>
      </c>
      <c r="P224" s="59">
        <f>H224+(H224*$X$21)</f>
        <v>53572.1</v>
      </c>
      <c r="Q224" s="77">
        <f>IF(H224&gt;$X$24, U224-(U224*$Y$24), U224)</f>
        <v>50848</v>
      </c>
      <c r="R224" s="59">
        <f>P224-Q224</f>
        <v>2724.0999999999985</v>
      </c>
      <c r="S224" s="78"/>
      <c r="T224">
        <v>220</v>
      </c>
      <c r="U224" s="75">
        <f>H224-J224</f>
        <v>50848</v>
      </c>
    </row>
    <row r="225" spans="3:21" x14ac:dyDescent="0.2">
      <c r="C225" s="17">
        <v>458</v>
      </c>
      <c r="D225" s="18" t="s">
        <v>503</v>
      </c>
      <c r="E225" s="19" t="s">
        <v>28</v>
      </c>
      <c r="F225" s="20">
        <v>85718</v>
      </c>
      <c r="G225" s="21">
        <v>443</v>
      </c>
      <c r="H225" s="27">
        <v>27076.1</v>
      </c>
      <c r="I225" s="28">
        <v>1.7000000000000001E-2</v>
      </c>
      <c r="J225" s="29">
        <v>2662.6</v>
      </c>
      <c r="K225" s="30">
        <v>2.1000000000000001E-2</v>
      </c>
      <c r="L225" s="31">
        <v>75537</v>
      </c>
      <c r="M225" s="21">
        <v>443</v>
      </c>
      <c r="N225" s="59">
        <f>H225- (H225*I225)</f>
        <v>26615.8063</v>
      </c>
      <c r="O225" s="64">
        <f>IF(ISNUMBER(J225/(1+K225)), J225/(1+K225), "")</f>
        <v>2607.8354554358475</v>
      </c>
      <c r="P225" s="59">
        <f>H225+(H225*$X$21)</f>
        <v>27076.1</v>
      </c>
      <c r="Q225" s="77">
        <f>IF(H225&gt;$X$24, U225-(U225*$Y$24), U225)</f>
        <v>24413.5</v>
      </c>
      <c r="R225" s="59">
        <f>P225-Q225</f>
        <v>2662.5999999999985</v>
      </c>
      <c r="S225" s="78"/>
      <c r="T225">
        <v>221</v>
      </c>
      <c r="U225" s="75">
        <f>H225-J225</f>
        <v>24413.5</v>
      </c>
    </row>
    <row r="226" spans="3:21" x14ac:dyDescent="0.2">
      <c r="C226" s="17">
        <v>87</v>
      </c>
      <c r="D226" s="18" t="s">
        <v>114</v>
      </c>
      <c r="E226" s="19" t="s">
        <v>13</v>
      </c>
      <c r="F226" s="20">
        <v>142451</v>
      </c>
      <c r="G226" s="21">
        <v>125</v>
      </c>
      <c r="H226" s="27">
        <v>89804.7</v>
      </c>
      <c r="I226" s="28">
        <v>0.29199999999999998</v>
      </c>
      <c r="J226" s="29">
        <v>2660.3</v>
      </c>
      <c r="K226" s="30">
        <v>-6.8000000000000005E-2</v>
      </c>
      <c r="L226" s="31">
        <v>66682.899999999994</v>
      </c>
      <c r="M226" s="21">
        <v>125</v>
      </c>
      <c r="N226" s="59">
        <f>H226- (H226*I226)</f>
        <v>63581.727599999998</v>
      </c>
      <c r="O226" s="64">
        <f>IF(ISNUMBER(J226/(1+K226)), J226/(1+K226), "")</f>
        <v>2854.3991416309018</v>
      </c>
      <c r="P226" s="59">
        <f>H226+(H226*$X$21)</f>
        <v>89804.7</v>
      </c>
      <c r="Q226" s="77">
        <f>IF(H226&gt;$X$24, U226-(U226*$Y$24), U226)</f>
        <v>87144.4</v>
      </c>
      <c r="R226" s="59">
        <f>P226-Q226</f>
        <v>2660.3000000000029</v>
      </c>
      <c r="S226" s="78"/>
      <c r="T226">
        <v>222</v>
      </c>
      <c r="U226" s="75">
        <f>H226-J226</f>
        <v>87144.4</v>
      </c>
    </row>
    <row r="227" spans="3:21" x14ac:dyDescent="0.2">
      <c r="C227" s="17">
        <v>374</v>
      </c>
      <c r="D227" s="18" t="s">
        <v>417</v>
      </c>
      <c r="E227" s="19" t="s">
        <v>28</v>
      </c>
      <c r="F227" s="20">
        <v>143509</v>
      </c>
      <c r="G227" s="21">
        <v>365</v>
      </c>
      <c r="H227" s="27">
        <v>33062.9</v>
      </c>
      <c r="I227" s="28">
        <v>1.7000000000000001E-2</v>
      </c>
      <c r="J227" s="29">
        <v>2641.7</v>
      </c>
      <c r="K227" s="30">
        <v>2.7E-2</v>
      </c>
      <c r="L227" s="31">
        <v>35220.6</v>
      </c>
      <c r="M227" s="21">
        <v>365</v>
      </c>
      <c r="N227" s="59">
        <f>H227- (H227*I227)</f>
        <v>32500.830700000002</v>
      </c>
      <c r="O227" s="64">
        <f>IF(ISNUMBER(J227/(1+K227)), J227/(1+K227), "")</f>
        <v>2572.249269717624</v>
      </c>
      <c r="P227" s="59">
        <f>H227+(H227*$X$21)</f>
        <v>33062.9</v>
      </c>
      <c r="Q227" s="77">
        <f>IF(H227&gt;$X$24, U227-(U227*$Y$24), U227)</f>
        <v>30421.200000000001</v>
      </c>
      <c r="R227" s="59">
        <f>P227-Q227</f>
        <v>2641.7000000000007</v>
      </c>
      <c r="S227" s="78"/>
      <c r="T227">
        <v>223</v>
      </c>
      <c r="U227" s="75">
        <f>H227-J227</f>
        <v>30421.200000000001</v>
      </c>
    </row>
    <row r="228" spans="3:21" x14ac:dyDescent="0.2">
      <c r="C228" s="17">
        <v>229</v>
      </c>
      <c r="D228" s="18" t="s">
        <v>268</v>
      </c>
      <c r="E228" s="19" t="s">
        <v>11</v>
      </c>
      <c r="F228" s="20">
        <v>73800</v>
      </c>
      <c r="G228" s="21">
        <v>263</v>
      </c>
      <c r="H228" s="27">
        <v>48650</v>
      </c>
      <c r="I228" s="28">
        <v>0.16900000000000001</v>
      </c>
      <c r="J228" s="29">
        <v>2637</v>
      </c>
      <c r="K228" s="30">
        <v>0.17899999999999999</v>
      </c>
      <c r="L228" s="31">
        <v>153226</v>
      </c>
      <c r="M228" s="21">
        <v>263</v>
      </c>
      <c r="N228" s="59">
        <f>H228- (H228*I228)</f>
        <v>40428.15</v>
      </c>
      <c r="O228" s="64">
        <f>IF(ISNUMBER(J228/(1+K228)), J228/(1+K228), "")</f>
        <v>2236.6412213740459</v>
      </c>
      <c r="P228" s="59">
        <f>H228+(H228*$X$21)</f>
        <v>48650</v>
      </c>
      <c r="Q228" s="77">
        <f>IF(H228&gt;$X$24, U228-(U228*$Y$24), U228)</f>
        <v>46013</v>
      </c>
      <c r="R228" s="59">
        <f>P228-Q228</f>
        <v>2637</v>
      </c>
      <c r="S228" s="78"/>
      <c r="T228">
        <v>224</v>
      </c>
      <c r="U228" s="75">
        <f>H228-J228</f>
        <v>46013</v>
      </c>
    </row>
    <row r="229" spans="3:21" x14ac:dyDescent="0.2">
      <c r="C229" s="17">
        <v>391</v>
      </c>
      <c r="D229" s="18" t="s">
        <v>434</v>
      </c>
      <c r="E229" s="19" t="s">
        <v>11</v>
      </c>
      <c r="F229" s="20">
        <v>37346</v>
      </c>
      <c r="G229" s="21">
        <v>437</v>
      </c>
      <c r="H229" s="27">
        <v>31979</v>
      </c>
      <c r="I229" s="28">
        <v>0.192</v>
      </c>
      <c r="J229" s="29">
        <v>2615.3000000000002</v>
      </c>
      <c r="K229" s="30">
        <v>0.64300000000000002</v>
      </c>
      <c r="L229" s="31">
        <v>46575</v>
      </c>
      <c r="M229" s="21">
        <v>437</v>
      </c>
      <c r="N229" s="59">
        <f>H229- (H229*I229)</f>
        <v>25839.031999999999</v>
      </c>
      <c r="O229" s="64">
        <f>IF(ISNUMBER(J229/(1+K229)), J229/(1+K229), "")</f>
        <v>1591.783323189288</v>
      </c>
      <c r="P229" s="59">
        <f>H229+(H229*$X$21)</f>
        <v>31979</v>
      </c>
      <c r="Q229" s="77">
        <f>IF(H229&gt;$X$24, U229-(U229*$Y$24), U229)</f>
        <v>29363.7</v>
      </c>
      <c r="R229" s="59">
        <f>P229-Q229</f>
        <v>2615.2999999999993</v>
      </c>
      <c r="S229" s="78"/>
      <c r="T229">
        <v>225</v>
      </c>
      <c r="U229" s="75">
        <f>H229-J229</f>
        <v>29363.7</v>
      </c>
    </row>
    <row r="230" spans="3:21" x14ac:dyDescent="0.2">
      <c r="C230" s="17">
        <v>388</v>
      </c>
      <c r="D230" s="18" t="s">
        <v>431</v>
      </c>
      <c r="E230" s="19" t="s">
        <v>13</v>
      </c>
      <c r="F230" s="20">
        <v>22000</v>
      </c>
      <c r="G230" s="21">
        <v>295</v>
      </c>
      <c r="H230" s="27">
        <v>32369</v>
      </c>
      <c r="I230" s="28">
        <v>-0.188</v>
      </c>
      <c r="J230" s="29">
        <v>2597</v>
      </c>
      <c r="K230" s="30">
        <v>-0.6</v>
      </c>
      <c r="L230" s="31">
        <v>229806</v>
      </c>
      <c r="M230" s="21">
        <v>295</v>
      </c>
      <c r="N230" s="59">
        <f>H230- (H230*I230)</f>
        <v>38454.372000000003</v>
      </c>
      <c r="O230" s="64">
        <f>IF(ISNUMBER(J230/(1+K230)), J230/(1+K230), "")</f>
        <v>6492.5</v>
      </c>
      <c r="P230" s="59">
        <f>H230+(H230*$X$21)</f>
        <v>32369</v>
      </c>
      <c r="Q230" s="77">
        <f>IF(H230&gt;$X$24, U230-(U230*$Y$24), U230)</f>
        <v>29772</v>
      </c>
      <c r="R230" s="59">
        <f>P230-Q230</f>
        <v>2597</v>
      </c>
      <c r="S230" s="78"/>
      <c r="T230">
        <v>226</v>
      </c>
      <c r="U230" s="75">
        <f>H230-J230</f>
        <v>29772</v>
      </c>
    </row>
    <row r="231" spans="3:21" x14ac:dyDescent="0.2">
      <c r="C231" s="17">
        <v>131</v>
      </c>
      <c r="D231" s="18" t="s">
        <v>164</v>
      </c>
      <c r="E231" s="19" t="s">
        <v>28</v>
      </c>
      <c r="F231" s="20">
        <v>271869</v>
      </c>
      <c r="G231" s="21">
        <v>114</v>
      </c>
      <c r="H231" s="27">
        <v>72178.399999999994</v>
      </c>
      <c r="I231" s="28">
        <v>2E-3</v>
      </c>
      <c r="J231" s="29">
        <v>2562.8000000000002</v>
      </c>
      <c r="K231" s="30">
        <v>0.20300000000000001</v>
      </c>
      <c r="L231" s="31">
        <v>54341.1</v>
      </c>
      <c r="M231" s="21">
        <v>114</v>
      </c>
      <c r="N231" s="59">
        <f>H231- (H231*I231)</f>
        <v>72034.0432</v>
      </c>
      <c r="O231" s="64">
        <f>IF(ISNUMBER(J231/(1+K231)), J231/(1+K231), "")</f>
        <v>2130.3408146300912</v>
      </c>
      <c r="P231" s="59">
        <f>H231+(H231*$X$21)</f>
        <v>72178.399999999994</v>
      </c>
      <c r="Q231" s="77">
        <f>IF(H231&gt;$X$24, U231-(U231*$Y$24), U231)</f>
        <v>69615.599999999991</v>
      </c>
      <c r="R231" s="59">
        <f>P231-Q231</f>
        <v>2562.8000000000029</v>
      </c>
      <c r="S231" s="78"/>
      <c r="T231">
        <v>227</v>
      </c>
      <c r="U231" s="75">
        <f>H231-J231</f>
        <v>69615.599999999991</v>
      </c>
    </row>
    <row r="232" spans="3:21" x14ac:dyDescent="0.2">
      <c r="C232" s="17">
        <v>90</v>
      </c>
      <c r="D232" s="18" t="s">
        <v>117</v>
      </c>
      <c r="E232" s="19" t="s">
        <v>26</v>
      </c>
      <c r="F232" s="20">
        <v>215675</v>
      </c>
      <c r="G232" s="21">
        <v>81</v>
      </c>
      <c r="H232" s="27">
        <v>89286.8</v>
      </c>
      <c r="I232" s="28">
        <v>5.7000000000000002E-2</v>
      </c>
      <c r="J232" s="29">
        <v>2556.1999999999998</v>
      </c>
      <c r="K232" s="30">
        <v>-0.34499999999999997</v>
      </c>
      <c r="L232" s="31">
        <v>166163.6</v>
      </c>
      <c r="M232" s="21">
        <v>81</v>
      </c>
      <c r="N232" s="59">
        <f>H232- (H232*I232)</f>
        <v>84197.452400000009</v>
      </c>
      <c r="O232" s="64">
        <f>IF(ISNUMBER(J232/(1+K232)), J232/(1+K232), "")</f>
        <v>3902.5954198473278</v>
      </c>
      <c r="P232" s="59">
        <f>H232+(H232*$X$21)</f>
        <v>89286.8</v>
      </c>
      <c r="Q232" s="77">
        <f>IF(H232&gt;$X$24, U232-(U232*$Y$24), U232)</f>
        <v>86730.6</v>
      </c>
      <c r="R232" s="59">
        <f>P232-Q232</f>
        <v>2556.1999999999971</v>
      </c>
      <c r="S232" s="78"/>
      <c r="T232">
        <v>228</v>
      </c>
      <c r="U232" s="75">
        <f>H232-J232</f>
        <v>86730.6</v>
      </c>
    </row>
    <row r="233" spans="3:21" x14ac:dyDescent="0.2">
      <c r="C233" s="17">
        <v>284</v>
      </c>
      <c r="D233" s="18" t="s">
        <v>324</v>
      </c>
      <c r="E233" s="19" t="s">
        <v>26</v>
      </c>
      <c r="F233" s="20">
        <v>115882</v>
      </c>
      <c r="G233" s="21">
        <v>277</v>
      </c>
      <c r="H233" s="27">
        <v>42302</v>
      </c>
      <c r="I233" s="28">
        <v>5.5E-2</v>
      </c>
      <c r="J233" s="29">
        <v>2552.6999999999998</v>
      </c>
      <c r="K233" s="30">
        <v>-4.2000000000000003E-2</v>
      </c>
      <c r="L233" s="31">
        <v>43677.5</v>
      </c>
      <c r="M233" s="21">
        <v>277</v>
      </c>
      <c r="N233" s="59">
        <f>H233- (H233*I233)</f>
        <v>39975.39</v>
      </c>
      <c r="O233" s="64">
        <f>IF(ISNUMBER(J233/(1+K233)), J233/(1+K233), "")</f>
        <v>2664.6137787056368</v>
      </c>
      <c r="P233" s="59">
        <f>H233+(H233*$X$21)</f>
        <v>42302</v>
      </c>
      <c r="Q233" s="77">
        <f>IF(H233&gt;$X$24, U233-(U233*$Y$24), U233)</f>
        <v>39749.300000000003</v>
      </c>
      <c r="R233" s="59">
        <f>P233-Q233</f>
        <v>2552.6999999999971</v>
      </c>
      <c r="S233" s="78"/>
      <c r="T233">
        <v>229</v>
      </c>
      <c r="U233" s="75">
        <f>H233-J233</f>
        <v>39749.300000000003</v>
      </c>
    </row>
    <row r="234" spans="3:21" x14ac:dyDescent="0.2">
      <c r="C234" s="17">
        <v>417</v>
      </c>
      <c r="D234" s="18" t="s">
        <v>461</v>
      </c>
      <c r="E234" s="19" t="s">
        <v>217</v>
      </c>
      <c r="F234" s="20">
        <v>12480</v>
      </c>
      <c r="G234" s="21">
        <v>476</v>
      </c>
      <c r="H234" s="27">
        <v>30081.4</v>
      </c>
      <c r="I234" s="28">
        <v>0.21299999999999999</v>
      </c>
      <c r="J234" s="29">
        <v>2540.9</v>
      </c>
      <c r="K234" s="30">
        <v>-0.26</v>
      </c>
      <c r="L234" s="31">
        <v>65596.800000000003</v>
      </c>
      <c r="M234" s="21">
        <v>476</v>
      </c>
      <c r="N234" s="59">
        <f>H234- (H234*I234)</f>
        <v>23674.061800000003</v>
      </c>
      <c r="O234" s="64">
        <f>IF(ISNUMBER(J234/(1+K234)), J234/(1+K234), "")</f>
        <v>3433.6486486486488</v>
      </c>
      <c r="P234" s="59">
        <f>H234+(H234*$X$21)</f>
        <v>30081.4</v>
      </c>
      <c r="Q234" s="77">
        <f>IF(H234&gt;$X$24, U234-(U234*$Y$24), U234)</f>
        <v>27540.5</v>
      </c>
      <c r="R234" s="59">
        <f>P234-Q234</f>
        <v>2540.9000000000015</v>
      </c>
      <c r="S234" s="78"/>
      <c r="T234">
        <v>230</v>
      </c>
      <c r="U234" s="75">
        <f>H234-J234</f>
        <v>27540.5</v>
      </c>
    </row>
    <row r="235" spans="3:21" x14ac:dyDescent="0.2">
      <c r="C235" s="17">
        <v>175</v>
      </c>
      <c r="D235" s="18" t="s">
        <v>210</v>
      </c>
      <c r="E235" s="19" t="s">
        <v>211</v>
      </c>
      <c r="F235" s="20">
        <v>31569</v>
      </c>
      <c r="G235" s="21">
        <v>253</v>
      </c>
      <c r="H235" s="27">
        <v>57933.599999999999</v>
      </c>
      <c r="I235" s="28">
        <v>0.34899999999999998</v>
      </c>
      <c r="J235" s="29">
        <v>2526.8000000000002</v>
      </c>
      <c r="K235" s="30">
        <v>-5.0000000000000001E-3</v>
      </c>
      <c r="L235" s="31">
        <v>64718.5</v>
      </c>
      <c r="M235" s="21">
        <v>253</v>
      </c>
      <c r="N235" s="59">
        <f>H235- (H235*I235)</f>
        <v>37714.7736</v>
      </c>
      <c r="O235" s="64">
        <f>IF(ISNUMBER(J235/(1+K235)), J235/(1+K235), "")</f>
        <v>2539.497487437186</v>
      </c>
      <c r="P235" s="59">
        <f>H235+(H235*$X$21)</f>
        <v>57933.599999999999</v>
      </c>
      <c r="Q235" s="77">
        <f>IF(H235&gt;$X$24, U235-(U235*$Y$24), U235)</f>
        <v>55406.799999999996</v>
      </c>
      <c r="R235" s="59">
        <f>P235-Q235</f>
        <v>2526.8000000000029</v>
      </c>
      <c r="S235" s="78"/>
      <c r="T235">
        <v>231</v>
      </c>
      <c r="U235" s="75">
        <f>H235-J235</f>
        <v>55406.799999999996</v>
      </c>
    </row>
    <row r="236" spans="3:21" x14ac:dyDescent="0.2">
      <c r="C236" s="17">
        <v>46</v>
      </c>
      <c r="D236" s="18" t="s">
        <v>71</v>
      </c>
      <c r="E236" s="19" t="s">
        <v>41</v>
      </c>
      <c r="F236" s="20">
        <v>104065</v>
      </c>
      <c r="G236" s="21">
        <v>27</v>
      </c>
      <c r="H236" s="27">
        <v>125578.2</v>
      </c>
      <c r="I236" s="28">
        <v>-0.16</v>
      </c>
      <c r="J236" s="29">
        <v>2525.6</v>
      </c>
      <c r="K236" s="30">
        <v>-0.63900000000000001</v>
      </c>
      <c r="L236" s="31">
        <v>1063784.3999999999</v>
      </c>
      <c r="M236" s="21">
        <v>27</v>
      </c>
      <c r="N236" s="59">
        <f>H236- (H236*I236)</f>
        <v>145670.712</v>
      </c>
      <c r="O236" s="64">
        <f>IF(ISNUMBER(J236/(1+K236)), J236/(1+K236), "")</f>
        <v>6996.1218836565095</v>
      </c>
      <c r="P236" s="59">
        <f>H236+(H236*$X$21)</f>
        <v>125578.2</v>
      </c>
      <c r="Q236" s="77">
        <f>IF(H236&gt;$X$24, U236-(U236*$Y$24), U236)</f>
        <v>123052.59999999999</v>
      </c>
      <c r="R236" s="59">
        <f>P236-Q236</f>
        <v>2525.6000000000058</v>
      </c>
      <c r="S236" s="78"/>
      <c r="T236">
        <v>232</v>
      </c>
      <c r="U236" s="75">
        <f>H236-J236</f>
        <v>123052.59999999999</v>
      </c>
    </row>
    <row r="237" spans="3:21" x14ac:dyDescent="0.2">
      <c r="C237" s="17">
        <v>413</v>
      </c>
      <c r="D237" s="18" t="s">
        <v>457</v>
      </c>
      <c r="E237" s="19" t="s">
        <v>11</v>
      </c>
      <c r="F237" s="20">
        <v>30400</v>
      </c>
      <c r="G237" s="21">
        <v>407</v>
      </c>
      <c r="H237" s="27">
        <v>30282</v>
      </c>
      <c r="I237" s="28">
        <v>4.8000000000000001E-2</v>
      </c>
      <c r="J237" s="29">
        <v>2523</v>
      </c>
      <c r="K237" s="30">
        <v>0.22700000000000001</v>
      </c>
      <c r="L237" s="31">
        <v>104233</v>
      </c>
      <c r="M237" s="21">
        <v>407</v>
      </c>
      <c r="N237" s="59">
        <f>H237- (H237*I237)</f>
        <v>28828.464</v>
      </c>
      <c r="O237" s="64">
        <f>IF(ISNUMBER(J237/(1+K237)), J237/(1+K237), "")</f>
        <v>2056.2347188264057</v>
      </c>
      <c r="P237" s="59">
        <f>H237+(H237*$X$21)</f>
        <v>30282</v>
      </c>
      <c r="Q237" s="77">
        <f>IF(H237&gt;$X$24, U237-(U237*$Y$24), U237)</f>
        <v>27759</v>
      </c>
      <c r="R237" s="59">
        <f>P237-Q237</f>
        <v>2523</v>
      </c>
      <c r="S237" s="78"/>
      <c r="T237">
        <v>233</v>
      </c>
      <c r="U237" s="75">
        <f>H237-J237</f>
        <v>27759</v>
      </c>
    </row>
    <row r="238" spans="3:21" x14ac:dyDescent="0.2">
      <c r="C238" s="17">
        <v>125</v>
      </c>
      <c r="D238" s="18" t="s">
        <v>157</v>
      </c>
      <c r="E238" s="19" t="s">
        <v>28</v>
      </c>
      <c r="F238" s="20">
        <v>89198</v>
      </c>
      <c r="G238" s="21">
        <v>126</v>
      </c>
      <c r="H238" s="27">
        <v>74202.3</v>
      </c>
      <c r="I238" s="28">
        <v>0.08</v>
      </c>
      <c r="J238" s="29">
        <v>2514.5</v>
      </c>
      <c r="K238" s="30">
        <v>0.14199999999999999</v>
      </c>
      <c r="L238" s="31">
        <v>712112.7</v>
      </c>
      <c r="M238" s="21">
        <v>126</v>
      </c>
      <c r="N238" s="59">
        <f>H238- (H238*I238)</f>
        <v>68266.116000000009</v>
      </c>
      <c r="O238" s="64">
        <f>IF(ISNUMBER(J238/(1+K238)), J238/(1+K238), "")</f>
        <v>2201.8388791593698</v>
      </c>
      <c r="P238" s="59">
        <f>H238+(H238*$X$21)</f>
        <v>74202.3</v>
      </c>
      <c r="Q238" s="77">
        <f>IF(H238&gt;$X$24, U238-(U238*$Y$24), U238)</f>
        <v>71687.8</v>
      </c>
      <c r="R238" s="59">
        <f>P238-Q238</f>
        <v>2514.5</v>
      </c>
      <c r="S238" s="78"/>
      <c r="T238">
        <v>234</v>
      </c>
      <c r="U238" s="75">
        <f>H238-J238</f>
        <v>71687.8</v>
      </c>
    </row>
    <row r="239" spans="3:21" x14ac:dyDescent="0.2">
      <c r="C239" s="17">
        <v>500</v>
      </c>
      <c r="D239" s="79" t="s">
        <v>547</v>
      </c>
      <c r="E239" s="80" t="s">
        <v>41</v>
      </c>
      <c r="F239" s="81">
        <v>66000</v>
      </c>
      <c r="G239" s="21" t="s">
        <v>21</v>
      </c>
      <c r="H239" s="27">
        <v>24796.6</v>
      </c>
      <c r="I239" s="82">
        <v>7.0999999999999994E-2</v>
      </c>
      <c r="J239" s="83">
        <v>2494.1999999999998</v>
      </c>
      <c r="K239" s="84">
        <v>6.0000000000000001E-3</v>
      </c>
      <c r="L239" s="31">
        <v>47983.8</v>
      </c>
      <c r="M239" s="21" t="s">
        <v>21</v>
      </c>
      <c r="N239" s="59">
        <f>H239- (H239*I239)</f>
        <v>23036.041399999998</v>
      </c>
      <c r="O239" s="64">
        <f>IF(ISNUMBER(J239/(1+K239)), J239/(1+K239), "")</f>
        <v>2479.3240556660039</v>
      </c>
      <c r="P239" s="59">
        <f>H239+(H239*$X$21)</f>
        <v>24796.6</v>
      </c>
      <c r="Q239" s="77">
        <f>IF(H239&gt;$X$24, U239-(U239*$Y$24), U239)</f>
        <v>22302.399999999998</v>
      </c>
      <c r="R239" s="59">
        <f>P239-Q239</f>
        <v>2494.2000000000007</v>
      </c>
      <c r="S239" s="78"/>
      <c r="T239">
        <v>235</v>
      </c>
      <c r="U239" s="75">
        <f>H239-J239</f>
        <v>22302.399999999998</v>
      </c>
    </row>
    <row r="240" spans="3:21" x14ac:dyDescent="0.2">
      <c r="C240" s="17">
        <v>117</v>
      </c>
      <c r="D240" s="18" t="s">
        <v>148</v>
      </c>
      <c r="E240" s="19" t="s">
        <v>135</v>
      </c>
      <c r="F240" s="20">
        <v>35442</v>
      </c>
      <c r="G240" s="21">
        <v>137</v>
      </c>
      <c r="H240" s="27">
        <v>77587</v>
      </c>
      <c r="I240" s="28">
        <v>0.17699999999999999</v>
      </c>
      <c r="J240" s="29">
        <v>2484.6999999999998</v>
      </c>
      <c r="K240" s="30">
        <v>-0.27800000000000002</v>
      </c>
      <c r="L240" s="31">
        <v>48385.599999999999</v>
      </c>
      <c r="M240" s="21">
        <v>137</v>
      </c>
      <c r="N240" s="59">
        <f>H240- (H240*I240)</f>
        <v>63854.101000000002</v>
      </c>
      <c r="O240" s="64">
        <f>IF(ISNUMBER(J240/(1+K240)), J240/(1+K240), "")</f>
        <v>3441.4127423822715</v>
      </c>
      <c r="P240" s="59">
        <f>H240+(H240*$X$21)</f>
        <v>77587</v>
      </c>
      <c r="Q240" s="77">
        <f>IF(H240&gt;$X$24, U240-(U240*$Y$24), U240)</f>
        <v>75102.3</v>
      </c>
      <c r="R240" s="59">
        <f>P240-Q240</f>
        <v>2484.6999999999971</v>
      </c>
      <c r="S240" s="78"/>
      <c r="T240">
        <v>236</v>
      </c>
      <c r="U240" s="75">
        <f>H240-J240</f>
        <v>75102.3</v>
      </c>
    </row>
    <row r="241" spans="3:24" x14ac:dyDescent="0.2">
      <c r="C241" s="17">
        <v>224</v>
      </c>
      <c r="D241" s="18" t="s">
        <v>263</v>
      </c>
      <c r="E241" s="19" t="s">
        <v>28</v>
      </c>
      <c r="F241" s="20">
        <v>40848</v>
      </c>
      <c r="G241" s="21">
        <v>209</v>
      </c>
      <c r="H241" s="27">
        <v>49395.7</v>
      </c>
      <c r="I241" s="28">
        <v>1.4E-2</v>
      </c>
      <c r="J241" s="29">
        <v>2476.5</v>
      </c>
      <c r="K241" s="30">
        <v>-3.4000000000000002E-2</v>
      </c>
      <c r="L241" s="31">
        <v>203590.9</v>
      </c>
      <c r="M241" s="21">
        <v>209</v>
      </c>
      <c r="N241" s="59">
        <f>H241- (H241*I241)</f>
        <v>48704.160199999998</v>
      </c>
      <c r="O241" s="64">
        <f>IF(ISNUMBER(J241/(1+K241)), J241/(1+K241), "")</f>
        <v>2563.6645962732919</v>
      </c>
      <c r="P241" s="59">
        <f>H241+(H241*$X$21)</f>
        <v>49395.7</v>
      </c>
      <c r="Q241" s="77">
        <f>IF(H241&gt;$X$24, U241-(U241*$Y$24), U241)</f>
        <v>46919.199999999997</v>
      </c>
      <c r="R241" s="59">
        <f>P241-Q241</f>
        <v>2476.5</v>
      </c>
      <c r="S241" s="78"/>
      <c r="T241">
        <v>237</v>
      </c>
      <c r="U241" s="75">
        <f>H241-J241</f>
        <v>46919.199999999997</v>
      </c>
    </row>
    <row r="242" spans="3:24" x14ac:dyDescent="0.2">
      <c r="C242" s="17">
        <v>323</v>
      </c>
      <c r="D242" s="18" t="s">
        <v>365</v>
      </c>
      <c r="E242" s="19" t="s">
        <v>13</v>
      </c>
      <c r="F242" s="20">
        <v>179788</v>
      </c>
      <c r="G242" s="21">
        <v>343</v>
      </c>
      <c r="H242" s="27">
        <v>37727.599999999999</v>
      </c>
      <c r="I242" s="28">
        <v>0.10100000000000001</v>
      </c>
      <c r="J242" s="29">
        <v>2463.6999999999998</v>
      </c>
      <c r="K242" s="30">
        <v>0.107</v>
      </c>
      <c r="L242" s="31">
        <v>63496.800000000003</v>
      </c>
      <c r="M242" s="21">
        <v>343</v>
      </c>
      <c r="N242" s="59">
        <f>H242- (H242*I242)</f>
        <v>33917.112399999998</v>
      </c>
      <c r="O242" s="64">
        <f>IF(ISNUMBER(J242/(1+K242)), J242/(1+K242), "")</f>
        <v>2225.5645889792231</v>
      </c>
      <c r="P242" s="59">
        <f>H242+(H242*$X$21)</f>
        <v>37727.599999999999</v>
      </c>
      <c r="Q242" s="77">
        <f>IF(H242&gt;$X$24, U242-(U242*$Y$24), U242)</f>
        <v>35263.9</v>
      </c>
      <c r="R242" s="59">
        <f>P242-Q242</f>
        <v>2463.6999999999971</v>
      </c>
      <c r="S242" s="78"/>
      <c r="T242">
        <v>238</v>
      </c>
      <c r="U242" s="75">
        <f>H242-J242</f>
        <v>35263.9</v>
      </c>
    </row>
    <row r="243" spans="3:24" x14ac:dyDescent="0.2">
      <c r="C243" s="17">
        <v>124</v>
      </c>
      <c r="D243" s="18" t="s">
        <v>156</v>
      </c>
      <c r="E243" s="19" t="s">
        <v>26</v>
      </c>
      <c r="F243" s="20">
        <v>499018</v>
      </c>
      <c r="G243" s="21">
        <v>119</v>
      </c>
      <c r="H243" s="27">
        <v>75000.899999999994</v>
      </c>
      <c r="I243" s="28">
        <v>6.3E-2</v>
      </c>
      <c r="J243" s="29">
        <v>2448.8000000000002</v>
      </c>
      <c r="K243" s="30">
        <v>-0.19900000000000001</v>
      </c>
      <c r="L243" s="31">
        <v>57687.199999999997</v>
      </c>
      <c r="M243" s="21">
        <v>119</v>
      </c>
      <c r="N243" s="59">
        <f>H243- (H243*I243)</f>
        <v>70275.843299999993</v>
      </c>
      <c r="O243" s="64">
        <f>IF(ISNUMBER(J243/(1+K243)), J243/(1+K243), "")</f>
        <v>3057.1785268414487</v>
      </c>
      <c r="P243" s="59">
        <f>H243+(H243*$X$21)</f>
        <v>75000.899999999994</v>
      </c>
      <c r="Q243" s="77">
        <f>IF(H243&gt;$X$24, U243-(U243*$Y$24), U243)</f>
        <v>72552.099999999991</v>
      </c>
      <c r="R243" s="59">
        <f>P243-Q243</f>
        <v>2448.8000000000029</v>
      </c>
      <c r="S243" s="78"/>
      <c r="T243">
        <v>239</v>
      </c>
      <c r="U243" s="75">
        <f>H243-J243</f>
        <v>72552.099999999991</v>
      </c>
    </row>
    <row r="244" spans="3:24" x14ac:dyDescent="0.2">
      <c r="C244" s="17">
        <v>313</v>
      </c>
      <c r="D244" s="18" t="s">
        <v>355</v>
      </c>
      <c r="E244" s="19" t="s">
        <v>26</v>
      </c>
      <c r="F244" s="20">
        <v>276750</v>
      </c>
      <c r="G244" s="21">
        <v>298</v>
      </c>
      <c r="H244" s="27">
        <v>39571</v>
      </c>
      <c r="I244" s="28">
        <v>3.5999999999999997E-2</v>
      </c>
      <c r="J244" s="29">
        <v>2392.1999999999998</v>
      </c>
      <c r="K244" s="30">
        <v>0.17</v>
      </c>
      <c r="L244" s="31">
        <v>64811.5</v>
      </c>
      <c r="M244" s="21">
        <v>298</v>
      </c>
      <c r="N244" s="59">
        <f>H244- (H244*I244)</f>
        <v>38146.444000000003</v>
      </c>
      <c r="O244" s="64">
        <f>IF(ISNUMBER(J244/(1+K244)), J244/(1+K244), "")</f>
        <v>2044.6153846153845</v>
      </c>
      <c r="P244" s="59">
        <f>H244+(H244*$X$21)</f>
        <v>39571</v>
      </c>
      <c r="Q244" s="77">
        <f>IF(H244&gt;$X$24, U244-(U244*$Y$24), U244)</f>
        <v>37178.800000000003</v>
      </c>
      <c r="R244" s="59">
        <f>P244-Q244</f>
        <v>2392.1999999999971</v>
      </c>
      <c r="S244" s="78"/>
      <c r="T244">
        <v>240</v>
      </c>
      <c r="U244" s="75">
        <f>H244-J244</f>
        <v>37178.800000000003</v>
      </c>
    </row>
    <row r="245" spans="3:24" x14ac:dyDescent="0.2">
      <c r="C245" s="17">
        <v>342</v>
      </c>
      <c r="D245" s="18" t="s">
        <v>384</v>
      </c>
      <c r="E245" s="19" t="s">
        <v>11</v>
      </c>
      <c r="F245" s="20">
        <v>202000</v>
      </c>
      <c r="G245" s="21">
        <v>334</v>
      </c>
      <c r="H245" s="27">
        <v>36395.699999999997</v>
      </c>
      <c r="I245" s="28">
        <v>4.4999999999999998E-2</v>
      </c>
      <c r="J245" s="29">
        <v>2381.1999999999998</v>
      </c>
      <c r="K245" s="30">
        <v>3.9E-2</v>
      </c>
      <c r="L245" s="31">
        <v>18982.5</v>
      </c>
      <c r="M245" s="21">
        <v>334</v>
      </c>
      <c r="N245" s="59">
        <f>H245- (H245*I245)</f>
        <v>34757.893499999998</v>
      </c>
      <c r="O245" s="64">
        <f>IF(ISNUMBER(J245/(1+K245)), J245/(1+K245), "")</f>
        <v>2291.8190567853703</v>
      </c>
      <c r="P245" s="59">
        <f>H245+(H245*$X$21)</f>
        <v>36395.699999999997</v>
      </c>
      <c r="Q245" s="77">
        <f>IF(H245&gt;$X$24, U245-(U245*$Y$24), U245)</f>
        <v>34014.5</v>
      </c>
      <c r="R245" s="59">
        <f>P245-Q245</f>
        <v>2381.1999999999971</v>
      </c>
      <c r="S245" s="78"/>
      <c r="T245">
        <v>241</v>
      </c>
      <c r="U245" s="75">
        <f>H245-J245</f>
        <v>34014.5</v>
      </c>
    </row>
    <row r="246" spans="3:24" x14ac:dyDescent="0.2">
      <c r="C246" s="17">
        <v>329</v>
      </c>
      <c r="D246" s="18" t="s">
        <v>371</v>
      </c>
      <c r="E246" s="19" t="s">
        <v>11</v>
      </c>
      <c r="F246" s="20">
        <v>74413</v>
      </c>
      <c r="G246" s="21">
        <v>394</v>
      </c>
      <c r="H246" s="27">
        <v>37357.699999999997</v>
      </c>
      <c r="I246" s="28">
        <v>0.25600000000000001</v>
      </c>
      <c r="J246" s="29">
        <v>2368.4</v>
      </c>
      <c r="K246" s="30">
        <v>9.7000000000000003E-2</v>
      </c>
      <c r="L246" s="31">
        <v>70108</v>
      </c>
      <c r="M246" s="21">
        <v>394</v>
      </c>
      <c r="N246" s="59">
        <f>H246- (H246*I246)</f>
        <v>27794.128799999999</v>
      </c>
      <c r="O246" s="64">
        <f>IF(ISNUMBER(J246/(1+K246)), J246/(1+K246), "")</f>
        <v>2158.9790337283503</v>
      </c>
      <c r="P246" s="59">
        <f>H246+(H246*$X$21)</f>
        <v>37357.699999999997</v>
      </c>
      <c r="Q246" s="77">
        <f>IF(H246&gt;$X$24, U246-(U246*$Y$24), U246)</f>
        <v>34989.299999999996</v>
      </c>
      <c r="R246" s="59">
        <f>P246-Q246</f>
        <v>2368.4000000000015</v>
      </c>
      <c r="S246" s="78"/>
      <c r="T246">
        <v>242</v>
      </c>
      <c r="U246" s="75">
        <f>H246-J246</f>
        <v>34989.299999999996</v>
      </c>
    </row>
    <row r="247" spans="3:24" x14ac:dyDescent="0.2">
      <c r="C247" s="17">
        <v>408</v>
      </c>
      <c r="D247" s="18" t="s">
        <v>451</v>
      </c>
      <c r="E247" s="19" t="s">
        <v>11</v>
      </c>
      <c r="F247" s="20">
        <v>103000</v>
      </c>
      <c r="G247" s="21">
        <v>433</v>
      </c>
      <c r="H247" s="27">
        <v>30578</v>
      </c>
      <c r="I247" s="28">
        <v>0.11600000000000001</v>
      </c>
      <c r="J247" s="29">
        <v>2368</v>
      </c>
      <c r="K247" s="30">
        <v>3.964</v>
      </c>
      <c r="L247" s="31">
        <v>67173</v>
      </c>
      <c r="M247" s="21">
        <v>433</v>
      </c>
      <c r="N247" s="59">
        <f>H247- (H247*I247)</f>
        <v>27030.952000000001</v>
      </c>
      <c r="O247" s="64">
        <f>IF(ISNUMBER(J247/(1+K247)), J247/(1+K247), "")</f>
        <v>477.03464947622882</v>
      </c>
      <c r="P247" s="59">
        <f>H247+(H247*$X$21)</f>
        <v>30578</v>
      </c>
      <c r="Q247" s="77">
        <f>IF(H247&gt;$X$24, U247-(U247*$Y$24), U247)</f>
        <v>28210</v>
      </c>
      <c r="R247" s="59">
        <f>P247-Q247</f>
        <v>2368</v>
      </c>
      <c r="S247" s="78"/>
      <c r="T247">
        <v>243</v>
      </c>
      <c r="U247" s="75">
        <f>H247-J247</f>
        <v>28210</v>
      </c>
    </row>
    <row r="248" spans="3:24" x14ac:dyDescent="0.2">
      <c r="C248" s="17">
        <v>496</v>
      </c>
      <c r="D248" s="18" t="s">
        <v>543</v>
      </c>
      <c r="E248" s="19" t="s">
        <v>11</v>
      </c>
      <c r="F248" s="20">
        <v>26300</v>
      </c>
      <c r="G248" s="21" t="s">
        <v>21</v>
      </c>
      <c r="H248" s="27">
        <v>25067.3</v>
      </c>
      <c r="I248" s="28">
        <v>0.23799999999999999</v>
      </c>
      <c r="J248" s="29">
        <v>2360.8000000000002</v>
      </c>
      <c r="K248" s="30">
        <v>0.79</v>
      </c>
      <c r="L248" s="31">
        <v>17920.599999999999</v>
      </c>
      <c r="M248" s="21" t="s">
        <v>21</v>
      </c>
      <c r="N248" s="59">
        <f>H248- (H248*I248)</f>
        <v>19101.282599999999</v>
      </c>
      <c r="O248" s="64">
        <f>IF(ISNUMBER(J248/(1+K248)), J248/(1+K248), "")</f>
        <v>1318.8826815642458</v>
      </c>
      <c r="P248" s="59">
        <f>H248+(H248*$X$21)</f>
        <v>25067.3</v>
      </c>
      <c r="Q248" s="77">
        <f>IF(H248&gt;$X$24, U248-(U248*$Y$24), U248)</f>
        <v>22706.5</v>
      </c>
      <c r="R248" s="59">
        <f>P248-Q248</f>
        <v>2360.7999999999993</v>
      </c>
      <c r="S248" s="78"/>
      <c r="T248">
        <v>244</v>
      </c>
      <c r="U248" s="75">
        <f>H248-J248</f>
        <v>22706.5</v>
      </c>
    </row>
    <row r="249" spans="3:24" x14ac:dyDescent="0.2">
      <c r="C249" s="17">
        <v>443</v>
      </c>
      <c r="D249" s="18" t="s">
        <v>488</v>
      </c>
      <c r="E249" s="19" t="s">
        <v>123</v>
      </c>
      <c r="F249" s="20">
        <v>91369</v>
      </c>
      <c r="G249" s="21">
        <v>454</v>
      </c>
      <c r="H249" s="27">
        <v>28457.1</v>
      </c>
      <c r="I249" s="28">
        <v>0.09</v>
      </c>
      <c r="J249" s="29">
        <v>2322.3000000000002</v>
      </c>
      <c r="K249" s="30">
        <v>-0.59299999999999997</v>
      </c>
      <c r="L249" s="31">
        <v>84234.7</v>
      </c>
      <c r="M249" s="21">
        <v>454</v>
      </c>
      <c r="N249" s="59">
        <f>H249- (H249*I249)</f>
        <v>25895.960999999999</v>
      </c>
      <c r="O249" s="64">
        <f>IF(ISNUMBER(J249/(1+K249)), J249/(1+K249), "")</f>
        <v>5705.8968058968057</v>
      </c>
      <c r="P249" s="59">
        <f>H249+(H249*$X$21)</f>
        <v>28457.1</v>
      </c>
      <c r="Q249" s="77">
        <f>IF(H249&gt;$X$24, U249-(U249*$Y$24), U249)</f>
        <v>26134.799999999999</v>
      </c>
      <c r="R249" s="59">
        <f>P249-Q249</f>
        <v>2322.2999999999993</v>
      </c>
      <c r="S249" s="78"/>
      <c r="T249">
        <v>245</v>
      </c>
      <c r="U249" s="75">
        <f>H249-J249</f>
        <v>26134.799999999999</v>
      </c>
    </row>
    <row r="250" spans="3:24" x14ac:dyDescent="0.2">
      <c r="C250" s="17">
        <v>133</v>
      </c>
      <c r="D250" s="18" t="s">
        <v>166</v>
      </c>
      <c r="E250" s="19" t="s">
        <v>11</v>
      </c>
      <c r="F250" s="20">
        <v>245000</v>
      </c>
      <c r="G250" s="21">
        <v>128</v>
      </c>
      <c r="H250" s="27">
        <v>71309</v>
      </c>
      <c r="I250" s="28">
        <v>3.9E-2</v>
      </c>
      <c r="J250" s="29">
        <v>2314</v>
      </c>
      <c r="K250" s="30">
        <v>-0.32900000000000001</v>
      </c>
      <c r="L250" s="31">
        <v>34508</v>
      </c>
      <c r="M250" s="21">
        <v>128</v>
      </c>
      <c r="N250" s="59">
        <f>H250- (H250*I250)</f>
        <v>68527.948999999993</v>
      </c>
      <c r="O250" s="64">
        <f>IF(ISNUMBER(J250/(1+K250)), J250/(1+K250), "")</f>
        <v>3448.584202682563</v>
      </c>
      <c r="P250" s="59">
        <f>H250+(H250*$X$21)</f>
        <v>71309</v>
      </c>
      <c r="Q250" s="77">
        <f>IF(H250&gt;$X$24, U250-(U250*$Y$24), U250)</f>
        <v>68995</v>
      </c>
      <c r="R250" s="59">
        <f>P250-Q250</f>
        <v>2314</v>
      </c>
      <c r="S250" s="78"/>
      <c r="T250">
        <v>246</v>
      </c>
      <c r="U250" s="75">
        <f>H250-J250</f>
        <v>68995</v>
      </c>
    </row>
    <row r="251" spans="3:24" x14ac:dyDescent="0.2">
      <c r="C251" s="17">
        <v>228</v>
      </c>
      <c r="D251" s="18" t="s">
        <v>267</v>
      </c>
      <c r="E251" s="19" t="s">
        <v>41</v>
      </c>
      <c r="F251" s="20">
        <v>150711</v>
      </c>
      <c r="G251" s="21">
        <v>225</v>
      </c>
      <c r="H251" s="27">
        <v>48836.5</v>
      </c>
      <c r="I251" s="28">
        <v>5.3999999999999999E-2</v>
      </c>
      <c r="J251" s="29">
        <v>2306</v>
      </c>
      <c r="K251" s="30">
        <v>7.2999999999999995E-2</v>
      </c>
      <c r="L251" s="31">
        <v>110404.7</v>
      </c>
      <c r="M251" s="21">
        <v>225</v>
      </c>
      <c r="N251" s="59">
        <f>H251- (H251*I251)</f>
        <v>46199.328999999998</v>
      </c>
      <c r="O251" s="64">
        <f>IF(ISNUMBER(J251/(1+K251)), J251/(1+K251), "")</f>
        <v>2149.1146318732526</v>
      </c>
      <c r="P251" s="59">
        <f>H251+(H251*$X$21)</f>
        <v>48836.5</v>
      </c>
      <c r="Q251" s="77">
        <f>IF(H251&gt;$X$24, U251-(U251*$Y$24), U251)</f>
        <v>46530.5</v>
      </c>
      <c r="R251" s="59">
        <f>P251-Q251</f>
        <v>2306</v>
      </c>
      <c r="S251" s="78"/>
      <c r="T251">
        <v>247</v>
      </c>
      <c r="U251" s="75">
        <f>H251-J251</f>
        <v>46530.5</v>
      </c>
    </row>
    <row r="252" spans="3:24" x14ac:dyDescent="0.2">
      <c r="C252" s="17">
        <v>299</v>
      </c>
      <c r="D252" s="18" t="s">
        <v>341</v>
      </c>
      <c r="E252" s="19" t="s">
        <v>217</v>
      </c>
      <c r="F252" s="20">
        <v>174000</v>
      </c>
      <c r="G252" s="21">
        <v>287</v>
      </c>
      <c r="H252" s="27">
        <v>40827</v>
      </c>
      <c r="I252" s="28">
        <v>4.8000000000000001E-2</v>
      </c>
      <c r="J252" s="29">
        <v>2296</v>
      </c>
      <c r="K252" s="30">
        <v>4.1000000000000002E-2</v>
      </c>
      <c r="L252" s="31">
        <v>25945</v>
      </c>
      <c r="M252" s="21">
        <v>287</v>
      </c>
      <c r="N252" s="59">
        <f>H252- (H252*I252)</f>
        <v>38867.303999999996</v>
      </c>
      <c r="O252" s="64">
        <f>IF(ISNUMBER(J252/(1+K252)), J252/(1+K252), "")</f>
        <v>2205.5715658021136</v>
      </c>
      <c r="P252" s="59">
        <f>H252+(H252*$X$21)</f>
        <v>40827</v>
      </c>
      <c r="Q252" s="77">
        <f>IF(H252&gt;$X$24, U252-(U252*$Y$24), U252)</f>
        <v>38531</v>
      </c>
      <c r="R252" s="59">
        <f>P252-Q252</f>
        <v>2296</v>
      </c>
      <c r="S252" s="78"/>
      <c r="T252">
        <v>248</v>
      </c>
      <c r="U252" s="75">
        <f>H252-J252</f>
        <v>38531</v>
      </c>
    </row>
    <row r="253" spans="3:24" x14ac:dyDescent="0.2">
      <c r="C253" s="17">
        <v>230</v>
      </c>
      <c r="D253" s="18" t="s">
        <v>269</v>
      </c>
      <c r="E253" s="19" t="s">
        <v>28</v>
      </c>
      <c r="F253" s="20">
        <v>171992</v>
      </c>
      <c r="G253" s="21">
        <v>229</v>
      </c>
      <c r="H253" s="27">
        <v>48368</v>
      </c>
      <c r="I253" s="28">
        <v>4.9000000000000002E-2</v>
      </c>
      <c r="J253" s="29">
        <v>2295.6</v>
      </c>
      <c r="K253" s="30">
        <v>-0.20699999999999999</v>
      </c>
      <c r="L253" s="31">
        <v>52339.5</v>
      </c>
      <c r="M253" s="21">
        <v>229</v>
      </c>
      <c r="N253" s="59">
        <f>H253- (H253*I253)</f>
        <v>45997.968000000001</v>
      </c>
      <c r="O253" s="64">
        <f>IF(ISNUMBER(J253/(1+K253)), J253/(1+K253), "")</f>
        <v>2894.8297604035306</v>
      </c>
      <c r="P253" s="59">
        <f>H253+(H253*$X$21)</f>
        <v>48368</v>
      </c>
      <c r="Q253" s="77">
        <f>IF(H253&gt;$X$24, U253-(U253*$Y$24), U253)</f>
        <v>46072.4</v>
      </c>
      <c r="R253" s="59">
        <f>P253-Q253</f>
        <v>2295.5999999999985</v>
      </c>
      <c r="S253" s="78"/>
      <c r="T253">
        <v>249</v>
      </c>
      <c r="U253" s="75">
        <f>H253-J253</f>
        <v>46072.4</v>
      </c>
    </row>
    <row r="254" spans="3:24" x14ac:dyDescent="0.2">
      <c r="C254" s="17">
        <v>400</v>
      </c>
      <c r="D254" s="18" t="s">
        <v>443</v>
      </c>
      <c r="E254" s="19" t="s">
        <v>11</v>
      </c>
      <c r="F254" s="20">
        <v>33689</v>
      </c>
      <c r="G254" s="21">
        <v>390</v>
      </c>
      <c r="H254" s="27">
        <v>31367.8</v>
      </c>
      <c r="I254" s="28">
        <v>4.4999999999999998E-2</v>
      </c>
      <c r="J254" s="29">
        <v>2291.9</v>
      </c>
      <c r="K254" s="30">
        <v>-5.3999999999999999E-2</v>
      </c>
      <c r="L254" s="31">
        <v>158506.79999999999</v>
      </c>
      <c r="M254" s="21">
        <v>390</v>
      </c>
      <c r="N254" s="59">
        <f>H254- (H254*I254)</f>
        <v>29956.249</v>
      </c>
      <c r="O254" s="64">
        <f>IF(ISNUMBER(J254/(1+K254)), J254/(1+K254), "")</f>
        <v>2422.727272727273</v>
      </c>
      <c r="P254" s="59">
        <f>H254+(H254*$X$21)</f>
        <v>31367.8</v>
      </c>
      <c r="Q254" s="77">
        <f>IF(H254&gt;$X$24, U254-(U254*$Y$24), U254)</f>
        <v>29075.899999999998</v>
      </c>
      <c r="R254" s="59">
        <f>P254-Q254</f>
        <v>2291.9000000000015</v>
      </c>
      <c r="S254" s="78"/>
      <c r="T254">
        <v>250</v>
      </c>
      <c r="U254" s="75">
        <f>H254-J254</f>
        <v>29075.899999999998</v>
      </c>
    </row>
    <row r="255" spans="3:24" x14ac:dyDescent="0.2">
      <c r="C255" s="17">
        <v>345</v>
      </c>
      <c r="D255" s="18" t="s">
        <v>387</v>
      </c>
      <c r="E255" s="19" t="s">
        <v>28</v>
      </c>
      <c r="F255" s="20">
        <v>195056</v>
      </c>
      <c r="G255" s="21">
        <v>317</v>
      </c>
      <c r="H255" s="27">
        <v>35796.9</v>
      </c>
      <c r="I255" s="28">
        <v>-1.6E-2</v>
      </c>
      <c r="J255" s="29">
        <v>2289.5</v>
      </c>
      <c r="K255" s="30">
        <v>6.0999999999999999E-2</v>
      </c>
      <c r="L255" s="31">
        <v>44662.400000000001</v>
      </c>
      <c r="M255" s="21">
        <v>317</v>
      </c>
      <c r="N255" s="59">
        <f>H255- (H255*I255)</f>
        <v>36369.650399999999</v>
      </c>
      <c r="O255" s="64">
        <f>IF(ISNUMBER(J255/(1+K255)), J255/(1+K255), "")</f>
        <v>2157.8699340245053</v>
      </c>
      <c r="P255" s="59">
        <f>H255+(H255*$X$21)</f>
        <v>35796.9</v>
      </c>
      <c r="Q255" s="77">
        <f>IF(H255&gt;$X$24, U255-(U255*$Y$24), U255)</f>
        <v>33507.4</v>
      </c>
      <c r="R255" s="59">
        <f>P255-Q255</f>
        <v>2289.5</v>
      </c>
      <c r="S255" s="78"/>
      <c r="T255">
        <v>251</v>
      </c>
      <c r="U255" s="75">
        <f>H255-J255</f>
        <v>33507.4</v>
      </c>
    </row>
    <row r="256" spans="3:24" ht="19" x14ac:dyDescent="0.25">
      <c r="C256" s="17">
        <v>4</v>
      </c>
      <c r="D256" s="18" t="s">
        <v>16</v>
      </c>
      <c r="E256" s="19" t="s">
        <v>13</v>
      </c>
      <c r="F256" s="20">
        <v>1382401</v>
      </c>
      <c r="G256" s="21">
        <v>4</v>
      </c>
      <c r="H256" s="27">
        <v>392976.6</v>
      </c>
      <c r="I256" s="28">
        <v>0.20499999999999999</v>
      </c>
      <c r="J256" s="29">
        <v>2270.5</v>
      </c>
      <c r="K256" s="30" t="s">
        <v>17</v>
      </c>
      <c r="L256" s="31">
        <v>601899.9</v>
      </c>
      <c r="M256" s="21">
        <v>4</v>
      </c>
      <c r="N256" s="59">
        <f>H256- (H256*I256)</f>
        <v>312416.397</v>
      </c>
      <c r="O256" s="64" t="str">
        <f>IF(ISNUMBER(J256/(1+K256)), J256/(1+K256), "")</f>
        <v/>
      </c>
      <c r="P256" s="59">
        <f>H256+(H256*$X$21)</f>
        <v>392976.6</v>
      </c>
      <c r="Q256" s="77">
        <f>IF(H256&gt;$X$24, U256-(U256*$Y$24), U256)</f>
        <v>390706.1</v>
      </c>
      <c r="R256" s="59">
        <f>P256-Q256</f>
        <v>2270.5</v>
      </c>
      <c r="S256" s="78"/>
      <c r="T256">
        <v>252</v>
      </c>
      <c r="U256" s="75">
        <f>H256-J256</f>
        <v>390706.1</v>
      </c>
      <c r="W256" s="43" t="s">
        <v>560</v>
      </c>
      <c r="X256" s="42"/>
    </row>
    <row r="257" spans="3:21" x14ac:dyDescent="0.2">
      <c r="C257" s="17">
        <v>186</v>
      </c>
      <c r="D257" s="18" t="s">
        <v>223</v>
      </c>
      <c r="E257" s="19" t="s">
        <v>28</v>
      </c>
      <c r="F257" s="20">
        <v>115878</v>
      </c>
      <c r="G257" s="21">
        <v>198</v>
      </c>
      <c r="H257" s="27">
        <v>55720.2</v>
      </c>
      <c r="I257" s="28">
        <v>8.1000000000000003E-2</v>
      </c>
      <c r="J257" s="29">
        <v>2265.3000000000002</v>
      </c>
      <c r="K257" s="30">
        <v>0.38800000000000001</v>
      </c>
      <c r="L257" s="31">
        <v>72734.5</v>
      </c>
      <c r="M257" s="21">
        <v>198</v>
      </c>
      <c r="N257" s="59">
        <f>H257- (H257*I257)</f>
        <v>51206.863799999999</v>
      </c>
      <c r="O257" s="64">
        <f>IF(ISNUMBER(J257/(1+K257)), J257/(1+K257), "")</f>
        <v>1632.0605187319886</v>
      </c>
      <c r="P257" s="59">
        <f>H257+(H257*$X$21)</f>
        <v>55720.2</v>
      </c>
      <c r="Q257" s="77">
        <f>IF(H257&gt;$X$24, U257-(U257*$Y$24), U257)</f>
        <v>53454.899999999994</v>
      </c>
      <c r="R257" s="59">
        <f>P257-Q257</f>
        <v>2265.3000000000029</v>
      </c>
      <c r="S257" s="78"/>
      <c r="T257">
        <v>253</v>
      </c>
      <c r="U257" s="75">
        <f>H257-J257</f>
        <v>53454.899999999994</v>
      </c>
    </row>
    <row r="258" spans="3:21" x14ac:dyDescent="0.2">
      <c r="C258" s="17">
        <v>308</v>
      </c>
      <c r="D258" s="18" t="s">
        <v>350</v>
      </c>
      <c r="E258" s="19" t="s">
        <v>11</v>
      </c>
      <c r="F258" s="20">
        <v>45420</v>
      </c>
      <c r="G258" s="21">
        <v>293</v>
      </c>
      <c r="H258" s="27">
        <v>39815</v>
      </c>
      <c r="I258" s="28">
        <v>3.4000000000000002E-2</v>
      </c>
      <c r="J258" s="29">
        <v>2252</v>
      </c>
      <c r="K258" s="30">
        <v>-0.29399999999999998</v>
      </c>
      <c r="L258" s="31">
        <v>112249</v>
      </c>
      <c r="M258" s="21">
        <v>293</v>
      </c>
      <c r="N258" s="59">
        <f>H258- (H258*I258)</f>
        <v>38461.29</v>
      </c>
      <c r="O258" s="64">
        <f>IF(ISNUMBER(J258/(1+K258)), J258/(1+K258), "")</f>
        <v>3189.8016997167142</v>
      </c>
      <c r="P258" s="59">
        <f>H258+(H258*$X$21)</f>
        <v>39815</v>
      </c>
      <c r="Q258" s="77">
        <f>IF(H258&gt;$X$24, U258-(U258*$Y$24), U258)</f>
        <v>37563</v>
      </c>
      <c r="R258" s="59">
        <f>P258-Q258</f>
        <v>2252</v>
      </c>
      <c r="S258" s="78"/>
      <c r="T258">
        <v>254</v>
      </c>
      <c r="U258" s="75">
        <f>H258-J258</f>
        <v>37563</v>
      </c>
    </row>
    <row r="259" spans="3:21" x14ac:dyDescent="0.2">
      <c r="C259" s="17">
        <v>483</v>
      </c>
      <c r="D259" s="18" t="s">
        <v>530</v>
      </c>
      <c r="E259" s="19" t="s">
        <v>15</v>
      </c>
      <c r="F259" s="20">
        <v>41861</v>
      </c>
      <c r="G259" s="21">
        <v>492</v>
      </c>
      <c r="H259" s="27">
        <v>25823.3</v>
      </c>
      <c r="I259" s="28">
        <v>8.4000000000000005E-2</v>
      </c>
      <c r="J259" s="29">
        <v>2235.1999999999998</v>
      </c>
      <c r="K259" s="30">
        <v>0.314</v>
      </c>
      <c r="L259" s="31">
        <v>674869.5</v>
      </c>
      <c r="M259" s="21">
        <v>492</v>
      </c>
      <c r="N259" s="59">
        <f>H259- (H259*I259)</f>
        <v>23654.142799999998</v>
      </c>
      <c r="O259" s="64">
        <f>IF(ISNUMBER(J259/(1+K259)), J259/(1+K259), "")</f>
        <v>1701.0654490106542</v>
      </c>
      <c r="P259" s="59">
        <f>H259+(H259*$X$21)</f>
        <v>25823.3</v>
      </c>
      <c r="Q259" s="77">
        <f>IF(H259&gt;$X$24, U259-(U259*$Y$24), U259)</f>
        <v>23588.1</v>
      </c>
      <c r="R259" s="59">
        <f>P259-Q259</f>
        <v>2235.2000000000007</v>
      </c>
      <c r="S259" s="78"/>
      <c r="T259">
        <v>255</v>
      </c>
      <c r="U259" s="75">
        <f>H259-J259</f>
        <v>23588.1</v>
      </c>
    </row>
    <row r="260" spans="3:21" x14ac:dyDescent="0.2">
      <c r="C260" s="17">
        <v>346</v>
      </c>
      <c r="D260" s="18" t="s">
        <v>388</v>
      </c>
      <c r="E260" s="19" t="s">
        <v>217</v>
      </c>
      <c r="F260" s="20">
        <v>12000</v>
      </c>
      <c r="G260" s="21">
        <v>345</v>
      </c>
      <c r="H260" s="27">
        <v>35785</v>
      </c>
      <c r="I260" s="28">
        <v>4.5999999999999999E-2</v>
      </c>
      <c r="J260" s="29">
        <v>2223.6999999999998</v>
      </c>
      <c r="K260" s="30">
        <v>8.9999999999999993E-3</v>
      </c>
      <c r="L260" s="31">
        <v>122221</v>
      </c>
      <c r="M260" s="21">
        <v>345</v>
      </c>
      <c r="N260" s="59">
        <f>H260- (H260*I260)</f>
        <v>34138.89</v>
      </c>
      <c r="O260" s="64">
        <f>IF(ISNUMBER(J260/(1+K260)), J260/(1+K260), "")</f>
        <v>2203.8652130822597</v>
      </c>
      <c r="P260" s="59">
        <f>H260+(H260*$X$21)</f>
        <v>35785</v>
      </c>
      <c r="Q260" s="77">
        <f>IF(H260&gt;$X$24, U260-(U260*$Y$24), U260)</f>
        <v>33561.300000000003</v>
      </c>
      <c r="R260" s="59">
        <f>P260-Q260</f>
        <v>2223.6999999999971</v>
      </c>
      <c r="S260" s="78"/>
      <c r="T260">
        <v>256</v>
      </c>
      <c r="U260" s="75">
        <f>H260-J260</f>
        <v>33561.300000000003</v>
      </c>
    </row>
    <row r="261" spans="3:21" x14ac:dyDescent="0.2">
      <c r="C261" s="17">
        <v>328</v>
      </c>
      <c r="D261" s="18" t="s">
        <v>370</v>
      </c>
      <c r="E261" s="19" t="s">
        <v>36</v>
      </c>
      <c r="F261" s="20">
        <v>146600</v>
      </c>
      <c r="G261" s="21">
        <v>341</v>
      </c>
      <c r="H261" s="27">
        <v>37360</v>
      </c>
      <c r="I261" s="28">
        <v>8.8999999999999996E-2</v>
      </c>
      <c r="J261" s="29">
        <v>2173</v>
      </c>
      <c r="K261" s="30">
        <v>-1.7999999999999999E-2</v>
      </c>
      <c r="L261" s="31">
        <v>44441</v>
      </c>
      <c r="M261" s="21">
        <v>341</v>
      </c>
      <c r="N261" s="59">
        <f>H261- (H261*I261)</f>
        <v>34034.959999999999</v>
      </c>
      <c r="O261" s="64">
        <f>IF(ISNUMBER(J261/(1+K261)), J261/(1+K261), "")</f>
        <v>2212.8309572301428</v>
      </c>
      <c r="P261" s="59">
        <f>H261+(H261*$X$21)</f>
        <v>37360</v>
      </c>
      <c r="Q261" s="77">
        <f>IF(H261&gt;$X$24, U261-(U261*$Y$24), U261)</f>
        <v>35187</v>
      </c>
      <c r="R261" s="59">
        <f>P261-Q261</f>
        <v>2173</v>
      </c>
      <c r="S261" s="78"/>
      <c r="T261">
        <v>257</v>
      </c>
      <c r="U261" s="75">
        <f>H261-J261</f>
        <v>35187</v>
      </c>
    </row>
    <row r="262" spans="3:21" x14ac:dyDescent="0.2">
      <c r="C262" s="17">
        <v>149</v>
      </c>
      <c r="D262" s="18" t="s">
        <v>182</v>
      </c>
      <c r="E262" s="19" t="s">
        <v>13</v>
      </c>
      <c r="F262" s="20">
        <v>161399</v>
      </c>
      <c r="G262" s="21">
        <v>162</v>
      </c>
      <c r="H262" s="27">
        <v>66310</v>
      </c>
      <c r="I262" s="28">
        <v>0.125</v>
      </c>
      <c r="J262" s="29">
        <v>2168.1999999999998</v>
      </c>
      <c r="K262" s="30">
        <v>7.2130000000000001</v>
      </c>
      <c r="L262" s="31">
        <v>103676.1</v>
      </c>
      <c r="M262" s="21">
        <v>162</v>
      </c>
      <c r="N262" s="59">
        <f>H262- (H262*I262)</f>
        <v>58021.25</v>
      </c>
      <c r="O262" s="64">
        <f>IF(ISNUMBER(J262/(1+K262)), J262/(1+K262), "")</f>
        <v>263.99610373797634</v>
      </c>
      <c r="P262" s="59">
        <f>H262+(H262*$X$21)</f>
        <v>66310</v>
      </c>
      <c r="Q262" s="77">
        <f>IF(H262&gt;$X$24, U262-(U262*$Y$24), U262)</f>
        <v>64141.8</v>
      </c>
      <c r="R262" s="59">
        <f>P262-Q262</f>
        <v>2168.1999999999971</v>
      </c>
      <c r="S262" s="78"/>
      <c r="T262">
        <v>258</v>
      </c>
      <c r="U262" s="75">
        <f>H262-J262</f>
        <v>64141.8</v>
      </c>
    </row>
    <row r="263" spans="3:21" x14ac:dyDescent="0.2">
      <c r="C263" s="17">
        <v>399</v>
      </c>
      <c r="D263" s="18" t="s">
        <v>442</v>
      </c>
      <c r="E263" s="19" t="s">
        <v>340</v>
      </c>
      <c r="F263" s="20">
        <v>122000</v>
      </c>
      <c r="G263" s="21">
        <v>389</v>
      </c>
      <c r="H263" s="27">
        <v>31400</v>
      </c>
      <c r="I263" s="28">
        <v>4.1000000000000002E-2</v>
      </c>
      <c r="J263" s="29">
        <v>2162</v>
      </c>
      <c r="K263" s="30">
        <v>0.34200000000000003</v>
      </c>
      <c r="L263" s="31">
        <v>48797</v>
      </c>
      <c r="M263" s="21">
        <v>389</v>
      </c>
      <c r="N263" s="59">
        <f>H263- (H263*I263)</f>
        <v>30112.6</v>
      </c>
      <c r="O263" s="64">
        <f>IF(ISNUMBER(J263/(1+K263)), J263/(1+K263), "")</f>
        <v>1611.0283159463486</v>
      </c>
      <c r="P263" s="59">
        <f>H263+(H263*$X$21)</f>
        <v>31400</v>
      </c>
      <c r="Q263" s="77">
        <f>IF(H263&gt;$X$24, U263-(U263*$Y$24), U263)</f>
        <v>29238</v>
      </c>
      <c r="R263" s="59">
        <f>P263-Q263</f>
        <v>2162</v>
      </c>
      <c r="S263" s="78"/>
      <c r="T263">
        <v>259</v>
      </c>
      <c r="U263" s="75">
        <f>H263-J263</f>
        <v>29238</v>
      </c>
    </row>
    <row r="264" spans="3:21" x14ac:dyDescent="0.2">
      <c r="C264" s="17">
        <v>278</v>
      </c>
      <c r="D264" s="18" t="s">
        <v>318</v>
      </c>
      <c r="E264" s="19" t="s">
        <v>11</v>
      </c>
      <c r="F264" s="20">
        <v>50000</v>
      </c>
      <c r="G264" s="21">
        <v>255</v>
      </c>
      <c r="H264" s="27">
        <v>42685</v>
      </c>
      <c r="I264" s="28">
        <v>0</v>
      </c>
      <c r="J264" s="29">
        <v>2160</v>
      </c>
      <c r="K264" s="30">
        <v>126.059</v>
      </c>
      <c r="L264" s="31">
        <v>125989</v>
      </c>
      <c r="M264" s="21">
        <v>255</v>
      </c>
      <c r="N264" s="59">
        <f>H264- (H264*I264)</f>
        <v>42685</v>
      </c>
      <c r="O264" s="64">
        <f>IF(ISNUMBER(J264/(1+K264)), J264/(1+K264), "")</f>
        <v>16.999976388921681</v>
      </c>
      <c r="P264" s="59">
        <f>H264+(H264*$X$21)</f>
        <v>42685</v>
      </c>
      <c r="Q264" s="77">
        <f>IF(H264&gt;$X$24, U264-(U264*$Y$24), U264)</f>
        <v>40525</v>
      </c>
      <c r="R264" s="59">
        <f>P264-Q264</f>
        <v>2160</v>
      </c>
      <c r="S264" s="78"/>
      <c r="T264">
        <v>260</v>
      </c>
      <c r="U264" s="75">
        <f>H264-J264</f>
        <v>40525</v>
      </c>
    </row>
    <row r="265" spans="3:21" x14ac:dyDescent="0.2">
      <c r="C265" s="17">
        <v>327</v>
      </c>
      <c r="D265" s="18" t="s">
        <v>369</v>
      </c>
      <c r="E265" s="19" t="s">
        <v>28</v>
      </c>
      <c r="F265" s="20">
        <v>44947</v>
      </c>
      <c r="G265" s="21">
        <v>342</v>
      </c>
      <c r="H265" s="27">
        <v>37371.199999999997</v>
      </c>
      <c r="I265" s="28">
        <v>9.0999999999999998E-2</v>
      </c>
      <c r="J265" s="29">
        <v>2141.5</v>
      </c>
      <c r="K265" s="30">
        <v>4.0000000000000001E-3</v>
      </c>
      <c r="L265" s="31">
        <v>39161.800000000003</v>
      </c>
      <c r="M265" s="21">
        <v>342</v>
      </c>
      <c r="N265" s="59">
        <f>H265- (H265*I265)</f>
        <v>33970.4208</v>
      </c>
      <c r="O265" s="64">
        <f>IF(ISNUMBER(J265/(1+K265)), J265/(1+K265), "")</f>
        <v>2132.9681274900399</v>
      </c>
      <c r="P265" s="59">
        <f>H265+(H265*$X$21)</f>
        <v>37371.199999999997</v>
      </c>
      <c r="Q265" s="77">
        <f>IF(H265&gt;$X$24, U265-(U265*$Y$24), U265)</f>
        <v>35229.699999999997</v>
      </c>
      <c r="R265" s="59">
        <f>P265-Q265</f>
        <v>2141.5</v>
      </c>
      <c r="S265" s="78"/>
      <c r="T265">
        <v>261</v>
      </c>
      <c r="U265" s="75">
        <f>H265-J265</f>
        <v>35229.699999999997</v>
      </c>
    </row>
    <row r="266" spans="3:21" x14ac:dyDescent="0.2">
      <c r="C266" s="17">
        <v>379</v>
      </c>
      <c r="D266" s="18" t="s">
        <v>422</v>
      </c>
      <c r="E266" s="19" t="s">
        <v>11</v>
      </c>
      <c r="F266" s="20">
        <v>100000</v>
      </c>
      <c r="G266" s="21">
        <v>386</v>
      </c>
      <c r="H266" s="27">
        <v>32815</v>
      </c>
      <c r="I266" s="28">
        <v>7.8E-2</v>
      </c>
      <c r="J266" s="29">
        <v>2138</v>
      </c>
      <c r="K266" s="30" t="s">
        <v>17</v>
      </c>
      <c r="L266" s="31">
        <v>70507</v>
      </c>
      <c r="M266" s="21">
        <v>386</v>
      </c>
      <c r="N266" s="59">
        <f>H266- (H266*I266)</f>
        <v>30255.43</v>
      </c>
      <c r="O266" s="64" t="str">
        <f>IF(ISNUMBER(J266/(1+K266)), J266/(1+K266), "")</f>
        <v/>
      </c>
      <c r="P266" s="59">
        <f>H266+(H266*$X$21)</f>
        <v>32815</v>
      </c>
      <c r="Q266" s="77">
        <f>IF(H266&gt;$X$24, U266-(U266*$Y$24), U266)</f>
        <v>30677</v>
      </c>
      <c r="R266" s="59">
        <f>P266-Q266</f>
        <v>2138</v>
      </c>
      <c r="S266" s="78"/>
      <c r="T266">
        <v>262</v>
      </c>
      <c r="U266" s="75">
        <f>H266-J266</f>
        <v>30677</v>
      </c>
    </row>
    <row r="267" spans="3:21" x14ac:dyDescent="0.2">
      <c r="C267" s="17">
        <v>293</v>
      </c>
      <c r="D267" s="18" t="s">
        <v>333</v>
      </c>
      <c r="E267" s="19" t="s">
        <v>11</v>
      </c>
      <c r="F267" s="20">
        <v>92000</v>
      </c>
      <c r="G267" s="21">
        <v>301</v>
      </c>
      <c r="H267" s="27">
        <v>41303</v>
      </c>
      <c r="I267" s="28">
        <v>9.5000000000000001E-2</v>
      </c>
      <c r="J267" s="29">
        <v>2129</v>
      </c>
      <c r="K267" s="30">
        <v>-1E-3</v>
      </c>
      <c r="L267" s="31">
        <v>44792</v>
      </c>
      <c r="M267" s="21">
        <v>301</v>
      </c>
      <c r="N267" s="59">
        <f>H267- (H267*I267)</f>
        <v>37379.214999999997</v>
      </c>
      <c r="O267" s="64">
        <f>IF(ISNUMBER(J267/(1+K267)), J267/(1+K267), "")</f>
        <v>2131.131131131131</v>
      </c>
      <c r="P267" s="59">
        <f>H267+(H267*$X$21)</f>
        <v>41303</v>
      </c>
      <c r="Q267" s="77">
        <f>IF(H267&gt;$X$24, U267-(U267*$Y$24), U267)</f>
        <v>39174</v>
      </c>
      <c r="R267" s="59">
        <f>P267-Q267</f>
        <v>2129</v>
      </c>
      <c r="S267" s="78"/>
      <c r="T267">
        <v>263</v>
      </c>
      <c r="U267" s="75">
        <f>H267-J267</f>
        <v>39174</v>
      </c>
    </row>
    <row r="268" spans="3:21" x14ac:dyDescent="0.2">
      <c r="C268" s="17">
        <v>127</v>
      </c>
      <c r="D268" s="18" t="s">
        <v>159</v>
      </c>
      <c r="E268" s="19" t="s">
        <v>15</v>
      </c>
      <c r="F268" s="20">
        <v>225000</v>
      </c>
      <c r="G268" s="21">
        <v>118</v>
      </c>
      <c r="H268" s="27">
        <v>74103.899999999994</v>
      </c>
      <c r="I268" s="28">
        <v>4.4999999999999998E-2</v>
      </c>
      <c r="J268" s="29">
        <v>2116</v>
      </c>
      <c r="K268" s="30">
        <v>3.3000000000000002E-2</v>
      </c>
      <c r="L268" s="31">
        <v>38097.300000000003</v>
      </c>
      <c r="M268" s="21">
        <v>118</v>
      </c>
      <c r="N268" s="59">
        <f>H268- (H268*I268)</f>
        <v>70769.224499999997</v>
      </c>
      <c r="O268" s="64">
        <f>IF(ISNUMBER(J268/(1+K268)), J268/(1+K268), "")</f>
        <v>2048.4027105517912</v>
      </c>
      <c r="P268" s="59">
        <f>H268+(H268*$X$21)</f>
        <v>74103.899999999994</v>
      </c>
      <c r="Q268" s="77">
        <f>IF(H268&gt;$X$24, U268-(U268*$Y$24), U268)</f>
        <v>71987.899999999994</v>
      </c>
      <c r="R268" s="59">
        <f>P268-Q268</f>
        <v>2116</v>
      </c>
      <c r="S268" s="78"/>
      <c r="T268">
        <v>264</v>
      </c>
      <c r="U268" s="75">
        <f>H268-J268</f>
        <v>71987.899999999994</v>
      </c>
    </row>
    <row r="269" spans="3:21" x14ac:dyDescent="0.2">
      <c r="C269" s="17">
        <v>178</v>
      </c>
      <c r="D269" s="18" t="s">
        <v>214</v>
      </c>
      <c r="E269" s="19" t="s">
        <v>28</v>
      </c>
      <c r="F269" s="20">
        <v>41086</v>
      </c>
      <c r="G269" s="21">
        <v>186</v>
      </c>
      <c r="H269" s="27">
        <v>57167.4</v>
      </c>
      <c r="I269" s="28">
        <v>8.3000000000000004E-2</v>
      </c>
      <c r="J269" s="29">
        <v>2096.1</v>
      </c>
      <c r="K269" s="30">
        <v>-0.27</v>
      </c>
      <c r="L269" s="31">
        <v>115274.2</v>
      </c>
      <c r="M269" s="21">
        <v>186</v>
      </c>
      <c r="N269" s="59">
        <f>H269- (H269*I269)</f>
        <v>52422.505799999999</v>
      </c>
      <c r="O269" s="64">
        <f>IF(ISNUMBER(J269/(1+K269)), J269/(1+K269), "")</f>
        <v>2871.3698630136987</v>
      </c>
      <c r="P269" s="59">
        <f>H269+(H269*$X$21)</f>
        <v>57167.4</v>
      </c>
      <c r="Q269" s="77">
        <f>IF(H269&gt;$X$24, U269-(U269*$Y$24), U269)</f>
        <v>55071.3</v>
      </c>
      <c r="R269" s="59">
        <f>P269-Q269</f>
        <v>2096.0999999999985</v>
      </c>
      <c r="S269" s="78"/>
      <c r="T269">
        <v>265</v>
      </c>
      <c r="U269" s="75">
        <f>H269-J269</f>
        <v>55071.3</v>
      </c>
    </row>
    <row r="270" spans="3:21" x14ac:dyDescent="0.2">
      <c r="C270" s="17">
        <v>147</v>
      </c>
      <c r="D270" s="18" t="s">
        <v>180</v>
      </c>
      <c r="E270" s="19" t="s">
        <v>28</v>
      </c>
      <c r="F270" s="20">
        <v>46711</v>
      </c>
      <c r="G270" s="21">
        <v>130</v>
      </c>
      <c r="H270" s="27">
        <v>66753.5</v>
      </c>
      <c r="I270" s="28">
        <v>-1.9E-2</v>
      </c>
      <c r="J270" s="29">
        <v>2082.5</v>
      </c>
      <c r="K270" s="30">
        <v>9.1999999999999998E-2</v>
      </c>
      <c r="L270" s="31">
        <v>61526</v>
      </c>
      <c r="M270" s="21">
        <v>130</v>
      </c>
      <c r="N270" s="59">
        <f>H270- (H270*I270)</f>
        <v>68021.816500000001</v>
      </c>
      <c r="O270" s="64">
        <f>IF(ISNUMBER(J270/(1+K270)), J270/(1+K270), "")</f>
        <v>1907.051282051282</v>
      </c>
      <c r="P270" s="59">
        <f>H270+(H270*$X$21)</f>
        <v>66753.5</v>
      </c>
      <c r="Q270" s="77">
        <f>IF(H270&gt;$X$24, U270-(U270*$Y$24), U270)</f>
        <v>64671</v>
      </c>
      <c r="R270" s="59">
        <f>P270-Q270</f>
        <v>2082.5</v>
      </c>
      <c r="S270" s="78"/>
      <c r="T270">
        <v>266</v>
      </c>
      <c r="U270" s="75">
        <f>H270-J270</f>
        <v>64671</v>
      </c>
    </row>
    <row r="271" spans="3:21" x14ac:dyDescent="0.2">
      <c r="C271" s="17">
        <v>324</v>
      </c>
      <c r="D271" s="18" t="s">
        <v>366</v>
      </c>
      <c r="E271" s="19" t="s">
        <v>28</v>
      </c>
      <c r="F271" s="20">
        <v>42950</v>
      </c>
      <c r="G271" s="21">
        <v>309</v>
      </c>
      <c r="H271" s="27">
        <v>37722.9</v>
      </c>
      <c r="I271" s="28">
        <v>1.4999999999999999E-2</v>
      </c>
      <c r="J271" s="29">
        <v>2070.6</v>
      </c>
      <c r="K271" s="30">
        <v>-0.13400000000000001</v>
      </c>
      <c r="L271" s="31">
        <v>380597.4</v>
      </c>
      <c r="M271" s="21">
        <v>309</v>
      </c>
      <c r="N271" s="59">
        <f>H271- (H271*I271)</f>
        <v>37157.056499999999</v>
      </c>
      <c r="O271" s="64">
        <f>IF(ISNUMBER(J271/(1+K271)), J271/(1+K271), "")</f>
        <v>2390.9930715935334</v>
      </c>
      <c r="P271" s="59">
        <f>H271+(H271*$X$21)</f>
        <v>37722.9</v>
      </c>
      <c r="Q271" s="77">
        <f>IF(H271&gt;$X$24, U271-(U271*$Y$24), U271)</f>
        <v>35652.300000000003</v>
      </c>
      <c r="R271" s="59">
        <f>P271-Q271</f>
        <v>2070.5999999999985</v>
      </c>
      <c r="S271" s="78"/>
      <c r="T271">
        <v>267</v>
      </c>
      <c r="U271" s="75">
        <f>H271-J271</f>
        <v>35652.300000000003</v>
      </c>
    </row>
    <row r="272" spans="3:21" x14ac:dyDescent="0.2">
      <c r="C272" s="17">
        <v>360</v>
      </c>
      <c r="D272" s="18" t="s">
        <v>402</v>
      </c>
      <c r="E272" s="19" t="s">
        <v>36</v>
      </c>
      <c r="F272" s="20">
        <v>45680</v>
      </c>
      <c r="G272" s="21">
        <v>373</v>
      </c>
      <c r="H272" s="27">
        <v>34284.199999999997</v>
      </c>
      <c r="I272" s="28">
        <v>7.4999999999999997E-2</v>
      </c>
      <c r="J272" s="29">
        <v>2069.9</v>
      </c>
      <c r="K272" s="30" t="s">
        <v>17</v>
      </c>
      <c r="L272" s="31">
        <v>780308.5</v>
      </c>
      <c r="M272" s="21">
        <v>373</v>
      </c>
      <c r="N272" s="59">
        <f>H272- (H272*I272)</f>
        <v>31712.884999999998</v>
      </c>
      <c r="O272" s="64" t="str">
        <f>IF(ISNUMBER(J272/(1+K272)), J272/(1+K272), "")</f>
        <v/>
      </c>
      <c r="P272" s="59">
        <f>H272+(H272*$X$21)</f>
        <v>34284.199999999997</v>
      </c>
      <c r="Q272" s="77">
        <f>IF(H272&gt;$X$24, U272-(U272*$Y$24), U272)</f>
        <v>32214.299999999996</v>
      </c>
      <c r="R272" s="59">
        <f>P272-Q272</f>
        <v>2069.9000000000015</v>
      </c>
      <c r="S272" s="78"/>
      <c r="T272">
        <v>268</v>
      </c>
      <c r="U272" s="75">
        <f>H272-J272</f>
        <v>32214.299999999996</v>
      </c>
    </row>
    <row r="273" spans="3:21" x14ac:dyDescent="0.2">
      <c r="C273" s="17">
        <v>468</v>
      </c>
      <c r="D273" s="18" t="s">
        <v>514</v>
      </c>
      <c r="E273" s="19" t="s">
        <v>13</v>
      </c>
      <c r="F273" s="20">
        <v>16683</v>
      </c>
      <c r="G273" s="21" t="s">
        <v>21</v>
      </c>
      <c r="H273" s="27">
        <v>26443.5</v>
      </c>
      <c r="I273" s="28">
        <v>0.55900000000000005</v>
      </c>
      <c r="J273" s="29">
        <v>2049.1</v>
      </c>
      <c r="K273" s="30" t="s">
        <v>17</v>
      </c>
      <c r="L273" s="31">
        <v>21152.7</v>
      </c>
      <c r="M273" s="21" t="s">
        <v>21</v>
      </c>
      <c r="N273" s="59">
        <f>H273- (H273*I273)</f>
        <v>11661.583499999999</v>
      </c>
      <c r="O273" s="64" t="str">
        <f>IF(ISNUMBER(J273/(1+K273)), J273/(1+K273), "")</f>
        <v/>
      </c>
      <c r="P273" s="59">
        <f>H273+(H273*$X$21)</f>
        <v>26443.5</v>
      </c>
      <c r="Q273" s="77">
        <f>IF(H273&gt;$X$24, U273-(U273*$Y$24), U273)</f>
        <v>24394.400000000001</v>
      </c>
      <c r="R273" s="59">
        <f>P273-Q273</f>
        <v>2049.0999999999985</v>
      </c>
      <c r="S273" s="78"/>
      <c r="T273">
        <v>269</v>
      </c>
      <c r="U273" s="75">
        <f>H273-J273</f>
        <v>24394.400000000001</v>
      </c>
    </row>
    <row r="274" spans="3:21" x14ac:dyDescent="0.2">
      <c r="C274" s="17">
        <v>73</v>
      </c>
      <c r="D274" s="18" t="s">
        <v>98</v>
      </c>
      <c r="E274" s="19" t="s">
        <v>34</v>
      </c>
      <c r="F274" s="20">
        <v>104374</v>
      </c>
      <c r="G274" s="21">
        <v>84</v>
      </c>
      <c r="H274" s="27">
        <v>95904.5</v>
      </c>
      <c r="I274" s="28">
        <v>0.14799999999999999</v>
      </c>
      <c r="J274" s="29">
        <v>2048</v>
      </c>
      <c r="K274" s="30">
        <v>0.38</v>
      </c>
      <c r="L274" s="31">
        <v>107069.1</v>
      </c>
      <c r="M274" s="21">
        <v>84</v>
      </c>
      <c r="N274" s="59">
        <f>H274- (H274*I274)</f>
        <v>81710.634000000005</v>
      </c>
      <c r="O274" s="64">
        <f>IF(ISNUMBER(J274/(1+K274)), J274/(1+K274), "")</f>
        <v>1484.057971014493</v>
      </c>
      <c r="P274" s="59">
        <f>H274+(H274*$X$21)</f>
        <v>95904.5</v>
      </c>
      <c r="Q274" s="77">
        <f>IF(H274&gt;$X$24, U274-(U274*$Y$24), U274)</f>
        <v>93856.5</v>
      </c>
      <c r="R274" s="59">
        <f>P274-Q274</f>
        <v>2048</v>
      </c>
      <c r="S274" s="78"/>
      <c r="T274">
        <v>270</v>
      </c>
      <c r="U274" s="75">
        <f>H274-J274</f>
        <v>93856.5</v>
      </c>
    </row>
    <row r="275" spans="3:21" x14ac:dyDescent="0.2">
      <c r="C275" s="17">
        <v>300</v>
      </c>
      <c r="D275" s="18" t="s">
        <v>342</v>
      </c>
      <c r="E275" s="19" t="s">
        <v>28</v>
      </c>
      <c r="F275" s="20">
        <v>145817</v>
      </c>
      <c r="G275" s="21">
        <v>279</v>
      </c>
      <c r="H275" s="27">
        <v>40766.1</v>
      </c>
      <c r="I275" s="28">
        <v>1.9E-2</v>
      </c>
      <c r="J275" s="29">
        <v>2044.2</v>
      </c>
      <c r="K275" s="30">
        <v>-0.16700000000000001</v>
      </c>
      <c r="L275" s="31">
        <v>39362.199999999997</v>
      </c>
      <c r="M275" s="21">
        <v>279</v>
      </c>
      <c r="N275" s="59">
        <f>H275- (H275*I275)</f>
        <v>39991.544099999999</v>
      </c>
      <c r="O275" s="64">
        <f>IF(ISNUMBER(J275/(1+K275)), J275/(1+K275), "")</f>
        <v>2454.0216086434575</v>
      </c>
      <c r="P275" s="59">
        <f>H275+(H275*$X$21)</f>
        <v>40766.1</v>
      </c>
      <c r="Q275" s="77">
        <f>IF(H275&gt;$X$24, U275-(U275*$Y$24), U275)</f>
        <v>38721.9</v>
      </c>
      <c r="R275" s="59">
        <f>P275-Q275</f>
        <v>2044.1999999999971</v>
      </c>
      <c r="S275" s="78"/>
      <c r="T275">
        <v>271</v>
      </c>
      <c r="U275" s="75">
        <f>H275-J275</f>
        <v>38721.9</v>
      </c>
    </row>
    <row r="276" spans="3:21" x14ac:dyDescent="0.2">
      <c r="C276" s="17">
        <v>153</v>
      </c>
      <c r="D276" s="18" t="s">
        <v>186</v>
      </c>
      <c r="E276" s="19" t="s">
        <v>28</v>
      </c>
      <c r="F276" s="20">
        <v>62938</v>
      </c>
      <c r="G276" s="21">
        <v>145</v>
      </c>
      <c r="H276" s="27">
        <v>64794.9</v>
      </c>
      <c r="I276" s="28">
        <v>0.02</v>
      </c>
      <c r="J276" s="29">
        <v>2029.6</v>
      </c>
      <c r="K276" s="30">
        <v>-0.38200000000000001</v>
      </c>
      <c r="L276" s="31">
        <v>505478.1</v>
      </c>
      <c r="M276" s="21">
        <v>145</v>
      </c>
      <c r="N276" s="59">
        <f>H276- (H276*I276)</f>
        <v>63499.002</v>
      </c>
      <c r="O276" s="64">
        <f>IF(ISNUMBER(J276/(1+K276)), J276/(1+K276), "")</f>
        <v>3284.1423948220063</v>
      </c>
      <c r="P276" s="59">
        <f>H276+(H276*$X$21)</f>
        <v>64794.9</v>
      </c>
      <c r="Q276" s="77">
        <f>IF(H276&gt;$X$24, U276-(U276*$Y$24), U276)</f>
        <v>62765.3</v>
      </c>
      <c r="R276" s="59">
        <f>P276-Q276</f>
        <v>2029.5999999999985</v>
      </c>
      <c r="S276" s="78"/>
      <c r="T276">
        <v>272</v>
      </c>
      <c r="U276" s="75">
        <f>H276-J276</f>
        <v>62765.3</v>
      </c>
    </row>
    <row r="277" spans="3:21" x14ac:dyDescent="0.2">
      <c r="C277" s="17">
        <v>333</v>
      </c>
      <c r="D277" s="18" t="s">
        <v>375</v>
      </c>
      <c r="E277" s="19" t="s">
        <v>13</v>
      </c>
      <c r="F277" s="20">
        <v>130455</v>
      </c>
      <c r="G277" s="21">
        <v>427</v>
      </c>
      <c r="H277" s="27">
        <v>37032.199999999997</v>
      </c>
      <c r="I277" s="28">
        <v>0.33200000000000002</v>
      </c>
      <c r="J277" s="29">
        <v>2014.8</v>
      </c>
      <c r="K277" s="30">
        <v>2.2330000000000001</v>
      </c>
      <c r="L277" s="31">
        <v>29052.7</v>
      </c>
      <c r="M277" s="21">
        <v>427</v>
      </c>
      <c r="N277" s="59">
        <f>H277- (H277*I277)</f>
        <v>24737.509599999998</v>
      </c>
      <c r="O277" s="64">
        <f>IF(ISNUMBER(J277/(1+K277)), J277/(1+K277), "")</f>
        <v>623.19826786266617</v>
      </c>
      <c r="P277" s="59">
        <f>H277+(H277*$X$21)</f>
        <v>37032.199999999997</v>
      </c>
      <c r="Q277" s="77">
        <f>IF(H277&gt;$X$24, U277-(U277*$Y$24), U277)</f>
        <v>35017.399999999994</v>
      </c>
      <c r="R277" s="59">
        <f>P277-Q277</f>
        <v>2014.8000000000029</v>
      </c>
      <c r="S277" s="78"/>
      <c r="T277">
        <v>273</v>
      </c>
      <c r="U277" s="75">
        <f>H277-J277</f>
        <v>35017.399999999994</v>
      </c>
    </row>
    <row r="278" spans="3:21" x14ac:dyDescent="0.2">
      <c r="C278" s="17">
        <v>344</v>
      </c>
      <c r="D278" s="18" t="s">
        <v>386</v>
      </c>
      <c r="E278" s="19" t="s">
        <v>11</v>
      </c>
      <c r="F278" s="20">
        <v>33383</v>
      </c>
      <c r="G278" s="21">
        <v>356</v>
      </c>
      <c r="H278" s="27">
        <v>35985</v>
      </c>
      <c r="I278" s="28">
        <v>7.2999999999999995E-2</v>
      </c>
      <c r="J278" s="29">
        <v>2010</v>
      </c>
      <c r="K278" s="30">
        <v>-0.46700000000000003</v>
      </c>
      <c r="L278" s="31">
        <v>119666</v>
      </c>
      <c r="M278" s="21">
        <v>356</v>
      </c>
      <c r="N278" s="59">
        <f>H278- (H278*I278)</f>
        <v>33358.095000000001</v>
      </c>
      <c r="O278" s="64">
        <f>IF(ISNUMBER(J278/(1+K278)), J278/(1+K278), "")</f>
        <v>3771.1069418386496</v>
      </c>
      <c r="P278" s="59">
        <f>H278+(H278*$X$21)</f>
        <v>35985</v>
      </c>
      <c r="Q278" s="77">
        <f>IF(H278&gt;$X$24, U278-(U278*$Y$24), U278)</f>
        <v>33975</v>
      </c>
      <c r="R278" s="59">
        <f>P278-Q278</f>
        <v>2010</v>
      </c>
      <c r="S278" s="78"/>
      <c r="T278">
        <v>274</v>
      </c>
      <c r="U278" s="75">
        <f>H278-J278</f>
        <v>33975</v>
      </c>
    </row>
    <row r="279" spans="3:21" x14ac:dyDescent="0.2">
      <c r="C279" s="17">
        <v>481</v>
      </c>
      <c r="D279" s="18" t="s">
        <v>528</v>
      </c>
      <c r="E279" s="19" t="s">
        <v>26</v>
      </c>
      <c r="F279" s="20">
        <v>57016</v>
      </c>
      <c r="G279" s="21">
        <v>480</v>
      </c>
      <c r="H279" s="27">
        <v>25920</v>
      </c>
      <c r="I279" s="28">
        <v>5.0999999999999997E-2</v>
      </c>
      <c r="J279" s="29">
        <v>2008.6</v>
      </c>
      <c r="K279" s="30">
        <v>0.624</v>
      </c>
      <c r="L279" s="31">
        <v>17844.5</v>
      </c>
      <c r="M279" s="21">
        <v>480</v>
      </c>
      <c r="N279" s="59">
        <f>H279- (H279*I279)</f>
        <v>24598.080000000002</v>
      </c>
      <c r="O279" s="64">
        <f>IF(ISNUMBER(J279/(1+K279)), J279/(1+K279), "")</f>
        <v>1236.822660098522</v>
      </c>
      <c r="P279" s="59">
        <f>H279+(H279*$X$21)</f>
        <v>25920</v>
      </c>
      <c r="Q279" s="77">
        <f>IF(H279&gt;$X$24, U279-(U279*$Y$24), U279)</f>
        <v>23911.4</v>
      </c>
      <c r="R279" s="59">
        <f>P279-Q279</f>
        <v>2008.5999999999985</v>
      </c>
      <c r="S279" s="78"/>
      <c r="T279">
        <v>275</v>
      </c>
      <c r="U279" s="75">
        <f>H279-J279</f>
        <v>23911.4</v>
      </c>
    </row>
    <row r="280" spans="3:21" x14ac:dyDescent="0.2">
      <c r="C280" s="17">
        <v>102</v>
      </c>
      <c r="D280" s="18" t="s">
        <v>130</v>
      </c>
      <c r="E280" s="19" t="s">
        <v>28</v>
      </c>
      <c r="F280" s="20">
        <v>295941</v>
      </c>
      <c r="G280" s="21">
        <v>79</v>
      </c>
      <c r="H280" s="27">
        <v>85507.8</v>
      </c>
      <c r="I280" s="28">
        <v>1.0999999999999999E-2</v>
      </c>
      <c r="J280" s="29">
        <v>2007.2</v>
      </c>
      <c r="K280" s="30">
        <v>-0.38700000000000001</v>
      </c>
      <c r="L280" s="31">
        <v>86984.7</v>
      </c>
      <c r="M280" s="21">
        <v>79</v>
      </c>
      <c r="N280" s="59">
        <f>H280- (H280*I280)</f>
        <v>84567.214200000002</v>
      </c>
      <c r="O280" s="64">
        <f>IF(ISNUMBER(J280/(1+K280)), J280/(1+K280), "")</f>
        <v>3274.388254486134</v>
      </c>
      <c r="P280" s="59">
        <f>H280+(H280*$X$21)</f>
        <v>85507.8</v>
      </c>
      <c r="Q280" s="77">
        <f>IF(H280&gt;$X$24, U280-(U280*$Y$24), U280)</f>
        <v>83500.600000000006</v>
      </c>
      <c r="R280" s="59">
        <f>P280-Q280</f>
        <v>2007.1999999999971</v>
      </c>
      <c r="S280" s="78"/>
      <c r="T280">
        <v>276</v>
      </c>
      <c r="U280" s="75">
        <f>H280-J280</f>
        <v>83500.600000000006</v>
      </c>
    </row>
    <row r="281" spans="3:21" x14ac:dyDescent="0.2">
      <c r="C281" s="17">
        <v>240</v>
      </c>
      <c r="D281" s="18" t="s">
        <v>279</v>
      </c>
      <c r="E281" s="19" t="s">
        <v>26</v>
      </c>
      <c r="F281" s="20">
        <v>116998</v>
      </c>
      <c r="G281" s="21">
        <v>193</v>
      </c>
      <c r="H281" s="27">
        <v>46718.1</v>
      </c>
      <c r="I281" s="28">
        <v>-0.1</v>
      </c>
      <c r="J281" s="29">
        <v>2000.4</v>
      </c>
      <c r="K281" s="30">
        <v>-0.75800000000000001</v>
      </c>
      <c r="L281" s="31">
        <v>144343.79999999999</v>
      </c>
      <c r="M281" s="21">
        <v>193</v>
      </c>
      <c r="N281" s="59">
        <f>H281- (H281*I281)</f>
        <v>51389.909999999996</v>
      </c>
      <c r="O281" s="64">
        <f>IF(ISNUMBER(J281/(1+K281)), J281/(1+K281), "")</f>
        <v>8266.1157024793392</v>
      </c>
      <c r="P281" s="59">
        <f>H281+(H281*$X$21)</f>
        <v>46718.1</v>
      </c>
      <c r="Q281" s="77">
        <f>IF(H281&gt;$X$24, U281-(U281*$Y$24), U281)</f>
        <v>44717.7</v>
      </c>
      <c r="R281" s="59">
        <f>P281-Q281</f>
        <v>2000.4000000000015</v>
      </c>
      <c r="S281" s="78"/>
      <c r="T281">
        <v>277</v>
      </c>
      <c r="U281" s="75">
        <f>H281-J281</f>
        <v>44717.7</v>
      </c>
    </row>
    <row r="282" spans="3:21" x14ac:dyDescent="0.2">
      <c r="C282" s="17">
        <v>492</v>
      </c>
      <c r="D282" s="18" t="s">
        <v>539</v>
      </c>
      <c r="E282" s="19" t="s">
        <v>46</v>
      </c>
      <c r="F282" s="20">
        <v>5285</v>
      </c>
      <c r="G282" s="21" t="s">
        <v>21</v>
      </c>
      <c r="H282" s="27">
        <v>25462.799999999999</v>
      </c>
      <c r="I282" s="28">
        <v>0.24099999999999999</v>
      </c>
      <c r="J282" s="29">
        <v>1993.4</v>
      </c>
      <c r="K282" s="30">
        <v>-0.24299999999999999</v>
      </c>
      <c r="L282" s="31">
        <v>13201.8</v>
      </c>
      <c r="M282" s="21" t="s">
        <v>21</v>
      </c>
      <c r="N282" s="59">
        <f>H282- (H282*I282)</f>
        <v>19326.265200000002</v>
      </c>
      <c r="O282" s="64">
        <f>IF(ISNUMBER(J282/(1+K282)), J282/(1+K282), "")</f>
        <v>2633.2892998678999</v>
      </c>
      <c r="P282" s="59">
        <f>H282+(H282*$X$21)</f>
        <v>25462.799999999999</v>
      </c>
      <c r="Q282" s="77">
        <f>IF(H282&gt;$X$24, U282-(U282*$Y$24), U282)</f>
        <v>23469.399999999998</v>
      </c>
      <c r="R282" s="59">
        <f>P282-Q282</f>
        <v>1993.4000000000015</v>
      </c>
      <c r="S282" s="78"/>
      <c r="T282">
        <v>278</v>
      </c>
      <c r="U282" s="75">
        <f>H282-J282</f>
        <v>23469.399999999998</v>
      </c>
    </row>
    <row r="283" spans="3:21" x14ac:dyDescent="0.2">
      <c r="C283" s="17">
        <v>478</v>
      </c>
      <c r="D283" s="18" t="s">
        <v>525</v>
      </c>
      <c r="E283" s="19" t="s">
        <v>41</v>
      </c>
      <c r="F283" s="20">
        <v>111117</v>
      </c>
      <c r="G283" s="21">
        <v>478</v>
      </c>
      <c r="H283" s="27">
        <v>25996.7</v>
      </c>
      <c r="I283" s="28">
        <v>0.05</v>
      </c>
      <c r="J283" s="29">
        <v>1979.1</v>
      </c>
      <c r="K283" s="30">
        <v>3.3000000000000002E-2</v>
      </c>
      <c r="L283" s="31">
        <v>33659.1</v>
      </c>
      <c r="M283" s="21">
        <v>478</v>
      </c>
      <c r="N283" s="59">
        <f>H283- (H283*I283)</f>
        <v>24696.865000000002</v>
      </c>
      <c r="O283" s="64">
        <f>IF(ISNUMBER(J283/(1+K283)), J283/(1+K283), "")</f>
        <v>1915.8760890609874</v>
      </c>
      <c r="P283" s="59">
        <f>H283+(H283*$X$21)</f>
        <v>25996.7</v>
      </c>
      <c r="Q283" s="77">
        <f>IF(H283&gt;$X$24, U283-(U283*$Y$24), U283)</f>
        <v>24017.600000000002</v>
      </c>
      <c r="R283" s="59">
        <f>P283-Q283</f>
        <v>1979.0999999999985</v>
      </c>
      <c r="S283" s="78"/>
      <c r="T283">
        <v>279</v>
      </c>
      <c r="U283" s="75">
        <f>H283-J283</f>
        <v>24017.600000000002</v>
      </c>
    </row>
    <row r="284" spans="3:21" x14ac:dyDescent="0.2">
      <c r="C284" s="17">
        <v>220</v>
      </c>
      <c r="D284" s="18" t="s">
        <v>259</v>
      </c>
      <c r="E284" s="19" t="s">
        <v>13</v>
      </c>
      <c r="F284" s="20">
        <v>124846</v>
      </c>
      <c r="G284" s="21">
        <v>267</v>
      </c>
      <c r="H284" s="27">
        <v>49665.4</v>
      </c>
      <c r="I284" s="28">
        <v>0.20599999999999999</v>
      </c>
      <c r="J284" s="29">
        <v>1969.3</v>
      </c>
      <c r="K284" s="30">
        <v>8.2000000000000003E-2</v>
      </c>
      <c r="L284" s="31">
        <v>48564.800000000003</v>
      </c>
      <c r="M284" s="21">
        <v>267</v>
      </c>
      <c r="N284" s="59">
        <f>H284- (H284*I284)</f>
        <v>39434.327600000004</v>
      </c>
      <c r="O284" s="64">
        <f>IF(ISNUMBER(J284/(1+K284)), J284/(1+K284), "")</f>
        <v>1820.0554528650646</v>
      </c>
      <c r="P284" s="59">
        <f>H284+(H284*$X$21)</f>
        <v>49665.4</v>
      </c>
      <c r="Q284" s="77">
        <f>IF(H284&gt;$X$24, U284-(U284*$Y$24), U284)</f>
        <v>47696.1</v>
      </c>
      <c r="R284" s="59">
        <f>P284-Q284</f>
        <v>1969.3000000000029</v>
      </c>
      <c r="S284" s="78"/>
      <c r="T284">
        <v>280</v>
      </c>
      <c r="U284" s="75">
        <f>H284-J284</f>
        <v>47696.1</v>
      </c>
    </row>
    <row r="285" spans="3:21" x14ac:dyDescent="0.2">
      <c r="C285" s="17">
        <v>121</v>
      </c>
      <c r="D285" s="18" t="s">
        <v>153</v>
      </c>
      <c r="E285" s="19" t="s">
        <v>13</v>
      </c>
      <c r="F285" s="20">
        <v>198457</v>
      </c>
      <c r="G285" s="21">
        <v>117</v>
      </c>
      <c r="H285" s="27">
        <v>75377.3</v>
      </c>
      <c r="I285" s="28">
        <v>5.2999999999999999E-2</v>
      </c>
      <c r="J285" s="29">
        <v>1952</v>
      </c>
      <c r="K285" s="30">
        <v>-0.18099999999999999</v>
      </c>
      <c r="L285" s="31">
        <v>150259.29999999999</v>
      </c>
      <c r="M285" s="21">
        <v>117</v>
      </c>
      <c r="N285" s="59">
        <f>H285- (H285*I285)</f>
        <v>71382.303100000005</v>
      </c>
      <c r="O285" s="64">
        <f>IF(ISNUMBER(J285/(1+K285)), J285/(1+K285), "")</f>
        <v>2383.3943833943836</v>
      </c>
      <c r="P285" s="59">
        <f>H285+(H285*$X$21)</f>
        <v>75377.3</v>
      </c>
      <c r="Q285" s="77">
        <f>IF(H285&gt;$X$24, U285-(U285*$Y$24), U285)</f>
        <v>73425.3</v>
      </c>
      <c r="R285" s="59">
        <f>P285-Q285</f>
        <v>1952</v>
      </c>
      <c r="S285" s="78"/>
      <c r="T285">
        <v>281</v>
      </c>
      <c r="U285" s="75">
        <f>H285-J285</f>
        <v>73425.3</v>
      </c>
    </row>
    <row r="286" spans="3:21" x14ac:dyDescent="0.2">
      <c r="C286" s="17">
        <v>341</v>
      </c>
      <c r="D286" s="18" t="s">
        <v>383</v>
      </c>
      <c r="E286" s="19" t="s">
        <v>11</v>
      </c>
      <c r="F286" s="20">
        <v>73100</v>
      </c>
      <c r="G286" s="21">
        <v>340</v>
      </c>
      <c r="H286" s="27">
        <v>36397</v>
      </c>
      <c r="I286" s="28">
        <v>0.06</v>
      </c>
      <c r="J286" s="29">
        <v>1933</v>
      </c>
      <c r="K286" s="30">
        <v>-0.54400000000000004</v>
      </c>
      <c r="L286" s="31">
        <v>22536</v>
      </c>
      <c r="M286" s="21">
        <v>340</v>
      </c>
      <c r="N286" s="59">
        <f>H286- (H286*I286)</f>
        <v>34213.18</v>
      </c>
      <c r="O286" s="64">
        <f>IF(ISNUMBER(J286/(1+K286)), J286/(1+K286), "")</f>
        <v>4239.0350877192986</v>
      </c>
      <c r="P286" s="59">
        <f>H286+(H286*$X$21)</f>
        <v>36397</v>
      </c>
      <c r="Q286" s="77">
        <f>IF(H286&gt;$X$24, U286-(U286*$Y$24), U286)</f>
        <v>34464</v>
      </c>
      <c r="R286" s="59">
        <f>P286-Q286</f>
        <v>1933</v>
      </c>
      <c r="S286" s="78"/>
      <c r="T286">
        <v>282</v>
      </c>
      <c r="U286" s="75">
        <f>H286-J286</f>
        <v>34464</v>
      </c>
    </row>
    <row r="287" spans="3:21" x14ac:dyDescent="0.2">
      <c r="C287" s="17">
        <v>404</v>
      </c>
      <c r="D287" s="18" t="s">
        <v>447</v>
      </c>
      <c r="E287" s="19" t="s">
        <v>11</v>
      </c>
      <c r="F287" s="20">
        <v>60000</v>
      </c>
      <c r="G287" s="21">
        <v>409</v>
      </c>
      <c r="H287" s="27">
        <v>30852</v>
      </c>
      <c r="I287" s="28">
        <v>6.9000000000000006E-2</v>
      </c>
      <c r="J287" s="29">
        <v>1908</v>
      </c>
      <c r="K287" s="30">
        <v>4.5469999999999997</v>
      </c>
      <c r="L287" s="31">
        <v>55493</v>
      </c>
      <c r="M287" s="21">
        <v>409</v>
      </c>
      <c r="N287" s="59">
        <f>H287- (H287*I287)</f>
        <v>28723.212</v>
      </c>
      <c r="O287" s="64">
        <f>IF(ISNUMBER(J287/(1+K287)), J287/(1+K287), "")</f>
        <v>343.96971335857222</v>
      </c>
      <c r="P287" s="59">
        <f>H287+(H287*$X$21)</f>
        <v>30852</v>
      </c>
      <c r="Q287" s="77">
        <f>IF(H287&gt;$X$24, U287-(U287*$Y$24), U287)</f>
        <v>28944</v>
      </c>
      <c r="R287" s="59">
        <f>P287-Q287</f>
        <v>1908</v>
      </c>
      <c r="S287" s="78"/>
      <c r="T287">
        <v>283</v>
      </c>
      <c r="U287" s="75">
        <f>H287-J287</f>
        <v>28944</v>
      </c>
    </row>
    <row r="288" spans="3:21" x14ac:dyDescent="0.2">
      <c r="C288" s="17">
        <v>289</v>
      </c>
      <c r="D288" s="18" t="s">
        <v>329</v>
      </c>
      <c r="E288" s="19" t="s">
        <v>13</v>
      </c>
      <c r="F288" s="20">
        <v>70000</v>
      </c>
      <c r="G288" s="21">
        <v>322</v>
      </c>
      <c r="H288" s="27">
        <v>41879.699999999997</v>
      </c>
      <c r="I288" s="28">
        <v>0.16900000000000001</v>
      </c>
      <c r="J288" s="29">
        <v>1890.8</v>
      </c>
      <c r="K288" s="30">
        <v>-2E-3</v>
      </c>
      <c r="L288" s="31">
        <v>696969.9</v>
      </c>
      <c r="M288" s="21">
        <v>322</v>
      </c>
      <c r="N288" s="59">
        <f>H288- (H288*I288)</f>
        <v>34802.030699999996</v>
      </c>
      <c r="O288" s="64">
        <f>IF(ISNUMBER(J288/(1+K288)), J288/(1+K288), "")</f>
        <v>1894.5891783567133</v>
      </c>
      <c r="P288" s="59">
        <f>H288+(H288*$X$21)</f>
        <v>41879.699999999997</v>
      </c>
      <c r="Q288" s="77">
        <f>IF(H288&gt;$X$24, U288-(U288*$Y$24), U288)</f>
        <v>39988.899999999994</v>
      </c>
      <c r="R288" s="59">
        <f>P288-Q288</f>
        <v>1890.8000000000029</v>
      </c>
      <c r="S288" s="78"/>
      <c r="T288">
        <v>284</v>
      </c>
      <c r="U288" s="75">
        <f>H288-J288</f>
        <v>39988.899999999994</v>
      </c>
    </row>
    <row r="289" spans="3:21" x14ac:dyDescent="0.2">
      <c r="C289" s="17">
        <v>340</v>
      </c>
      <c r="D289" s="18" t="s">
        <v>382</v>
      </c>
      <c r="E289" s="19" t="s">
        <v>13</v>
      </c>
      <c r="F289" s="20">
        <v>31290</v>
      </c>
      <c r="G289" s="21">
        <v>364</v>
      </c>
      <c r="H289" s="27">
        <v>36440.9</v>
      </c>
      <c r="I289" s="28">
        <v>0.11899999999999999</v>
      </c>
      <c r="J289" s="29">
        <v>1869.2</v>
      </c>
      <c r="K289" s="30">
        <v>0.76</v>
      </c>
      <c r="L289" s="31">
        <v>33173.699999999997</v>
      </c>
      <c r="M289" s="21">
        <v>364</v>
      </c>
      <c r="N289" s="59">
        <f>H289- (H289*I289)</f>
        <v>32104.4329</v>
      </c>
      <c r="O289" s="64">
        <f>IF(ISNUMBER(J289/(1+K289)), J289/(1+K289), "")</f>
        <v>1062.0454545454545</v>
      </c>
      <c r="P289" s="59">
        <f>H289+(H289*$X$21)</f>
        <v>36440.9</v>
      </c>
      <c r="Q289" s="77">
        <f>IF(H289&gt;$X$24, U289-(U289*$Y$24), U289)</f>
        <v>34571.700000000004</v>
      </c>
      <c r="R289" s="59">
        <f>P289-Q289</f>
        <v>1869.1999999999971</v>
      </c>
      <c r="S289" s="78"/>
      <c r="T289">
        <v>285</v>
      </c>
      <c r="U289" s="75">
        <f>H289-J289</f>
        <v>34571.700000000004</v>
      </c>
    </row>
    <row r="290" spans="3:21" x14ac:dyDescent="0.2">
      <c r="C290" s="17">
        <v>322</v>
      </c>
      <c r="D290" s="18" t="s">
        <v>364</v>
      </c>
      <c r="E290" s="19" t="s">
        <v>13</v>
      </c>
      <c r="F290" s="20">
        <v>146346</v>
      </c>
      <c r="G290" s="21">
        <v>346</v>
      </c>
      <c r="H290" s="27">
        <v>37869.800000000003</v>
      </c>
      <c r="I290" s="28">
        <v>0.111</v>
      </c>
      <c r="J290" s="29">
        <v>1846.4</v>
      </c>
      <c r="K290" s="30">
        <v>0.14899999999999999</v>
      </c>
      <c r="L290" s="31">
        <v>47048.1</v>
      </c>
      <c r="M290" s="21">
        <v>346</v>
      </c>
      <c r="N290" s="59">
        <f>H290- (H290*I290)</f>
        <v>33666.252200000003</v>
      </c>
      <c r="O290" s="64">
        <f>IF(ISNUMBER(J290/(1+K290)), J290/(1+K290), "")</f>
        <v>1606.9625761531768</v>
      </c>
      <c r="P290" s="59">
        <f>H290+(H290*$X$21)</f>
        <v>37869.800000000003</v>
      </c>
      <c r="Q290" s="77">
        <f>IF(H290&gt;$X$24, U290-(U290*$Y$24), U290)</f>
        <v>36023.4</v>
      </c>
      <c r="R290" s="59">
        <f>P290-Q290</f>
        <v>1846.4000000000015</v>
      </c>
      <c r="S290" s="78"/>
      <c r="T290">
        <v>286</v>
      </c>
      <c r="U290" s="75">
        <f>H290-J290</f>
        <v>36023.4</v>
      </c>
    </row>
    <row r="291" spans="3:21" x14ac:dyDescent="0.2">
      <c r="C291" s="17">
        <v>159</v>
      </c>
      <c r="D291" s="18" t="s">
        <v>193</v>
      </c>
      <c r="E291" s="19" t="s">
        <v>28</v>
      </c>
      <c r="F291" s="20">
        <v>58165</v>
      </c>
      <c r="G291" s="21">
        <v>179</v>
      </c>
      <c r="H291" s="27">
        <v>61486.5</v>
      </c>
      <c r="I291" s="28">
        <v>0.13400000000000001</v>
      </c>
      <c r="J291" s="29">
        <v>1838</v>
      </c>
      <c r="K291" s="30">
        <v>0.13</v>
      </c>
      <c r="L291" s="31">
        <v>52069.2</v>
      </c>
      <c r="M291" s="21">
        <v>179</v>
      </c>
      <c r="N291" s="59">
        <f>H291- (H291*I291)</f>
        <v>53247.309000000001</v>
      </c>
      <c r="O291" s="64">
        <f>IF(ISNUMBER(J291/(1+K291)), J291/(1+K291), "")</f>
        <v>1626.5486725663718</v>
      </c>
      <c r="P291" s="59">
        <f>H291+(H291*$X$21)</f>
        <v>61486.5</v>
      </c>
      <c r="Q291" s="77">
        <f>IF(H291&gt;$X$24, U291-(U291*$Y$24), U291)</f>
        <v>59648.5</v>
      </c>
      <c r="R291" s="59">
        <f>P291-Q291</f>
        <v>1838</v>
      </c>
      <c r="S291" s="78"/>
      <c r="T291">
        <v>287</v>
      </c>
      <c r="U291" s="75">
        <f>H291-J291</f>
        <v>59648.5</v>
      </c>
    </row>
    <row r="292" spans="3:21" x14ac:dyDescent="0.2">
      <c r="C292" s="17">
        <v>155</v>
      </c>
      <c r="D292" s="18" t="s">
        <v>188</v>
      </c>
      <c r="E292" s="19" t="s">
        <v>11</v>
      </c>
      <c r="F292" s="20">
        <v>31600</v>
      </c>
      <c r="G292" s="21">
        <v>152</v>
      </c>
      <c r="H292" s="27">
        <v>64341</v>
      </c>
      <c r="I292" s="28">
        <v>5.8000000000000003E-2</v>
      </c>
      <c r="J292" s="29">
        <v>1810</v>
      </c>
      <c r="K292" s="30">
        <v>0.13500000000000001</v>
      </c>
      <c r="L292" s="31">
        <v>40833</v>
      </c>
      <c r="M292" s="21">
        <v>152</v>
      </c>
      <c r="N292" s="59">
        <f>H292- (H292*I292)</f>
        <v>60609.222000000002</v>
      </c>
      <c r="O292" s="64">
        <f>IF(ISNUMBER(J292/(1+K292)), J292/(1+K292), "")</f>
        <v>1594.7136563876652</v>
      </c>
      <c r="P292" s="59">
        <f>H292+(H292*$X$21)</f>
        <v>64341</v>
      </c>
      <c r="Q292" s="77">
        <f>IF(H292&gt;$X$24, U292-(U292*$Y$24), U292)</f>
        <v>62531</v>
      </c>
      <c r="R292" s="59">
        <f>P292-Q292</f>
        <v>1810</v>
      </c>
      <c r="S292" s="78"/>
      <c r="T292">
        <v>288</v>
      </c>
      <c r="U292" s="75">
        <f>H292-J292</f>
        <v>62531</v>
      </c>
    </row>
    <row r="293" spans="3:21" x14ac:dyDescent="0.2">
      <c r="C293" s="17">
        <v>498</v>
      </c>
      <c r="D293" s="18" t="s">
        <v>545</v>
      </c>
      <c r="E293" s="19" t="s">
        <v>13</v>
      </c>
      <c r="F293" s="20">
        <v>57406</v>
      </c>
      <c r="G293" s="21">
        <v>489</v>
      </c>
      <c r="H293" s="27">
        <v>24931.7</v>
      </c>
      <c r="I293" s="28">
        <v>3.5999999999999997E-2</v>
      </c>
      <c r="J293" s="29">
        <v>1794.6</v>
      </c>
      <c r="K293" s="30">
        <v>6.6000000000000003E-2</v>
      </c>
      <c r="L293" s="31">
        <v>117398.3</v>
      </c>
      <c r="M293" s="21">
        <v>489</v>
      </c>
      <c r="N293" s="59">
        <f>H293- (H293*I293)</f>
        <v>24034.158800000001</v>
      </c>
      <c r="O293" s="64">
        <f>IF(ISNUMBER(J293/(1+K293)), J293/(1+K293), "")</f>
        <v>1683.4896810506564</v>
      </c>
      <c r="P293" s="59">
        <f>H293+(H293*$X$21)</f>
        <v>24931.7</v>
      </c>
      <c r="Q293" s="77">
        <f>IF(H293&gt;$X$24, U293-(U293*$Y$24), U293)</f>
        <v>23137.100000000002</v>
      </c>
      <c r="R293" s="59">
        <f>P293-Q293</f>
        <v>1794.5999999999985</v>
      </c>
      <c r="S293" s="78"/>
      <c r="T293">
        <v>289</v>
      </c>
      <c r="U293" s="75">
        <f>H293-J293</f>
        <v>23137.100000000002</v>
      </c>
    </row>
    <row r="294" spans="3:21" x14ac:dyDescent="0.2">
      <c r="C294" s="17">
        <v>459</v>
      </c>
      <c r="D294" s="18" t="s">
        <v>504</v>
      </c>
      <c r="E294" s="19" t="s">
        <v>234</v>
      </c>
      <c r="F294" s="20">
        <v>20231</v>
      </c>
      <c r="G294" s="21" t="s">
        <v>21</v>
      </c>
      <c r="H294" s="27">
        <v>27061.3</v>
      </c>
      <c r="I294" s="28">
        <v>0.187</v>
      </c>
      <c r="J294" s="29">
        <v>1789.1</v>
      </c>
      <c r="K294" s="30">
        <v>1.95</v>
      </c>
      <c r="L294" s="31">
        <v>42246.400000000001</v>
      </c>
      <c r="M294" s="21" t="s">
        <v>21</v>
      </c>
      <c r="N294" s="59">
        <f>H294- (H294*I294)</f>
        <v>22000.836899999998</v>
      </c>
      <c r="O294" s="64">
        <f>IF(ISNUMBER(J294/(1+K294)), J294/(1+K294), "")</f>
        <v>606.47457627118638</v>
      </c>
      <c r="P294" s="59">
        <f>H294+(H294*$X$21)</f>
        <v>27061.3</v>
      </c>
      <c r="Q294" s="77">
        <f>IF(H294&gt;$X$24, U294-(U294*$Y$24), U294)</f>
        <v>25272.2</v>
      </c>
      <c r="R294" s="59">
        <f>P294-Q294</f>
        <v>1789.0999999999985</v>
      </c>
      <c r="S294" s="78"/>
      <c r="T294">
        <v>290</v>
      </c>
      <c r="U294" s="75">
        <f>H294-J294</f>
        <v>25272.2</v>
      </c>
    </row>
    <row r="295" spans="3:21" x14ac:dyDescent="0.2">
      <c r="C295" s="17">
        <v>111</v>
      </c>
      <c r="D295" s="18" t="s">
        <v>141</v>
      </c>
      <c r="E295" s="19" t="s">
        <v>13</v>
      </c>
      <c r="F295" s="20">
        <v>289735</v>
      </c>
      <c r="G295" s="21">
        <v>110</v>
      </c>
      <c r="H295" s="27">
        <v>80963.600000000006</v>
      </c>
      <c r="I295" s="28">
        <v>0.112</v>
      </c>
      <c r="J295" s="29">
        <v>1782.4</v>
      </c>
      <c r="K295" s="30">
        <v>-0.08</v>
      </c>
      <c r="L295" s="31">
        <v>118705.60000000001</v>
      </c>
      <c r="M295" s="21">
        <v>110</v>
      </c>
      <c r="N295" s="59">
        <f>H295- (H295*I295)</f>
        <v>71895.676800000001</v>
      </c>
      <c r="O295" s="64">
        <f>IF(ISNUMBER(J295/(1+K295)), J295/(1+K295), "")</f>
        <v>1937.391304347826</v>
      </c>
      <c r="P295" s="59">
        <f>H295+(H295*$X$21)</f>
        <v>80963.600000000006</v>
      </c>
      <c r="Q295" s="77">
        <f>IF(H295&gt;$X$24, U295-(U295*$Y$24), U295)</f>
        <v>79181.200000000012</v>
      </c>
      <c r="R295" s="59">
        <f>P295-Q295</f>
        <v>1782.3999999999942</v>
      </c>
      <c r="S295" s="78"/>
      <c r="T295">
        <v>291</v>
      </c>
      <c r="U295" s="75">
        <f>H295-J295</f>
        <v>79181.200000000012</v>
      </c>
    </row>
    <row r="296" spans="3:21" x14ac:dyDescent="0.2">
      <c r="C296" s="17">
        <v>370</v>
      </c>
      <c r="D296" s="18" t="s">
        <v>413</v>
      </c>
      <c r="E296" s="19" t="s">
        <v>13</v>
      </c>
      <c r="F296" s="20">
        <v>179636</v>
      </c>
      <c r="G296" s="21">
        <v>388</v>
      </c>
      <c r="H296" s="27">
        <v>33323.800000000003</v>
      </c>
      <c r="I296" s="28">
        <v>0.104</v>
      </c>
      <c r="J296" s="29">
        <v>1755.2</v>
      </c>
      <c r="K296" s="30">
        <v>-1.0999999999999999E-2</v>
      </c>
      <c r="L296" s="31">
        <v>51672.9</v>
      </c>
      <c r="M296" s="21">
        <v>388</v>
      </c>
      <c r="N296" s="59">
        <f>H296- (H296*I296)</f>
        <v>29858.124800000001</v>
      </c>
      <c r="O296" s="64">
        <f>IF(ISNUMBER(J296/(1+K296)), J296/(1+K296), "")</f>
        <v>1774.7219413549039</v>
      </c>
      <c r="P296" s="59">
        <f>H296+(H296*$X$21)</f>
        <v>33323.800000000003</v>
      </c>
      <c r="Q296" s="77">
        <f>IF(H296&gt;$X$24, U296-(U296*$Y$24), U296)</f>
        <v>31568.600000000002</v>
      </c>
      <c r="R296" s="59">
        <f>P296-Q296</f>
        <v>1755.2000000000007</v>
      </c>
      <c r="S296" s="78"/>
      <c r="T296">
        <v>292</v>
      </c>
      <c r="U296" s="75">
        <f>H296-J296</f>
        <v>31568.600000000002</v>
      </c>
    </row>
    <row r="297" spans="3:21" x14ac:dyDescent="0.2">
      <c r="C297" s="17">
        <v>103</v>
      </c>
      <c r="D297" s="18" t="s">
        <v>131</v>
      </c>
      <c r="E297" s="19" t="s">
        <v>23</v>
      </c>
      <c r="F297" s="20">
        <v>321490</v>
      </c>
      <c r="G297" s="21">
        <v>102</v>
      </c>
      <c r="H297" s="27">
        <v>84270.6</v>
      </c>
      <c r="I297" s="28">
        <v>0.11799999999999999</v>
      </c>
      <c r="J297" s="29">
        <v>1743.1</v>
      </c>
      <c r="K297" s="30">
        <v>0.10199999999999999</v>
      </c>
      <c r="L297" s="31">
        <v>65227.6</v>
      </c>
      <c r="M297" s="21">
        <v>102</v>
      </c>
      <c r="N297" s="59">
        <f>H297- (H297*I297)</f>
        <v>74326.669200000004</v>
      </c>
      <c r="O297" s="64">
        <f>IF(ISNUMBER(J297/(1+K297)), J297/(1+K297), "")</f>
        <v>1581.7604355716876</v>
      </c>
      <c r="P297" s="59">
        <f>H297+(H297*$X$21)</f>
        <v>84270.6</v>
      </c>
      <c r="Q297" s="77">
        <f>IF(H297&gt;$X$24, U297-(U297*$Y$24), U297)</f>
        <v>82527.5</v>
      </c>
      <c r="R297" s="59">
        <f>P297-Q297</f>
        <v>1743.1000000000058</v>
      </c>
      <c r="S297" s="78"/>
      <c r="T297">
        <v>293</v>
      </c>
      <c r="U297" s="75">
        <f>H297-J297</f>
        <v>82527.5</v>
      </c>
    </row>
    <row r="298" spans="3:21" x14ac:dyDescent="0.2">
      <c r="C298" s="17">
        <v>222</v>
      </c>
      <c r="D298" s="18" t="s">
        <v>261</v>
      </c>
      <c r="E298" s="19" t="s">
        <v>28</v>
      </c>
      <c r="F298" s="20">
        <v>41467</v>
      </c>
      <c r="G298" s="21">
        <v>221</v>
      </c>
      <c r="H298" s="27">
        <v>49609.599999999999</v>
      </c>
      <c r="I298" s="28">
        <v>5.2999999999999999E-2</v>
      </c>
      <c r="J298" s="29">
        <v>1738</v>
      </c>
      <c r="K298" s="30">
        <v>0.25</v>
      </c>
      <c r="L298" s="31">
        <v>209022.7</v>
      </c>
      <c r="M298" s="21">
        <v>221</v>
      </c>
      <c r="N298" s="59">
        <f>H298- (H298*I298)</f>
        <v>46980.2912</v>
      </c>
      <c r="O298" s="64">
        <f>IF(ISNUMBER(J298/(1+K298)), J298/(1+K298), "")</f>
        <v>1390.4</v>
      </c>
      <c r="P298" s="59">
        <f>H298+(H298*$X$21)</f>
        <v>49609.599999999999</v>
      </c>
      <c r="Q298" s="77">
        <f>IF(H298&gt;$X$24, U298-(U298*$Y$24), U298)</f>
        <v>47871.6</v>
      </c>
      <c r="R298" s="59">
        <f>P298-Q298</f>
        <v>1738</v>
      </c>
      <c r="S298" s="78"/>
      <c r="T298">
        <v>294</v>
      </c>
      <c r="U298" s="75">
        <f>H298-J298</f>
        <v>47871.6</v>
      </c>
    </row>
    <row r="299" spans="3:21" x14ac:dyDescent="0.2">
      <c r="C299" s="17">
        <v>280</v>
      </c>
      <c r="D299" s="18" t="s">
        <v>320</v>
      </c>
      <c r="E299" s="19" t="s">
        <v>13</v>
      </c>
      <c r="F299" s="20">
        <v>469000</v>
      </c>
      <c r="G299" s="21">
        <v>283</v>
      </c>
      <c r="H299" s="27">
        <v>42527</v>
      </c>
      <c r="I299" s="28">
        <v>7.8E-2</v>
      </c>
      <c r="J299" s="29">
        <v>1732</v>
      </c>
      <c r="K299" s="30">
        <v>-0.54200000000000004</v>
      </c>
      <c r="L299" s="31">
        <v>86258</v>
      </c>
      <c r="M299" s="21">
        <v>283</v>
      </c>
      <c r="N299" s="59">
        <f>H299- (H299*I299)</f>
        <v>39209.894</v>
      </c>
      <c r="O299" s="64">
        <f>IF(ISNUMBER(J299/(1+K299)), J299/(1+K299), "")</f>
        <v>3781.6593886462883</v>
      </c>
      <c r="P299" s="59">
        <f>H299+(H299*$X$21)</f>
        <v>42527</v>
      </c>
      <c r="Q299" s="77">
        <f>IF(H299&gt;$X$24, U299-(U299*$Y$24), U299)</f>
        <v>40795</v>
      </c>
      <c r="R299" s="59">
        <f>P299-Q299</f>
        <v>1732</v>
      </c>
      <c r="S299" s="78"/>
      <c r="T299">
        <v>295</v>
      </c>
      <c r="U299" s="75">
        <f>H299-J299</f>
        <v>40795</v>
      </c>
    </row>
    <row r="300" spans="3:21" x14ac:dyDescent="0.2">
      <c r="C300" s="17">
        <v>202</v>
      </c>
      <c r="D300" s="18" t="s">
        <v>241</v>
      </c>
      <c r="E300" s="19" t="s">
        <v>13</v>
      </c>
      <c r="F300" s="20">
        <v>39091</v>
      </c>
      <c r="G300" s="21">
        <v>252</v>
      </c>
      <c r="H300" s="27">
        <v>52720.9</v>
      </c>
      <c r="I300" s="28">
        <v>0.22700000000000001</v>
      </c>
      <c r="J300" s="29">
        <v>1719.6</v>
      </c>
      <c r="K300" s="30">
        <v>0.28599999999999998</v>
      </c>
      <c r="L300" s="31">
        <v>150974.5</v>
      </c>
      <c r="M300" s="21">
        <v>252</v>
      </c>
      <c r="N300" s="59">
        <f>H300- (H300*I300)</f>
        <v>40753.255700000002</v>
      </c>
      <c r="O300" s="64">
        <f>IF(ISNUMBER(J300/(1+K300)), J300/(1+K300), "")</f>
        <v>1337.1695178849143</v>
      </c>
      <c r="P300" s="59">
        <f>H300+(H300*$X$21)</f>
        <v>52720.9</v>
      </c>
      <c r="Q300" s="77">
        <f>IF(H300&gt;$X$24, U300-(U300*$Y$24), U300)</f>
        <v>51001.3</v>
      </c>
      <c r="R300" s="59">
        <f>P300-Q300</f>
        <v>1719.5999999999985</v>
      </c>
      <c r="S300" s="78"/>
      <c r="T300">
        <v>296</v>
      </c>
      <c r="U300" s="75">
        <f>H300-J300</f>
        <v>51001.3</v>
      </c>
    </row>
    <row r="301" spans="3:21" x14ac:dyDescent="0.2">
      <c r="C301" s="17">
        <v>393</v>
      </c>
      <c r="D301" s="18" t="s">
        <v>436</v>
      </c>
      <c r="E301" s="19" t="s">
        <v>34</v>
      </c>
      <c r="F301" s="20">
        <v>34782</v>
      </c>
      <c r="G301" s="21">
        <v>380</v>
      </c>
      <c r="H301" s="27">
        <v>31949.4</v>
      </c>
      <c r="I301" s="28">
        <v>2.8000000000000001E-2</v>
      </c>
      <c r="J301" s="29">
        <v>1716.9</v>
      </c>
      <c r="K301" s="30">
        <v>0.23799999999999999</v>
      </c>
      <c r="L301" s="31">
        <v>38604.6</v>
      </c>
      <c r="M301" s="21">
        <v>380</v>
      </c>
      <c r="N301" s="59">
        <f>H301- (H301*I301)</f>
        <v>31054.816800000001</v>
      </c>
      <c r="O301" s="64">
        <f>IF(ISNUMBER(J301/(1+K301)), J301/(1+K301), "")</f>
        <v>1386.8336025848143</v>
      </c>
      <c r="P301" s="59">
        <f>H301+(H301*$X$21)</f>
        <v>31949.4</v>
      </c>
      <c r="Q301" s="77">
        <f>IF(H301&gt;$X$24, U301-(U301*$Y$24), U301)</f>
        <v>30232.5</v>
      </c>
      <c r="R301" s="59">
        <f>P301-Q301</f>
        <v>1716.9000000000015</v>
      </c>
      <c r="S301" s="78"/>
      <c r="T301">
        <v>297</v>
      </c>
      <c r="U301" s="75">
        <f>H301-J301</f>
        <v>30232.5</v>
      </c>
    </row>
    <row r="302" spans="3:21" x14ac:dyDescent="0.2">
      <c r="C302" s="17">
        <v>194</v>
      </c>
      <c r="D302" s="18" t="s">
        <v>232</v>
      </c>
      <c r="E302" s="19" t="s">
        <v>11</v>
      </c>
      <c r="F302" s="20">
        <v>11768</v>
      </c>
      <c r="G302" s="21">
        <v>217</v>
      </c>
      <c r="H302" s="27">
        <v>54436</v>
      </c>
      <c r="I302" s="28">
        <v>0.14599999999999999</v>
      </c>
      <c r="J302" s="29">
        <v>1694</v>
      </c>
      <c r="K302" s="30">
        <v>0.77600000000000002</v>
      </c>
      <c r="L302" s="31">
        <v>88246</v>
      </c>
      <c r="M302" s="21">
        <v>217</v>
      </c>
      <c r="N302" s="59">
        <f>H302- (H302*I302)</f>
        <v>46488.343999999997</v>
      </c>
      <c r="O302" s="64">
        <f>IF(ISNUMBER(J302/(1+K302)), J302/(1+K302), "")</f>
        <v>953.82882882882882</v>
      </c>
      <c r="P302" s="59">
        <f>H302+(H302*$X$21)</f>
        <v>54436</v>
      </c>
      <c r="Q302" s="77">
        <f>IF(H302&gt;$X$24, U302-(U302*$Y$24), U302)</f>
        <v>52742</v>
      </c>
      <c r="R302" s="59">
        <f>P302-Q302</f>
        <v>1694</v>
      </c>
      <c r="S302" s="78"/>
      <c r="T302">
        <v>298</v>
      </c>
      <c r="U302" s="75">
        <f>H302-J302</f>
        <v>52742</v>
      </c>
    </row>
    <row r="303" spans="3:21" x14ac:dyDescent="0.2">
      <c r="C303" s="17">
        <v>179</v>
      </c>
      <c r="D303" s="18" t="s">
        <v>215</v>
      </c>
      <c r="E303" s="19" t="s">
        <v>11</v>
      </c>
      <c r="F303" s="20">
        <v>41600</v>
      </c>
      <c r="G303" s="21">
        <v>183</v>
      </c>
      <c r="H303" s="27">
        <v>56912</v>
      </c>
      <c r="I303" s="28">
        <v>5.8000000000000003E-2</v>
      </c>
      <c r="J303" s="29">
        <v>1683</v>
      </c>
      <c r="K303" s="30">
        <v>-0.313</v>
      </c>
      <c r="L303" s="31">
        <v>25413</v>
      </c>
      <c r="M303" s="21">
        <v>183</v>
      </c>
      <c r="N303" s="59">
        <f>H303- (H303*I303)</f>
        <v>53611.103999999999</v>
      </c>
      <c r="O303" s="64">
        <f>IF(ISNUMBER(J303/(1+K303)), J303/(1+K303), "")</f>
        <v>2449.7816593886459</v>
      </c>
      <c r="P303" s="59">
        <f>H303+(H303*$X$21)</f>
        <v>56912</v>
      </c>
      <c r="Q303" s="77">
        <f>IF(H303&gt;$X$24, U303-(U303*$Y$24), U303)</f>
        <v>55229</v>
      </c>
      <c r="R303" s="59">
        <f>P303-Q303</f>
        <v>1683</v>
      </c>
      <c r="S303" s="78"/>
      <c r="T303">
        <v>299</v>
      </c>
      <c r="U303" s="75">
        <f>H303-J303</f>
        <v>55229</v>
      </c>
    </row>
    <row r="304" spans="3:21" x14ac:dyDescent="0.2">
      <c r="C304" s="17">
        <v>210</v>
      </c>
      <c r="D304" s="18" t="s">
        <v>249</v>
      </c>
      <c r="E304" s="19" t="s">
        <v>217</v>
      </c>
      <c r="F304" s="20">
        <v>130000</v>
      </c>
      <c r="G304" s="21">
        <v>299</v>
      </c>
      <c r="H304" s="27">
        <v>51394.400000000001</v>
      </c>
      <c r="I304" s="28">
        <v>0.35599999999999998</v>
      </c>
      <c r="J304" s="29">
        <v>1673.6</v>
      </c>
      <c r="K304" s="30">
        <v>0.38400000000000001</v>
      </c>
      <c r="L304" s="31">
        <v>23140.6</v>
      </c>
      <c r="M304" s="21">
        <v>299</v>
      </c>
      <c r="N304" s="59">
        <f>H304- (H304*I304)</f>
        <v>33097.993600000002</v>
      </c>
      <c r="O304" s="64">
        <f>IF(ISNUMBER(J304/(1+K304)), J304/(1+K304), "")</f>
        <v>1209.2485549132948</v>
      </c>
      <c r="P304" s="59">
        <f>H304+(H304*$X$21)</f>
        <v>51394.400000000001</v>
      </c>
      <c r="Q304" s="77">
        <f>IF(H304&gt;$X$24, U304-(U304*$Y$24), U304)</f>
        <v>49720.800000000003</v>
      </c>
      <c r="R304" s="59">
        <f>P304-Q304</f>
        <v>1673.5999999999985</v>
      </c>
      <c r="S304" s="78"/>
      <c r="T304">
        <v>300</v>
      </c>
      <c r="U304" s="75">
        <f>H304-J304</f>
        <v>49720.800000000003</v>
      </c>
    </row>
    <row r="305" spans="3:21" x14ac:dyDescent="0.2">
      <c r="C305" s="17">
        <v>141</v>
      </c>
      <c r="D305" s="18" t="s">
        <v>174</v>
      </c>
      <c r="E305" s="19" t="s">
        <v>13</v>
      </c>
      <c r="F305" s="20">
        <v>403014</v>
      </c>
      <c r="G305" s="21">
        <v>141</v>
      </c>
      <c r="H305" s="27">
        <v>68709.5</v>
      </c>
      <c r="I305" s="28">
        <v>7.3999999999999996E-2</v>
      </c>
      <c r="J305" s="29">
        <v>1664.6</v>
      </c>
      <c r="K305" s="30">
        <v>-8.5000000000000006E-2</v>
      </c>
      <c r="L305" s="31">
        <v>122945.9</v>
      </c>
      <c r="M305" s="21">
        <v>141</v>
      </c>
      <c r="N305" s="59">
        <f>H305- (H305*I305)</f>
        <v>63624.997000000003</v>
      </c>
      <c r="O305" s="64">
        <f>IF(ISNUMBER(J305/(1+K305)), J305/(1+K305), "")</f>
        <v>1819.2349726775954</v>
      </c>
      <c r="P305" s="59">
        <f>H305+(H305*$X$21)</f>
        <v>68709.5</v>
      </c>
      <c r="Q305" s="77">
        <f>IF(H305&gt;$X$24, U305-(U305*$Y$24), U305)</f>
        <v>67044.899999999994</v>
      </c>
      <c r="R305" s="59">
        <f>P305-Q305</f>
        <v>1664.6000000000058</v>
      </c>
      <c r="S305" s="78"/>
      <c r="T305">
        <v>301</v>
      </c>
      <c r="U305" s="75">
        <f>H305-J305</f>
        <v>67044.899999999994</v>
      </c>
    </row>
    <row r="306" spans="3:21" x14ac:dyDescent="0.2">
      <c r="C306" s="17">
        <v>27</v>
      </c>
      <c r="D306" s="18" t="s">
        <v>51</v>
      </c>
      <c r="E306" s="19" t="s">
        <v>11</v>
      </c>
      <c r="F306" s="20">
        <v>20500</v>
      </c>
      <c r="G306" s="21">
        <v>25</v>
      </c>
      <c r="H306" s="27">
        <v>167939.6</v>
      </c>
      <c r="I306" s="28">
        <v>9.7000000000000003E-2</v>
      </c>
      <c r="J306" s="29">
        <v>1658.4</v>
      </c>
      <c r="K306" s="30">
        <v>3.55</v>
      </c>
      <c r="L306" s="31">
        <v>37669.800000000003</v>
      </c>
      <c r="M306" s="21">
        <v>25</v>
      </c>
      <c r="N306" s="59">
        <f>H306- (H306*I306)</f>
        <v>151649.45879999999</v>
      </c>
      <c r="O306" s="64">
        <f>IF(ISNUMBER(J306/(1+K306)), J306/(1+K306), "")</f>
        <v>364.4835164835165</v>
      </c>
      <c r="P306" s="59">
        <f>H306+(H306*$X$21)</f>
        <v>167939.6</v>
      </c>
      <c r="Q306" s="77">
        <f>IF(H306&gt;$X$24, U306-(U306*$Y$24), U306)</f>
        <v>166281.20000000001</v>
      </c>
      <c r="R306" s="59">
        <f>P306-Q306</f>
        <v>1658.3999999999942</v>
      </c>
      <c r="S306" s="78"/>
      <c r="T306">
        <v>302</v>
      </c>
      <c r="U306" s="75">
        <f>H306-J306</f>
        <v>166281.20000000001</v>
      </c>
    </row>
    <row r="307" spans="3:21" x14ac:dyDescent="0.2">
      <c r="C307" s="17">
        <v>355</v>
      </c>
      <c r="D307" s="18" t="s">
        <v>397</v>
      </c>
      <c r="E307" s="19" t="s">
        <v>48</v>
      </c>
      <c r="F307" s="20">
        <v>132388</v>
      </c>
      <c r="G307" s="21">
        <v>304</v>
      </c>
      <c r="H307" s="27">
        <v>35071.1</v>
      </c>
      <c r="I307" s="28">
        <v>-7.0000000000000007E-2</v>
      </c>
      <c r="J307" s="29">
        <v>1651.1</v>
      </c>
      <c r="K307" s="30">
        <v>1.1259999999999999</v>
      </c>
      <c r="L307" s="31">
        <v>238753.3</v>
      </c>
      <c r="M307" s="21">
        <v>304</v>
      </c>
      <c r="N307" s="59">
        <f>H307- (H307*I307)</f>
        <v>37526.076999999997</v>
      </c>
      <c r="O307" s="64">
        <f>IF(ISNUMBER(J307/(1+K307)), J307/(1+K307), "")</f>
        <v>776.62276575729072</v>
      </c>
      <c r="P307" s="59">
        <f>H307+(H307*$X$21)</f>
        <v>35071.1</v>
      </c>
      <c r="Q307" s="77">
        <f>IF(H307&gt;$X$24, U307-(U307*$Y$24), U307)</f>
        <v>33420</v>
      </c>
      <c r="R307" s="59">
        <f>P307-Q307</f>
        <v>1651.0999999999985</v>
      </c>
      <c r="S307" s="78"/>
      <c r="T307">
        <v>303</v>
      </c>
      <c r="U307" s="75">
        <f>H307-J307</f>
        <v>33420</v>
      </c>
    </row>
    <row r="308" spans="3:21" x14ac:dyDescent="0.2">
      <c r="C308" s="17">
        <v>441</v>
      </c>
      <c r="D308" s="18" t="s">
        <v>486</v>
      </c>
      <c r="E308" s="19" t="s">
        <v>13</v>
      </c>
      <c r="F308" s="20">
        <v>55380</v>
      </c>
      <c r="G308" s="21" t="s">
        <v>21</v>
      </c>
      <c r="H308" s="27">
        <v>28499</v>
      </c>
      <c r="I308" s="28">
        <v>1.4410000000000001</v>
      </c>
      <c r="J308" s="29">
        <v>1628.9</v>
      </c>
      <c r="K308" s="30">
        <v>0.92100000000000004</v>
      </c>
      <c r="L308" s="31">
        <v>27967.9</v>
      </c>
      <c r="M308" s="21" t="s">
        <v>21</v>
      </c>
      <c r="N308" s="59">
        <f>H308- (H308*I308)</f>
        <v>-12568.059000000001</v>
      </c>
      <c r="O308" s="64">
        <f>IF(ISNUMBER(J308/(1+K308)), J308/(1+K308), "")</f>
        <v>847.94377928162419</v>
      </c>
      <c r="P308" s="59">
        <f>H308+(H308*$X$21)</f>
        <v>28499</v>
      </c>
      <c r="Q308" s="77">
        <f>IF(H308&gt;$X$24, U308-(U308*$Y$24), U308)</f>
        <v>26870.1</v>
      </c>
      <c r="R308" s="59">
        <f>P308-Q308</f>
        <v>1628.9000000000015</v>
      </c>
      <c r="S308" s="78"/>
      <c r="T308">
        <v>304</v>
      </c>
      <c r="U308" s="75">
        <f>H308-J308</f>
        <v>26870.1</v>
      </c>
    </row>
    <row r="309" spans="3:21" x14ac:dyDescent="0.2">
      <c r="C309" s="17">
        <v>248</v>
      </c>
      <c r="D309" s="18" t="s">
        <v>287</v>
      </c>
      <c r="E309" s="19" t="s">
        <v>41</v>
      </c>
      <c r="F309" s="20">
        <v>5243</v>
      </c>
      <c r="G309" s="21">
        <v>201</v>
      </c>
      <c r="H309" s="27">
        <v>45461.3</v>
      </c>
      <c r="I309" s="28">
        <v>-0.104</v>
      </c>
      <c r="J309" s="29">
        <v>1612.9</v>
      </c>
      <c r="K309" s="30">
        <v>0.114</v>
      </c>
      <c r="L309" s="31">
        <v>474944.3</v>
      </c>
      <c r="M309" s="21">
        <v>201</v>
      </c>
      <c r="N309" s="59">
        <f>H309- (H309*I309)</f>
        <v>50189.275200000004</v>
      </c>
      <c r="O309" s="64">
        <f>IF(ISNUMBER(J309/(1+K309)), J309/(1+K309), "")</f>
        <v>1447.8456014362657</v>
      </c>
      <c r="P309" s="59">
        <f>H309+(H309*$X$21)</f>
        <v>45461.3</v>
      </c>
      <c r="Q309" s="77">
        <f>IF(H309&gt;$X$24, U309-(U309*$Y$24), U309)</f>
        <v>43848.4</v>
      </c>
      <c r="R309" s="59">
        <f>P309-Q309</f>
        <v>1612.9000000000015</v>
      </c>
      <c r="S309" s="78"/>
      <c r="T309">
        <v>305</v>
      </c>
      <c r="U309" s="75">
        <f>H309-J309</f>
        <v>43848.4</v>
      </c>
    </row>
    <row r="310" spans="3:21" x14ac:dyDescent="0.2">
      <c r="C310" s="17">
        <v>357</v>
      </c>
      <c r="D310" s="18" t="s">
        <v>399</v>
      </c>
      <c r="E310" s="19" t="s">
        <v>28</v>
      </c>
      <c r="F310" s="20">
        <v>67721</v>
      </c>
      <c r="G310" s="21">
        <v>348</v>
      </c>
      <c r="H310" s="27">
        <v>34917.9</v>
      </c>
      <c r="I310" s="28">
        <v>0.03</v>
      </c>
      <c r="J310" s="29">
        <v>1612.3</v>
      </c>
      <c r="K310" s="30">
        <v>-0.17199999999999999</v>
      </c>
      <c r="L310" s="31">
        <v>30739.8</v>
      </c>
      <c r="M310" s="21">
        <v>348</v>
      </c>
      <c r="N310" s="59">
        <f>H310- (H310*I310)</f>
        <v>33870.363000000005</v>
      </c>
      <c r="O310" s="64">
        <f>IF(ISNUMBER(J310/(1+K310)), J310/(1+K310), "")</f>
        <v>1947.2222222222219</v>
      </c>
      <c r="P310" s="59">
        <f>H310+(H310*$X$21)</f>
        <v>34917.9</v>
      </c>
      <c r="Q310" s="77">
        <f>IF(H310&gt;$X$24, U310-(U310*$Y$24), U310)</f>
        <v>33305.599999999999</v>
      </c>
      <c r="R310" s="59">
        <f>P310-Q310</f>
        <v>1612.3000000000029</v>
      </c>
      <c r="S310" s="78"/>
      <c r="T310">
        <v>306</v>
      </c>
      <c r="U310" s="75">
        <f>H310-J310</f>
        <v>33305.599999999999</v>
      </c>
    </row>
    <row r="311" spans="3:21" x14ac:dyDescent="0.2">
      <c r="C311" s="17">
        <v>82</v>
      </c>
      <c r="D311" s="18" t="s">
        <v>108</v>
      </c>
      <c r="E311" s="19" t="s">
        <v>13</v>
      </c>
      <c r="F311" s="20">
        <v>167528</v>
      </c>
      <c r="G311" s="21">
        <v>65</v>
      </c>
      <c r="H311" s="27">
        <v>90934.2</v>
      </c>
      <c r="I311" s="28">
        <v>-2.5000000000000001E-2</v>
      </c>
      <c r="J311" s="29">
        <v>1599.7</v>
      </c>
      <c r="K311" s="30">
        <v>0.14299999999999999</v>
      </c>
      <c r="L311" s="31">
        <v>66397.100000000006</v>
      </c>
      <c r="M311" s="21">
        <v>65</v>
      </c>
      <c r="N311" s="59">
        <f>H311- (H311*I311)</f>
        <v>93207.554999999993</v>
      </c>
      <c r="O311" s="64">
        <f>IF(ISNUMBER(J311/(1+K311)), J311/(1+K311), "")</f>
        <v>1399.562554680665</v>
      </c>
      <c r="P311" s="59">
        <f>H311+(H311*$X$21)</f>
        <v>90934.2</v>
      </c>
      <c r="Q311" s="77">
        <f>IF(H311&gt;$X$24, U311-(U311*$Y$24), U311)</f>
        <v>89334.5</v>
      </c>
      <c r="R311" s="59">
        <f>P311-Q311</f>
        <v>1599.6999999999971</v>
      </c>
      <c r="S311" s="78"/>
      <c r="T311">
        <v>307</v>
      </c>
      <c r="U311" s="75">
        <f>H311-J311</f>
        <v>89334.5</v>
      </c>
    </row>
    <row r="312" spans="3:21" x14ac:dyDescent="0.2">
      <c r="C312" s="17">
        <v>24</v>
      </c>
      <c r="D312" s="18" t="s">
        <v>47</v>
      </c>
      <c r="E312" s="19" t="s">
        <v>48</v>
      </c>
      <c r="F312" s="20">
        <v>314790</v>
      </c>
      <c r="G312" s="21">
        <v>19</v>
      </c>
      <c r="H312" s="27">
        <v>175009.5</v>
      </c>
      <c r="I312" s="28">
        <v>8.2000000000000003E-2</v>
      </c>
      <c r="J312" s="29">
        <v>1589.7</v>
      </c>
      <c r="K312" s="30">
        <v>1.2999999999999999E-2</v>
      </c>
      <c r="L312" s="31">
        <v>190052.3</v>
      </c>
      <c r="M312" s="21">
        <v>19</v>
      </c>
      <c r="N312" s="59">
        <f>H312- (H312*I312)</f>
        <v>160658.72099999999</v>
      </c>
      <c r="O312" s="64">
        <f>IF(ISNUMBER(J312/(1+K312)), J312/(1+K312), "")</f>
        <v>1569.2991115498521</v>
      </c>
      <c r="P312" s="59">
        <f>H312+(H312*$X$21)</f>
        <v>175009.5</v>
      </c>
      <c r="Q312" s="77">
        <f>IF(H312&gt;$X$24, U312-(U312*$Y$24), U312)</f>
        <v>173419.8</v>
      </c>
      <c r="R312" s="59">
        <f>P312-Q312</f>
        <v>1589.7000000000116</v>
      </c>
      <c r="S312" s="78"/>
      <c r="T312">
        <v>308</v>
      </c>
      <c r="U312" s="75">
        <f>H312-J312</f>
        <v>173419.8</v>
      </c>
    </row>
    <row r="313" spans="3:21" x14ac:dyDescent="0.2">
      <c r="C313" s="17">
        <v>489</v>
      </c>
      <c r="D313" s="18" t="s">
        <v>536</v>
      </c>
      <c r="E313" s="19" t="s">
        <v>11</v>
      </c>
      <c r="F313" s="20">
        <v>135000</v>
      </c>
      <c r="G313" s="21" t="s">
        <v>21</v>
      </c>
      <c r="H313" s="27">
        <v>25625</v>
      </c>
      <c r="I313" s="28">
        <v>9.1999999999999998E-2</v>
      </c>
      <c r="J313" s="29">
        <v>1589.5</v>
      </c>
      <c r="K313" s="30">
        <v>3.3000000000000002E-2</v>
      </c>
      <c r="L313" s="31">
        <v>13204</v>
      </c>
      <c r="M313" s="21" t="s">
        <v>21</v>
      </c>
      <c r="N313" s="59">
        <f>H313- (H313*I313)</f>
        <v>23267.5</v>
      </c>
      <c r="O313" s="64">
        <f>IF(ISNUMBER(J313/(1+K313)), J313/(1+K313), "")</f>
        <v>1538.7221684414328</v>
      </c>
      <c r="P313" s="59">
        <f>H313+(H313*$X$21)</f>
        <v>25625</v>
      </c>
      <c r="Q313" s="77">
        <f>IF(H313&gt;$X$24, U313-(U313*$Y$24), U313)</f>
        <v>24035.5</v>
      </c>
      <c r="R313" s="59">
        <f>P313-Q313</f>
        <v>1589.5</v>
      </c>
      <c r="S313" s="78"/>
      <c r="T313">
        <v>309</v>
      </c>
      <c r="U313" s="75">
        <f>H313-J313</f>
        <v>24035.5</v>
      </c>
    </row>
    <row r="314" spans="3:21" x14ac:dyDescent="0.2">
      <c r="C314" s="17">
        <v>93</v>
      </c>
      <c r="D314" s="18" t="s">
        <v>120</v>
      </c>
      <c r="E314" s="19" t="s">
        <v>13</v>
      </c>
      <c r="F314" s="20">
        <v>178572</v>
      </c>
      <c r="G314" s="21">
        <v>91</v>
      </c>
      <c r="H314" s="27">
        <v>88140.9</v>
      </c>
      <c r="I314" s="28">
        <v>0.11</v>
      </c>
      <c r="J314" s="29">
        <v>1585.2</v>
      </c>
      <c r="K314" s="30">
        <v>2.5999999999999999E-2</v>
      </c>
      <c r="L314" s="31">
        <v>198943.7</v>
      </c>
      <c r="M314" s="21">
        <v>91</v>
      </c>
      <c r="N314" s="59">
        <f>H314- (H314*I314)</f>
        <v>78445.400999999998</v>
      </c>
      <c r="O314" s="64">
        <f>IF(ISNUMBER(J314/(1+K314)), J314/(1+K314), "")</f>
        <v>1545.0292397660819</v>
      </c>
      <c r="P314" s="59">
        <f>H314+(H314*$X$21)</f>
        <v>88140.9</v>
      </c>
      <c r="Q314" s="77">
        <f>IF(H314&gt;$X$24, U314-(U314*$Y$24), U314)</f>
        <v>86555.7</v>
      </c>
      <c r="R314" s="59">
        <f>P314-Q314</f>
        <v>1585.1999999999971</v>
      </c>
      <c r="S314" s="78"/>
      <c r="T314">
        <v>310</v>
      </c>
      <c r="U314" s="75">
        <f>H314-J314</f>
        <v>86555.7</v>
      </c>
    </row>
    <row r="315" spans="3:21" x14ac:dyDescent="0.2">
      <c r="C315" s="17">
        <v>471</v>
      </c>
      <c r="D315" s="18" t="s">
        <v>517</v>
      </c>
      <c r="E315" s="19" t="s">
        <v>46</v>
      </c>
      <c r="F315" s="20">
        <v>45174</v>
      </c>
      <c r="G315" s="21">
        <v>479</v>
      </c>
      <c r="H315" s="27">
        <v>26276.5</v>
      </c>
      <c r="I315" s="28">
        <v>6.4000000000000001E-2</v>
      </c>
      <c r="J315" s="29">
        <v>1583.4</v>
      </c>
      <c r="K315" s="30">
        <v>-0.11</v>
      </c>
      <c r="L315" s="31">
        <v>251010.5</v>
      </c>
      <c r="M315" s="21">
        <v>479</v>
      </c>
      <c r="N315" s="59">
        <f>H315- (H315*I315)</f>
        <v>24594.804</v>
      </c>
      <c r="O315" s="64">
        <f>IF(ISNUMBER(J315/(1+K315)), J315/(1+K315), "")</f>
        <v>1779.1011235955057</v>
      </c>
      <c r="P315" s="59">
        <f>H315+(H315*$X$21)</f>
        <v>26276.5</v>
      </c>
      <c r="Q315" s="77">
        <f>IF(H315&gt;$X$24, U315-(U315*$Y$24), U315)</f>
        <v>24693.1</v>
      </c>
      <c r="R315" s="59">
        <f>P315-Q315</f>
        <v>1583.4000000000015</v>
      </c>
      <c r="S315" s="78"/>
      <c r="T315">
        <v>311</v>
      </c>
      <c r="U315" s="75">
        <f>H315-J315</f>
        <v>24693.1</v>
      </c>
    </row>
    <row r="316" spans="3:21" x14ac:dyDescent="0.2">
      <c r="C316" s="17">
        <v>297</v>
      </c>
      <c r="D316" s="18" t="s">
        <v>338</v>
      </c>
      <c r="E316" s="19" t="s">
        <v>11</v>
      </c>
      <c r="F316" s="20">
        <v>17643</v>
      </c>
      <c r="G316" s="21">
        <v>319</v>
      </c>
      <c r="H316" s="27">
        <v>41052.1</v>
      </c>
      <c r="I316" s="28">
        <v>0.14000000000000001</v>
      </c>
      <c r="J316" s="29">
        <v>1560.5</v>
      </c>
      <c r="K316" s="30">
        <v>0.48699999999999999</v>
      </c>
      <c r="L316" s="31">
        <v>568190.19999999995</v>
      </c>
      <c r="M316" s="21">
        <v>319</v>
      </c>
      <c r="N316" s="59">
        <f>H316- (H316*I316)</f>
        <v>35304.805999999997</v>
      </c>
      <c r="O316" s="64">
        <f>IF(ISNUMBER(J316/(1+K316)), J316/(1+K316), "")</f>
        <v>1049.4283792871552</v>
      </c>
      <c r="P316" s="59">
        <f>H316+(H316*$X$21)</f>
        <v>41052.1</v>
      </c>
      <c r="Q316" s="77">
        <f>IF(H316&gt;$X$24, U316-(U316*$Y$24), U316)</f>
        <v>39491.599999999999</v>
      </c>
      <c r="R316" s="59">
        <f>P316-Q316</f>
        <v>1560.5</v>
      </c>
      <c r="S316" s="78"/>
      <c r="T316">
        <v>312</v>
      </c>
      <c r="U316" s="75">
        <f>H316-J316</f>
        <v>39491.599999999999</v>
      </c>
    </row>
    <row r="317" spans="3:21" x14ac:dyDescent="0.2">
      <c r="C317" s="17">
        <v>444</v>
      </c>
      <c r="D317" s="18" t="s">
        <v>489</v>
      </c>
      <c r="E317" s="19" t="s">
        <v>34</v>
      </c>
      <c r="F317" s="20">
        <v>17274</v>
      </c>
      <c r="G317" s="21">
        <v>458</v>
      </c>
      <c r="H317" s="27">
        <v>28319.4</v>
      </c>
      <c r="I317" s="28">
        <v>9.2999999999999999E-2</v>
      </c>
      <c r="J317" s="29">
        <v>1556.9</v>
      </c>
      <c r="K317" s="30">
        <v>1.7509999999999999</v>
      </c>
      <c r="L317" s="31">
        <v>38009</v>
      </c>
      <c r="M317" s="21">
        <v>458</v>
      </c>
      <c r="N317" s="59">
        <f>H317- (H317*I317)</f>
        <v>25685.695800000001</v>
      </c>
      <c r="O317" s="64">
        <f>IF(ISNUMBER(J317/(1+K317)), J317/(1+K317), "")</f>
        <v>565.93965830607056</v>
      </c>
      <c r="P317" s="59">
        <f>H317+(H317*$X$21)</f>
        <v>28319.4</v>
      </c>
      <c r="Q317" s="77">
        <f>IF(H317&gt;$X$24, U317-(U317*$Y$24), U317)</f>
        <v>26762.5</v>
      </c>
      <c r="R317" s="59">
        <f>P317-Q317</f>
        <v>1556.9000000000015</v>
      </c>
      <c r="S317" s="78"/>
      <c r="T317">
        <v>313</v>
      </c>
      <c r="U317" s="75">
        <f>H317-J317</f>
        <v>26762.5</v>
      </c>
    </row>
    <row r="318" spans="3:21" x14ac:dyDescent="0.2">
      <c r="C318" s="17">
        <v>171</v>
      </c>
      <c r="D318" s="18" t="s">
        <v>206</v>
      </c>
      <c r="E318" s="19" t="s">
        <v>34</v>
      </c>
      <c r="F318" s="20">
        <v>33784</v>
      </c>
      <c r="G318" s="21">
        <v>184</v>
      </c>
      <c r="H318" s="27">
        <v>59223.199999999997</v>
      </c>
      <c r="I318" s="28">
        <v>0.112</v>
      </c>
      <c r="J318" s="29">
        <v>1556.1</v>
      </c>
      <c r="K318" s="30">
        <v>-0.36199999999999999</v>
      </c>
      <c r="L318" s="31">
        <v>70607.7</v>
      </c>
      <c r="M318" s="21">
        <v>184</v>
      </c>
      <c r="N318" s="59">
        <f>H318- (H318*I318)</f>
        <v>52590.2016</v>
      </c>
      <c r="O318" s="64">
        <f>IF(ISNUMBER(J318/(1+K318)), J318/(1+K318), "")</f>
        <v>2439.0282131661438</v>
      </c>
      <c r="P318" s="59">
        <f>H318+(H318*$X$21)</f>
        <v>59223.199999999997</v>
      </c>
      <c r="Q318" s="77">
        <f>IF(H318&gt;$X$24, U318-(U318*$Y$24), U318)</f>
        <v>57667.1</v>
      </c>
      <c r="R318" s="59">
        <f>P318-Q318</f>
        <v>1556.0999999999985</v>
      </c>
      <c r="S318" s="78"/>
      <c r="T318">
        <v>314</v>
      </c>
      <c r="U318" s="75">
        <f>H318-J318</f>
        <v>57667.1</v>
      </c>
    </row>
    <row r="319" spans="3:21" x14ac:dyDescent="0.2">
      <c r="C319" s="17">
        <v>279</v>
      </c>
      <c r="D319" s="18" t="s">
        <v>319</v>
      </c>
      <c r="E319" s="19" t="s">
        <v>13</v>
      </c>
      <c r="F319" s="20">
        <v>111397</v>
      </c>
      <c r="G319" s="21">
        <v>335</v>
      </c>
      <c r="H319" s="27">
        <v>42607.7</v>
      </c>
      <c r="I319" s="28">
        <v>0.22900000000000001</v>
      </c>
      <c r="J319" s="29">
        <v>1554.5</v>
      </c>
      <c r="K319" s="30">
        <v>0.107</v>
      </c>
      <c r="L319" s="31">
        <v>117702</v>
      </c>
      <c r="M319" s="21">
        <v>335</v>
      </c>
      <c r="N319" s="59">
        <f>H319- (H319*I319)</f>
        <v>32850.536699999997</v>
      </c>
      <c r="O319" s="64">
        <f>IF(ISNUMBER(J319/(1+K319)), J319/(1+K319), "")</f>
        <v>1404.2457091237579</v>
      </c>
      <c r="P319" s="59">
        <f>H319+(H319*$X$21)</f>
        <v>42607.7</v>
      </c>
      <c r="Q319" s="77">
        <f>IF(H319&gt;$X$24, U319-(U319*$Y$24), U319)</f>
        <v>41053.199999999997</v>
      </c>
      <c r="R319" s="59">
        <f>P319-Q319</f>
        <v>1554.5</v>
      </c>
      <c r="S319" s="78"/>
      <c r="T319">
        <v>315</v>
      </c>
      <c r="U319" s="75">
        <f>H319-J319</f>
        <v>41053.199999999997</v>
      </c>
    </row>
    <row r="320" spans="3:21" x14ac:dyDescent="0.2">
      <c r="C320" s="17">
        <v>287</v>
      </c>
      <c r="D320" s="18" t="s">
        <v>327</v>
      </c>
      <c r="E320" s="19" t="s">
        <v>41</v>
      </c>
      <c r="F320" s="20">
        <v>129275</v>
      </c>
      <c r="G320" s="21">
        <v>307</v>
      </c>
      <c r="H320" s="27">
        <v>42179.199999999997</v>
      </c>
      <c r="I320" s="28">
        <v>0.13200000000000001</v>
      </c>
      <c r="J320" s="29">
        <v>1547.2</v>
      </c>
      <c r="K320" s="30">
        <v>0.26500000000000001</v>
      </c>
      <c r="L320" s="31">
        <v>43084.2</v>
      </c>
      <c r="M320" s="21">
        <v>307</v>
      </c>
      <c r="N320" s="59">
        <f>H320- (H320*I320)</f>
        <v>36611.545599999998</v>
      </c>
      <c r="O320" s="64">
        <f>IF(ISNUMBER(J320/(1+K320)), J320/(1+K320), "")</f>
        <v>1223.083003952569</v>
      </c>
      <c r="P320" s="59">
        <f>H320+(H320*$X$21)</f>
        <v>42179.199999999997</v>
      </c>
      <c r="Q320" s="77">
        <f>IF(H320&gt;$X$24, U320-(U320*$Y$24), U320)</f>
        <v>40632</v>
      </c>
      <c r="R320" s="59">
        <f>P320-Q320</f>
        <v>1547.1999999999971</v>
      </c>
      <c r="S320" s="78"/>
      <c r="T320">
        <v>316</v>
      </c>
      <c r="U320" s="75">
        <f>H320-J320</f>
        <v>40632</v>
      </c>
    </row>
    <row r="321" spans="3:21" x14ac:dyDescent="0.2">
      <c r="C321" s="17">
        <v>410</v>
      </c>
      <c r="D321" s="18" t="s">
        <v>453</v>
      </c>
      <c r="E321" s="19" t="s">
        <v>454</v>
      </c>
      <c r="F321" s="20">
        <v>21282</v>
      </c>
      <c r="G321" s="21">
        <v>469</v>
      </c>
      <c r="H321" s="27">
        <v>30389.9</v>
      </c>
      <c r="I321" s="28">
        <v>0.20300000000000001</v>
      </c>
      <c r="J321" s="29">
        <v>1539.1</v>
      </c>
      <c r="K321" s="30">
        <v>-0.127</v>
      </c>
      <c r="L321" s="31">
        <v>17079.2</v>
      </c>
      <c r="M321" s="21">
        <v>469</v>
      </c>
      <c r="N321" s="59">
        <f>H321- (H321*I321)</f>
        <v>24220.7503</v>
      </c>
      <c r="O321" s="64">
        <f>IF(ISNUMBER(J321/(1+K321)), J321/(1+K321), "")</f>
        <v>1763.0011454753721</v>
      </c>
      <c r="P321" s="59">
        <f>H321+(H321*$X$21)</f>
        <v>30389.9</v>
      </c>
      <c r="Q321" s="77">
        <f>IF(H321&gt;$X$24, U321-(U321*$Y$24), U321)</f>
        <v>28850.800000000003</v>
      </c>
      <c r="R321" s="59">
        <f>P321-Q321</f>
        <v>1539.0999999999985</v>
      </c>
      <c r="S321" s="78"/>
      <c r="T321">
        <v>317</v>
      </c>
      <c r="U321" s="75">
        <f>H321-J321</f>
        <v>28850.800000000003</v>
      </c>
    </row>
    <row r="322" spans="3:21" x14ac:dyDescent="0.2">
      <c r="C322" s="17">
        <v>447</v>
      </c>
      <c r="D322" s="18" t="s">
        <v>492</v>
      </c>
      <c r="E322" s="19" t="s">
        <v>36</v>
      </c>
      <c r="F322" s="20">
        <v>77055</v>
      </c>
      <c r="G322" s="21">
        <v>444</v>
      </c>
      <c r="H322" s="27">
        <v>28088.799999999999</v>
      </c>
      <c r="I322" s="28">
        <v>5.8000000000000003E-2</v>
      </c>
      <c r="J322" s="29">
        <v>1536.1</v>
      </c>
      <c r="K322" s="30" t="s">
        <v>17</v>
      </c>
      <c r="L322" s="31">
        <v>60579.5</v>
      </c>
      <c r="M322" s="21">
        <v>444</v>
      </c>
      <c r="N322" s="59">
        <f>H322- (H322*I322)</f>
        <v>26459.649600000001</v>
      </c>
      <c r="O322" s="64" t="str">
        <f>IF(ISNUMBER(J322/(1+K322)), J322/(1+K322), "")</f>
        <v/>
      </c>
      <c r="P322" s="59">
        <f>H322+(H322*$X$21)</f>
        <v>28088.799999999999</v>
      </c>
      <c r="Q322" s="77">
        <f>IF(H322&gt;$X$24, U322-(U322*$Y$24), U322)</f>
        <v>26552.7</v>
      </c>
      <c r="R322" s="59">
        <f>P322-Q322</f>
        <v>1536.0999999999985</v>
      </c>
      <c r="S322" s="78"/>
      <c r="T322">
        <v>318</v>
      </c>
      <c r="U322" s="75">
        <f>H322-J322</f>
        <v>26552.7</v>
      </c>
    </row>
    <row r="323" spans="3:21" x14ac:dyDescent="0.2">
      <c r="C323" s="17">
        <v>351</v>
      </c>
      <c r="D323" s="18" t="s">
        <v>393</v>
      </c>
      <c r="E323" s="19" t="s">
        <v>28</v>
      </c>
      <c r="F323" s="20">
        <v>72020</v>
      </c>
      <c r="G323" s="21">
        <v>352</v>
      </c>
      <c r="H323" s="27">
        <v>35386.400000000001</v>
      </c>
      <c r="I323" s="28">
        <v>5.2999999999999999E-2</v>
      </c>
      <c r="J323" s="29">
        <v>1529</v>
      </c>
      <c r="K323" s="30">
        <v>-0.2</v>
      </c>
      <c r="L323" s="31">
        <v>50352.5</v>
      </c>
      <c r="M323" s="21">
        <v>352</v>
      </c>
      <c r="N323" s="59">
        <f>H323- (H323*I323)</f>
        <v>33510.9208</v>
      </c>
      <c r="O323" s="64">
        <f>IF(ISNUMBER(J323/(1+K323)), J323/(1+K323), "")</f>
        <v>1911.25</v>
      </c>
      <c r="P323" s="59">
        <f>H323+(H323*$X$21)</f>
        <v>35386.400000000001</v>
      </c>
      <c r="Q323" s="77">
        <f>IF(H323&gt;$X$24, U323-(U323*$Y$24), U323)</f>
        <v>33857.4</v>
      </c>
      <c r="R323" s="59">
        <f>P323-Q323</f>
        <v>1529</v>
      </c>
      <c r="S323" s="78"/>
      <c r="T323">
        <v>319</v>
      </c>
      <c r="U323" s="75">
        <f>H323-J323</f>
        <v>33857.4</v>
      </c>
    </row>
    <row r="324" spans="3:21" x14ac:dyDescent="0.2">
      <c r="C324" s="17">
        <v>493</v>
      </c>
      <c r="D324" s="18" t="s">
        <v>540</v>
      </c>
      <c r="E324" s="19" t="s">
        <v>41</v>
      </c>
      <c r="F324" s="20">
        <v>92639</v>
      </c>
      <c r="G324" s="21" t="s">
        <v>21</v>
      </c>
      <c r="H324" s="27">
        <v>25191.9</v>
      </c>
      <c r="I324" s="28">
        <v>0.24399999999999999</v>
      </c>
      <c r="J324" s="29">
        <v>1514.2</v>
      </c>
      <c r="K324" s="30">
        <v>-0.72</v>
      </c>
      <c r="L324" s="31">
        <v>46428.7</v>
      </c>
      <c r="M324" s="21" t="s">
        <v>21</v>
      </c>
      <c r="N324" s="59">
        <f>H324- (H324*I324)</f>
        <v>19045.076400000002</v>
      </c>
      <c r="O324" s="64">
        <f>IF(ISNUMBER(J324/(1+K324)), J324/(1+K324), "")</f>
        <v>5407.8571428571422</v>
      </c>
      <c r="P324" s="59">
        <f>H324+(H324*$X$21)</f>
        <v>25191.9</v>
      </c>
      <c r="Q324" s="77">
        <f>IF(H324&gt;$X$24, U324-(U324*$Y$24), U324)</f>
        <v>23677.7</v>
      </c>
      <c r="R324" s="59">
        <f>P324-Q324</f>
        <v>1514.2000000000007</v>
      </c>
      <c r="S324" s="78"/>
      <c r="T324">
        <v>320</v>
      </c>
      <c r="U324" s="75">
        <f>H324-J324</f>
        <v>23677.7</v>
      </c>
    </row>
    <row r="325" spans="3:21" x14ac:dyDescent="0.2">
      <c r="C325" s="17">
        <v>426</v>
      </c>
      <c r="D325" s="18" t="s">
        <v>471</v>
      </c>
      <c r="E325" s="19" t="s">
        <v>34</v>
      </c>
      <c r="F325" s="20">
        <v>5420</v>
      </c>
      <c r="G325" s="21">
        <v>421</v>
      </c>
      <c r="H325" s="27">
        <v>29305.8</v>
      </c>
      <c r="I325" s="28">
        <v>3.6999999999999998E-2</v>
      </c>
      <c r="J325" s="29">
        <v>1512.9</v>
      </c>
      <c r="K325" s="30">
        <v>0.46700000000000003</v>
      </c>
      <c r="L325" s="31">
        <v>259413.5</v>
      </c>
      <c r="M325" s="21">
        <v>421</v>
      </c>
      <c r="N325" s="59">
        <f>H325- (H325*I325)</f>
        <v>28221.485399999998</v>
      </c>
      <c r="O325" s="64">
        <f>IF(ISNUMBER(J325/(1+K325)), J325/(1+K325), "")</f>
        <v>1031.2883435582821</v>
      </c>
      <c r="P325" s="59">
        <f>H325+(H325*$X$21)</f>
        <v>29305.8</v>
      </c>
      <c r="Q325" s="77">
        <f>IF(H325&gt;$X$24, U325-(U325*$Y$24), U325)</f>
        <v>27792.899999999998</v>
      </c>
      <c r="R325" s="59">
        <f>P325-Q325</f>
        <v>1512.9000000000015</v>
      </c>
      <c r="S325" s="78"/>
      <c r="T325">
        <v>321</v>
      </c>
      <c r="U325" s="75">
        <f>H325-J325</f>
        <v>27792.899999999998</v>
      </c>
    </row>
    <row r="326" spans="3:21" x14ac:dyDescent="0.2">
      <c r="C326" s="17">
        <v>403</v>
      </c>
      <c r="D326" s="18" t="s">
        <v>446</v>
      </c>
      <c r="E326" s="19" t="s">
        <v>23</v>
      </c>
      <c r="F326" s="20">
        <v>595841</v>
      </c>
      <c r="G326" s="21">
        <v>413</v>
      </c>
      <c r="H326" s="27">
        <v>30878.799999999999</v>
      </c>
      <c r="I326" s="28">
        <v>8.1000000000000003E-2</v>
      </c>
      <c r="J326" s="29">
        <v>1512.7</v>
      </c>
      <c r="K326" s="30">
        <v>2.9000000000000001E-2</v>
      </c>
      <c r="L326" s="31">
        <v>16443.5</v>
      </c>
      <c r="M326" s="21">
        <v>413</v>
      </c>
      <c r="N326" s="59">
        <f>H326- (H326*I326)</f>
        <v>28377.617200000001</v>
      </c>
      <c r="O326" s="64">
        <f>IF(ISNUMBER(J326/(1+K326)), J326/(1+K326), "")</f>
        <v>1470.0680272108846</v>
      </c>
      <c r="P326" s="59">
        <f>H326+(H326*$X$21)</f>
        <v>30878.799999999999</v>
      </c>
      <c r="Q326" s="77">
        <f>IF(H326&gt;$X$24, U326-(U326*$Y$24), U326)</f>
        <v>29366.1</v>
      </c>
      <c r="R326" s="59">
        <f>P326-Q326</f>
        <v>1512.7000000000007</v>
      </c>
      <c r="S326" s="78"/>
      <c r="T326">
        <v>322</v>
      </c>
      <c r="U326" s="75">
        <f>H326-J326</f>
        <v>29366.1</v>
      </c>
    </row>
    <row r="327" spans="3:21" x14ac:dyDescent="0.2">
      <c r="C327" s="17">
        <v>242</v>
      </c>
      <c r="D327" s="18" t="s">
        <v>281</v>
      </c>
      <c r="E327" s="19" t="s">
        <v>13</v>
      </c>
      <c r="F327" s="20">
        <v>97527</v>
      </c>
      <c r="G327" s="21">
        <v>312</v>
      </c>
      <c r="H327" s="27">
        <v>46207.1</v>
      </c>
      <c r="I327" s="28">
        <v>0.249</v>
      </c>
      <c r="J327" s="29">
        <v>1495.9</v>
      </c>
      <c r="K327" s="30">
        <v>0.29799999999999999</v>
      </c>
      <c r="L327" s="31">
        <v>158364.29999999999</v>
      </c>
      <c r="M327" s="21">
        <v>312</v>
      </c>
      <c r="N327" s="59">
        <f>H327- (H327*I327)</f>
        <v>34701.532099999997</v>
      </c>
      <c r="O327" s="64">
        <f>IF(ISNUMBER(J327/(1+K327)), J327/(1+K327), "")</f>
        <v>1152.4653312788907</v>
      </c>
      <c r="P327" s="59">
        <f>H327+(H327*$X$21)</f>
        <v>46207.1</v>
      </c>
      <c r="Q327" s="77">
        <f>IF(H327&gt;$X$24, U327-(U327*$Y$24), U327)</f>
        <v>44711.199999999997</v>
      </c>
      <c r="R327" s="59">
        <f>P327-Q327</f>
        <v>1495.9000000000015</v>
      </c>
      <c r="S327" s="78"/>
      <c r="T327">
        <v>323</v>
      </c>
      <c r="U327" s="75">
        <f>H327-J327</f>
        <v>44711.199999999997</v>
      </c>
    </row>
    <row r="328" spans="3:21" x14ac:dyDescent="0.2">
      <c r="C328" s="17">
        <v>119</v>
      </c>
      <c r="D328" s="18" t="s">
        <v>150</v>
      </c>
      <c r="E328" s="19" t="s">
        <v>13</v>
      </c>
      <c r="F328" s="20">
        <v>16901</v>
      </c>
      <c r="G328" s="21">
        <v>111</v>
      </c>
      <c r="H328" s="27">
        <v>76363.100000000006</v>
      </c>
      <c r="I328" s="28">
        <v>4.9000000000000002E-2</v>
      </c>
      <c r="J328" s="29">
        <v>1483</v>
      </c>
      <c r="K328" s="30">
        <v>-4.1000000000000002E-2</v>
      </c>
      <c r="L328" s="31">
        <v>21240.6</v>
      </c>
      <c r="M328" s="21">
        <v>111</v>
      </c>
      <c r="N328" s="59">
        <f>H328- (H328*I328)</f>
        <v>72621.308100000009</v>
      </c>
      <c r="O328" s="64">
        <f>IF(ISNUMBER(J328/(1+K328)), J328/(1+K328), "")</f>
        <v>1546.4025026068823</v>
      </c>
      <c r="P328" s="59">
        <f>H328+(H328*$X$21)</f>
        <v>76363.100000000006</v>
      </c>
      <c r="Q328" s="77">
        <f>IF(H328&gt;$X$24, U328-(U328*$Y$24), U328)</f>
        <v>74880.100000000006</v>
      </c>
      <c r="R328" s="59">
        <f>P328-Q328</f>
        <v>1483</v>
      </c>
      <c r="S328" s="78"/>
      <c r="T328">
        <v>324</v>
      </c>
      <c r="U328" s="75">
        <f>H328-J328</f>
        <v>74880.100000000006</v>
      </c>
    </row>
    <row r="329" spans="3:21" x14ac:dyDescent="0.2">
      <c r="C329" s="17">
        <v>356</v>
      </c>
      <c r="D329" s="18" t="s">
        <v>398</v>
      </c>
      <c r="E329" s="19" t="s">
        <v>28</v>
      </c>
      <c r="F329" s="20">
        <v>62083</v>
      </c>
      <c r="G329" s="21">
        <v>358</v>
      </c>
      <c r="H329" s="27">
        <v>34937.4</v>
      </c>
      <c r="I329" s="28">
        <v>6.7000000000000004E-2</v>
      </c>
      <c r="J329" s="29">
        <v>1474.7</v>
      </c>
      <c r="K329" s="30">
        <v>0.67300000000000004</v>
      </c>
      <c r="L329" s="31">
        <v>42551.7</v>
      </c>
      <c r="M329" s="21">
        <v>358</v>
      </c>
      <c r="N329" s="59">
        <f>H329- (H329*I329)</f>
        <v>32596.5942</v>
      </c>
      <c r="O329" s="64">
        <f>IF(ISNUMBER(J329/(1+K329)), J329/(1+K329), "")</f>
        <v>881.47041243275555</v>
      </c>
      <c r="P329" s="59">
        <f>H329+(H329*$X$21)</f>
        <v>34937.4</v>
      </c>
      <c r="Q329" s="77">
        <f>IF(H329&gt;$X$24, U329-(U329*$Y$24), U329)</f>
        <v>33462.700000000004</v>
      </c>
      <c r="R329" s="59">
        <f>P329-Q329</f>
        <v>1474.6999999999971</v>
      </c>
      <c r="S329" s="78"/>
      <c r="T329">
        <v>325</v>
      </c>
      <c r="U329" s="75">
        <f>H329-J329</f>
        <v>33462.700000000004</v>
      </c>
    </row>
    <row r="330" spans="3:21" x14ac:dyDescent="0.2">
      <c r="C330" s="17">
        <v>276</v>
      </c>
      <c r="D330" s="18" t="s">
        <v>316</v>
      </c>
      <c r="E330" s="19" t="s">
        <v>11</v>
      </c>
      <c r="F330" s="20">
        <v>125000</v>
      </c>
      <c r="G330" s="21">
        <v>261</v>
      </c>
      <c r="H330" s="27">
        <v>42879</v>
      </c>
      <c r="I330" s="28">
        <v>1.7000000000000001E-2</v>
      </c>
      <c r="J330" s="29">
        <v>1464</v>
      </c>
      <c r="K330" s="30">
        <v>0.46400000000000002</v>
      </c>
      <c r="L330" s="31">
        <v>12901</v>
      </c>
      <c r="M330" s="21">
        <v>261</v>
      </c>
      <c r="N330" s="59">
        <f>H330- (H330*I330)</f>
        <v>42150.057000000001</v>
      </c>
      <c r="O330" s="64">
        <f>IF(ISNUMBER(J330/(1+K330)), J330/(1+K330), "")</f>
        <v>1000</v>
      </c>
      <c r="P330" s="59">
        <f>H330+(H330*$X$21)</f>
        <v>42879</v>
      </c>
      <c r="Q330" s="77">
        <f>IF(H330&gt;$X$24, U330-(U330*$Y$24), U330)</f>
        <v>41415</v>
      </c>
      <c r="R330" s="59">
        <f>P330-Q330</f>
        <v>1464</v>
      </c>
      <c r="S330" s="78"/>
      <c r="T330">
        <v>326</v>
      </c>
      <c r="U330" s="75">
        <f>H330-J330</f>
        <v>41415</v>
      </c>
    </row>
    <row r="331" spans="3:21" x14ac:dyDescent="0.2">
      <c r="C331" s="17">
        <v>172</v>
      </c>
      <c r="D331" s="18" t="s">
        <v>207</v>
      </c>
      <c r="E331" s="19" t="s">
        <v>11</v>
      </c>
      <c r="F331" s="20">
        <v>67000</v>
      </c>
      <c r="G331" s="21">
        <v>174</v>
      </c>
      <c r="H331" s="27">
        <v>58727.3</v>
      </c>
      <c r="I331" s="28">
        <v>6.0999999999999999E-2</v>
      </c>
      <c r="J331" s="29">
        <v>1430.8</v>
      </c>
      <c r="K331" s="30">
        <v>0.252</v>
      </c>
      <c r="L331" s="31">
        <v>18070.400000000001</v>
      </c>
      <c r="M331" s="21">
        <v>174</v>
      </c>
      <c r="N331" s="59">
        <f>H331- (H331*I331)</f>
        <v>55144.934700000005</v>
      </c>
      <c r="O331" s="64">
        <f>IF(ISNUMBER(J331/(1+K331)), J331/(1+K331), "")</f>
        <v>1142.811501597444</v>
      </c>
      <c r="P331" s="59">
        <f>H331+(H331*$X$21)</f>
        <v>58727.3</v>
      </c>
      <c r="Q331" s="77">
        <f>IF(H331&gt;$X$24, U331-(U331*$Y$24), U331)</f>
        <v>57296.5</v>
      </c>
      <c r="R331" s="59">
        <f>P331-Q331</f>
        <v>1430.8000000000029</v>
      </c>
      <c r="S331" s="78"/>
      <c r="T331">
        <v>327</v>
      </c>
      <c r="U331" s="75">
        <f>H331-J331</f>
        <v>57296.5</v>
      </c>
    </row>
    <row r="332" spans="3:21" x14ac:dyDescent="0.2">
      <c r="C332" s="17">
        <v>257</v>
      </c>
      <c r="D332" s="18" t="s">
        <v>297</v>
      </c>
      <c r="E332" s="19" t="s">
        <v>11</v>
      </c>
      <c r="F332" s="20">
        <v>128900</v>
      </c>
      <c r="G332" s="21">
        <v>260</v>
      </c>
      <c r="H332" s="27">
        <v>44541</v>
      </c>
      <c r="I332" s="28">
        <v>5.5E-2</v>
      </c>
      <c r="J332" s="29">
        <v>1412</v>
      </c>
      <c r="K332" s="30">
        <v>-0.26400000000000001</v>
      </c>
      <c r="L332" s="31">
        <v>60580</v>
      </c>
      <c r="M332" s="21">
        <v>260</v>
      </c>
      <c r="N332" s="59">
        <f>H332- (H332*I332)</f>
        <v>42091.245000000003</v>
      </c>
      <c r="O332" s="64">
        <f>IF(ISNUMBER(J332/(1+K332)), J332/(1+K332), "")</f>
        <v>1918.4782608695652</v>
      </c>
      <c r="P332" s="59">
        <f>H332+(H332*$X$21)</f>
        <v>44541</v>
      </c>
      <c r="Q332" s="77">
        <f>IF(H332&gt;$X$24, U332-(U332*$Y$24), U332)</f>
        <v>43129</v>
      </c>
      <c r="R332" s="59">
        <f>P332-Q332</f>
        <v>1412</v>
      </c>
      <c r="S332" s="78"/>
      <c r="T332">
        <v>328</v>
      </c>
      <c r="U332" s="75">
        <f>H332-J332</f>
        <v>43129</v>
      </c>
    </row>
    <row r="333" spans="3:21" x14ac:dyDescent="0.2">
      <c r="C333" s="17">
        <v>110</v>
      </c>
      <c r="D333" s="18" t="s">
        <v>139</v>
      </c>
      <c r="E333" s="19" t="s">
        <v>140</v>
      </c>
      <c r="F333" s="20">
        <v>165790</v>
      </c>
      <c r="G333" s="21">
        <v>94</v>
      </c>
      <c r="H333" s="27">
        <v>81403.3</v>
      </c>
      <c r="I333" s="28">
        <v>3.6999999999999998E-2</v>
      </c>
      <c r="J333" s="29">
        <v>1389.1</v>
      </c>
      <c r="K333" s="30">
        <v>-0.61199999999999999</v>
      </c>
      <c r="L333" s="31">
        <v>323662.2</v>
      </c>
      <c r="M333" s="21">
        <v>94</v>
      </c>
      <c r="N333" s="59">
        <f>H333- (H333*I333)</f>
        <v>78391.377900000007</v>
      </c>
      <c r="O333" s="64">
        <f>IF(ISNUMBER(J333/(1+K333)), J333/(1+K333), "")</f>
        <v>3580.1546391752572</v>
      </c>
      <c r="P333" s="59">
        <f>H333+(H333*$X$21)</f>
        <v>81403.3</v>
      </c>
      <c r="Q333" s="77">
        <f>IF(H333&gt;$X$24, U333-(U333*$Y$24), U333)</f>
        <v>80014.2</v>
      </c>
      <c r="R333" s="59">
        <f>P333-Q333</f>
        <v>1389.1000000000058</v>
      </c>
      <c r="S333" s="78"/>
      <c r="T333">
        <v>329</v>
      </c>
      <c r="U333" s="75">
        <f>H333-J333</f>
        <v>80014.2</v>
      </c>
    </row>
    <row r="334" spans="3:21" x14ac:dyDescent="0.2">
      <c r="C334" s="17">
        <v>94</v>
      </c>
      <c r="D334" s="18" t="s">
        <v>121</v>
      </c>
      <c r="E334" s="19" t="s">
        <v>34</v>
      </c>
      <c r="F334" s="20">
        <v>122217</v>
      </c>
      <c r="G334" s="21">
        <v>78</v>
      </c>
      <c r="H334" s="27">
        <v>87999.2</v>
      </c>
      <c r="I334" s="28">
        <v>3.2000000000000001E-2</v>
      </c>
      <c r="J334" s="29">
        <v>1370.8</v>
      </c>
      <c r="K334" s="30">
        <v>-0.61599999999999999</v>
      </c>
      <c r="L334" s="31">
        <v>161921.4</v>
      </c>
      <c r="M334" s="21">
        <v>78</v>
      </c>
      <c r="N334" s="59">
        <f>H334- (H334*I334)</f>
        <v>85183.225599999991</v>
      </c>
      <c r="O334" s="64">
        <f>IF(ISNUMBER(J334/(1+K334)), J334/(1+K334), "")</f>
        <v>3569.7916666666665</v>
      </c>
      <c r="P334" s="59">
        <f>H334+(H334*$X$21)</f>
        <v>87999.2</v>
      </c>
      <c r="Q334" s="77">
        <f>IF(H334&gt;$X$24, U334-(U334*$Y$24), U334)</f>
        <v>86628.4</v>
      </c>
      <c r="R334" s="59">
        <f>P334-Q334</f>
        <v>1370.8000000000029</v>
      </c>
      <c r="S334" s="78"/>
      <c r="T334">
        <v>330</v>
      </c>
      <c r="U334" s="75">
        <f>H334-J334</f>
        <v>86628.4</v>
      </c>
    </row>
    <row r="335" spans="3:21" x14ac:dyDescent="0.2">
      <c r="C335" s="17">
        <v>490</v>
      </c>
      <c r="D335" s="18" t="s">
        <v>537</v>
      </c>
      <c r="E335" s="19" t="s">
        <v>34</v>
      </c>
      <c r="F335" s="20">
        <v>33694</v>
      </c>
      <c r="G335" s="21" t="s">
        <v>21</v>
      </c>
      <c r="H335" s="27">
        <v>25617.3</v>
      </c>
      <c r="I335" s="28">
        <v>0.127</v>
      </c>
      <c r="J335" s="29">
        <v>1338.5</v>
      </c>
      <c r="K335" s="30">
        <v>-0.222</v>
      </c>
      <c r="L335" s="31">
        <v>25942.6</v>
      </c>
      <c r="M335" s="21" t="s">
        <v>21</v>
      </c>
      <c r="N335" s="59">
        <f>H335- (H335*I335)</f>
        <v>22363.902900000001</v>
      </c>
      <c r="O335" s="64">
        <f>IF(ISNUMBER(J335/(1+K335)), J335/(1+K335), "")</f>
        <v>1720.4370179948585</v>
      </c>
      <c r="P335" s="59">
        <f>H335+(H335*$X$21)</f>
        <v>25617.3</v>
      </c>
      <c r="Q335" s="77">
        <f>IF(H335&gt;$X$24, U335-(U335*$Y$24), U335)</f>
        <v>24278.799999999999</v>
      </c>
      <c r="R335" s="59">
        <f>P335-Q335</f>
        <v>1338.5</v>
      </c>
      <c r="S335" s="78"/>
      <c r="T335">
        <v>331</v>
      </c>
      <c r="U335" s="75">
        <f>H335-J335</f>
        <v>24278.799999999999</v>
      </c>
    </row>
    <row r="336" spans="3:21" x14ac:dyDescent="0.2">
      <c r="C336" s="17">
        <v>233</v>
      </c>
      <c r="D336" s="18" t="s">
        <v>272</v>
      </c>
      <c r="E336" s="19" t="s">
        <v>234</v>
      </c>
      <c r="F336" s="20">
        <v>201522</v>
      </c>
      <c r="G336" s="21">
        <v>228</v>
      </c>
      <c r="H336" s="27">
        <v>47842.1</v>
      </c>
      <c r="I336" s="28">
        <v>3.5999999999999997E-2</v>
      </c>
      <c r="J336" s="29">
        <v>1335.7</v>
      </c>
      <c r="K336" s="30">
        <v>0.155</v>
      </c>
      <c r="L336" s="31">
        <v>17402.3</v>
      </c>
      <c r="M336" s="21">
        <v>228</v>
      </c>
      <c r="N336" s="59">
        <f>H336- (H336*I336)</f>
        <v>46119.784399999997</v>
      </c>
      <c r="O336" s="64">
        <f>IF(ISNUMBER(J336/(1+K336)), J336/(1+K336), "")</f>
        <v>1156.4502164502164</v>
      </c>
      <c r="P336" s="59">
        <f>H336+(H336*$X$21)</f>
        <v>47842.1</v>
      </c>
      <c r="Q336" s="77">
        <f>IF(H336&gt;$X$24, U336-(U336*$Y$24), U336)</f>
        <v>46506.400000000001</v>
      </c>
      <c r="R336" s="59">
        <f>P336-Q336</f>
        <v>1335.6999999999971</v>
      </c>
      <c r="S336" s="78"/>
      <c r="T336">
        <v>332</v>
      </c>
      <c r="U336" s="75">
        <f>H336-J336</f>
        <v>46506.400000000001</v>
      </c>
    </row>
    <row r="337" spans="3:21" x14ac:dyDescent="0.2">
      <c r="C337" s="17">
        <v>440</v>
      </c>
      <c r="D337" s="18" t="s">
        <v>485</v>
      </c>
      <c r="E337" s="19" t="s">
        <v>28</v>
      </c>
      <c r="F337" s="20">
        <v>34200</v>
      </c>
      <c r="G337" s="21">
        <v>384</v>
      </c>
      <c r="H337" s="27">
        <v>28505.4</v>
      </c>
      <c r="I337" s="28">
        <v>-7.2999999999999995E-2</v>
      </c>
      <c r="J337" s="29">
        <v>1333.1</v>
      </c>
      <c r="K337" s="30">
        <v>-0.33</v>
      </c>
      <c r="L337" s="31">
        <v>26951.5</v>
      </c>
      <c r="M337" s="21">
        <v>384</v>
      </c>
      <c r="N337" s="59">
        <f>H337- (H337*I337)</f>
        <v>30586.2942</v>
      </c>
      <c r="O337" s="64">
        <f>IF(ISNUMBER(J337/(1+K337)), J337/(1+K337), "")</f>
        <v>1989.7014925373135</v>
      </c>
      <c r="P337" s="59">
        <f>H337+(H337*$X$21)</f>
        <v>28505.4</v>
      </c>
      <c r="Q337" s="77">
        <f>IF(H337&gt;$X$24, U337-(U337*$Y$24), U337)</f>
        <v>27172.300000000003</v>
      </c>
      <c r="R337" s="59">
        <f>P337-Q337</f>
        <v>1333.0999999999985</v>
      </c>
      <c r="S337" s="78"/>
      <c r="T337">
        <v>333</v>
      </c>
      <c r="U337" s="75">
        <f>H337-J337</f>
        <v>27172.300000000003</v>
      </c>
    </row>
    <row r="338" spans="3:21" x14ac:dyDescent="0.2">
      <c r="C338" s="17">
        <v>377</v>
      </c>
      <c r="D338" s="18" t="s">
        <v>420</v>
      </c>
      <c r="E338" s="19" t="s">
        <v>28</v>
      </c>
      <c r="F338" s="20">
        <v>49837</v>
      </c>
      <c r="G338" s="21">
        <v>347</v>
      </c>
      <c r="H338" s="27">
        <v>32857.4</v>
      </c>
      <c r="I338" s="28">
        <v>-3.4000000000000002E-2</v>
      </c>
      <c r="J338" s="29">
        <v>1322.5</v>
      </c>
      <c r="K338" s="30">
        <v>4.8000000000000001E-2</v>
      </c>
      <c r="L338" s="31">
        <v>108595.4</v>
      </c>
      <c r="M338" s="21">
        <v>347</v>
      </c>
      <c r="N338" s="59">
        <f>H338- (H338*I338)</f>
        <v>33974.551599999999</v>
      </c>
      <c r="O338" s="64">
        <f>IF(ISNUMBER(J338/(1+K338)), J338/(1+K338), "")</f>
        <v>1261.9274809160304</v>
      </c>
      <c r="P338" s="59">
        <f>H338+(H338*$X$21)</f>
        <v>32857.4</v>
      </c>
      <c r="Q338" s="77">
        <f>IF(H338&gt;$X$24, U338-(U338*$Y$24), U338)</f>
        <v>31534.9</v>
      </c>
      <c r="R338" s="59">
        <f>P338-Q338</f>
        <v>1322.5</v>
      </c>
      <c r="S338" s="78"/>
      <c r="T338">
        <v>334</v>
      </c>
      <c r="U338" s="75">
        <f>H338-J338</f>
        <v>31534.9</v>
      </c>
    </row>
    <row r="339" spans="3:21" x14ac:dyDescent="0.2">
      <c r="C339" s="17">
        <v>488</v>
      </c>
      <c r="D339" s="18" t="s">
        <v>535</v>
      </c>
      <c r="E339" s="19" t="s">
        <v>123</v>
      </c>
      <c r="F339" s="20">
        <v>297073</v>
      </c>
      <c r="G339" s="21">
        <v>487</v>
      </c>
      <c r="H339" s="27">
        <v>25679</v>
      </c>
      <c r="I339" s="28">
        <v>5.5E-2</v>
      </c>
      <c r="J339" s="29">
        <v>1247.3</v>
      </c>
      <c r="K339" s="30">
        <v>-0.44400000000000001</v>
      </c>
      <c r="L339" s="31">
        <v>29270.3</v>
      </c>
      <c r="M339" s="21">
        <v>487</v>
      </c>
      <c r="N339" s="59">
        <f>H339- (H339*I339)</f>
        <v>24266.654999999999</v>
      </c>
      <c r="O339" s="64">
        <f>IF(ISNUMBER(J339/(1+K339)), J339/(1+K339), "")</f>
        <v>2243.3453237410067</v>
      </c>
      <c r="P339" s="59">
        <f>H339+(H339*$X$21)</f>
        <v>25679</v>
      </c>
      <c r="Q339" s="77">
        <f>IF(H339&gt;$X$24, U339-(U339*$Y$24), U339)</f>
        <v>24431.7</v>
      </c>
      <c r="R339" s="59">
        <f>P339-Q339</f>
        <v>1247.2999999999993</v>
      </c>
      <c r="S339" s="78"/>
      <c r="T339">
        <v>335</v>
      </c>
      <c r="U339" s="75">
        <f>H339-J339</f>
        <v>24431.7</v>
      </c>
    </row>
    <row r="340" spans="3:21" x14ac:dyDescent="0.2">
      <c r="C340" s="17">
        <v>55</v>
      </c>
      <c r="D340" s="18" t="s">
        <v>80</v>
      </c>
      <c r="E340" s="19" t="s">
        <v>13</v>
      </c>
      <c r="F340" s="20">
        <v>307992</v>
      </c>
      <c r="G340" s="21">
        <v>56</v>
      </c>
      <c r="H340" s="27">
        <v>112132.7</v>
      </c>
      <c r="I340" s="28">
        <v>9.0999999999999998E-2</v>
      </c>
      <c r="J340" s="29">
        <v>1240.9000000000001</v>
      </c>
      <c r="K340" s="30">
        <v>6.0999999999999999E-2</v>
      </c>
      <c r="L340" s="31">
        <v>137914.20000000001</v>
      </c>
      <c r="M340" s="21">
        <v>56</v>
      </c>
      <c r="N340" s="59">
        <f>H340- (H340*I340)</f>
        <v>101928.6243</v>
      </c>
      <c r="O340" s="64">
        <f>IF(ISNUMBER(J340/(1+K340)), J340/(1+K340), "")</f>
        <v>1169.5570216776628</v>
      </c>
      <c r="P340" s="59">
        <f>H340+(H340*$X$21)</f>
        <v>112132.7</v>
      </c>
      <c r="Q340" s="77">
        <f>IF(H340&gt;$X$24, U340-(U340*$Y$24), U340)</f>
        <v>110891.8</v>
      </c>
      <c r="R340" s="59">
        <f>P340-Q340</f>
        <v>1240.8999999999942</v>
      </c>
      <c r="S340" s="78"/>
      <c r="T340">
        <v>336</v>
      </c>
      <c r="U340" s="75">
        <f>H340-J340</f>
        <v>110891.8</v>
      </c>
    </row>
    <row r="341" spans="3:21" x14ac:dyDescent="0.2">
      <c r="C341" s="17">
        <v>264</v>
      </c>
      <c r="D341" s="18" t="s">
        <v>304</v>
      </c>
      <c r="E341" s="19" t="s">
        <v>11</v>
      </c>
      <c r="F341" s="20">
        <v>98000</v>
      </c>
      <c r="G341" s="21">
        <v>264</v>
      </c>
      <c r="H341" s="27">
        <v>43634</v>
      </c>
      <c r="I341" s="28">
        <v>4.9000000000000002E-2</v>
      </c>
      <c r="J341" s="29">
        <v>1230</v>
      </c>
      <c r="K341" s="30">
        <v>-0.876</v>
      </c>
      <c r="L341" s="31">
        <v>146130</v>
      </c>
      <c r="M341" s="21">
        <v>264</v>
      </c>
      <c r="N341" s="59">
        <f>H341- (H341*I341)</f>
        <v>41495.934000000001</v>
      </c>
      <c r="O341" s="64">
        <f>IF(ISNUMBER(J341/(1+K341)), J341/(1+K341), "")</f>
        <v>9919.354838709678</v>
      </c>
      <c r="P341" s="59">
        <f>H341+(H341*$X$21)</f>
        <v>43634</v>
      </c>
      <c r="Q341" s="77">
        <f>IF(H341&gt;$X$24, U341-(U341*$Y$24), U341)</f>
        <v>42404</v>
      </c>
      <c r="R341" s="59">
        <f>P341-Q341</f>
        <v>1230</v>
      </c>
      <c r="S341" s="78"/>
      <c r="T341">
        <v>337</v>
      </c>
      <c r="U341" s="75">
        <f>H341-J341</f>
        <v>42404</v>
      </c>
    </row>
    <row r="342" spans="3:21" x14ac:dyDescent="0.2">
      <c r="C342" s="17">
        <v>126</v>
      </c>
      <c r="D342" s="18" t="s">
        <v>158</v>
      </c>
      <c r="E342" s="19" t="s">
        <v>41</v>
      </c>
      <c r="F342" s="20">
        <v>160301</v>
      </c>
      <c r="G342" s="21">
        <v>104</v>
      </c>
      <c r="H342" s="27">
        <v>74144.100000000006</v>
      </c>
      <c r="I342" s="28">
        <v>-1.4999999999999999E-2</v>
      </c>
      <c r="J342" s="29">
        <v>1219.0999999999999</v>
      </c>
      <c r="K342" s="30">
        <v>-0.24</v>
      </c>
      <c r="L342" s="31">
        <v>175681.4</v>
      </c>
      <c r="M342" s="21">
        <v>104</v>
      </c>
      <c r="N342" s="59">
        <f>H342- (H342*I342)</f>
        <v>75256.261500000008</v>
      </c>
      <c r="O342" s="64">
        <f>IF(ISNUMBER(J342/(1+K342)), J342/(1+K342), "")</f>
        <v>1604.0789473684208</v>
      </c>
      <c r="P342" s="59">
        <f>H342+(H342*$X$21)</f>
        <v>74144.100000000006</v>
      </c>
      <c r="Q342" s="77">
        <f>IF(H342&gt;$X$24, U342-(U342*$Y$24), U342)</f>
        <v>72925</v>
      </c>
      <c r="R342" s="59">
        <f>P342-Q342</f>
        <v>1219.1000000000058</v>
      </c>
      <c r="S342" s="78"/>
      <c r="T342">
        <v>338</v>
      </c>
      <c r="U342" s="75">
        <f>H342-J342</f>
        <v>72925</v>
      </c>
    </row>
    <row r="343" spans="3:21" x14ac:dyDescent="0.2">
      <c r="C343" s="17">
        <v>162</v>
      </c>
      <c r="D343" s="18" t="s">
        <v>196</v>
      </c>
      <c r="E343" s="19" t="s">
        <v>28</v>
      </c>
      <c r="F343" s="20">
        <v>58565</v>
      </c>
      <c r="G343" s="21">
        <v>165</v>
      </c>
      <c r="H343" s="27">
        <v>60994.3</v>
      </c>
      <c r="I343" s="28">
        <v>4.1000000000000002E-2</v>
      </c>
      <c r="J343" s="29">
        <v>1196.0999999999999</v>
      </c>
      <c r="K343" s="30">
        <v>1.7999999999999999E-2</v>
      </c>
      <c r="L343" s="31">
        <v>40132.5</v>
      </c>
      <c r="M343" s="21">
        <v>165</v>
      </c>
      <c r="N343" s="59">
        <f>H343- (H343*I343)</f>
        <v>58493.5337</v>
      </c>
      <c r="O343" s="64">
        <f>IF(ISNUMBER(J343/(1+K343)), J343/(1+K343), "")</f>
        <v>1174.9508840864439</v>
      </c>
      <c r="P343" s="59">
        <f>H343+(H343*$X$21)</f>
        <v>60994.3</v>
      </c>
      <c r="Q343" s="77">
        <f>IF(H343&gt;$X$24, U343-(U343*$Y$24), U343)</f>
        <v>59798.200000000004</v>
      </c>
      <c r="R343" s="59">
        <f>P343-Q343</f>
        <v>1196.0999999999985</v>
      </c>
      <c r="S343" s="78"/>
      <c r="T343">
        <v>339</v>
      </c>
      <c r="U343" s="75">
        <f>H343-J343</f>
        <v>59798.200000000004</v>
      </c>
    </row>
    <row r="344" spans="3:21" x14ac:dyDescent="0.2">
      <c r="C344" s="17">
        <v>59</v>
      </c>
      <c r="D344" s="18" t="s">
        <v>84</v>
      </c>
      <c r="E344" s="19" t="s">
        <v>13</v>
      </c>
      <c r="F344" s="20">
        <v>356326</v>
      </c>
      <c r="G344" s="21">
        <v>58</v>
      </c>
      <c r="H344" s="27">
        <v>110455.9</v>
      </c>
      <c r="I344" s="28">
        <v>9.5000000000000001E-2</v>
      </c>
      <c r="J344" s="29">
        <v>1186.9000000000001</v>
      </c>
      <c r="K344" s="30">
        <v>-9.2999999999999999E-2</v>
      </c>
      <c r="L344" s="31">
        <v>134180.20000000001</v>
      </c>
      <c r="M344" s="21">
        <v>58</v>
      </c>
      <c r="N344" s="59">
        <f>H344- (H344*I344)</f>
        <v>99962.589500000002</v>
      </c>
      <c r="O344" s="64">
        <f>IF(ISNUMBER(J344/(1+K344)), J344/(1+K344), "")</f>
        <v>1308.5997794928335</v>
      </c>
      <c r="P344" s="59">
        <f>H344+(H344*$X$21)</f>
        <v>110455.9</v>
      </c>
      <c r="Q344" s="77">
        <f>IF(H344&gt;$X$24, U344-(U344*$Y$24), U344)</f>
        <v>109269</v>
      </c>
      <c r="R344" s="59">
        <f>P344-Q344</f>
        <v>1186.8999999999942</v>
      </c>
      <c r="S344" s="78"/>
      <c r="T344">
        <v>340</v>
      </c>
      <c r="U344" s="75">
        <f>H344-J344</f>
        <v>109269</v>
      </c>
    </row>
    <row r="345" spans="3:21" x14ac:dyDescent="0.2">
      <c r="C345" s="17">
        <v>423</v>
      </c>
      <c r="D345" s="18" t="s">
        <v>467</v>
      </c>
      <c r="E345" s="19" t="s">
        <v>468</v>
      </c>
      <c r="F345" s="20">
        <v>92631</v>
      </c>
      <c r="G345" s="21">
        <v>435</v>
      </c>
      <c r="H345" s="27">
        <v>29592.3</v>
      </c>
      <c r="I345" s="28">
        <v>9.1999999999999998E-2</v>
      </c>
      <c r="J345" s="29">
        <v>1143.8</v>
      </c>
      <c r="K345" s="30">
        <v>-0.15</v>
      </c>
      <c r="L345" s="31">
        <v>23570.7</v>
      </c>
      <c r="M345" s="21">
        <v>435</v>
      </c>
      <c r="N345" s="59">
        <f>H345- (H345*I345)</f>
        <v>26869.808399999998</v>
      </c>
      <c r="O345" s="64">
        <f>IF(ISNUMBER(J345/(1+K345)), J345/(1+K345), "")</f>
        <v>1345.6470588235295</v>
      </c>
      <c r="P345" s="59">
        <f>H345+(H345*$X$21)</f>
        <v>29592.3</v>
      </c>
      <c r="Q345" s="77">
        <f>IF(H345&gt;$X$24, U345-(U345*$Y$24), U345)</f>
        <v>28448.5</v>
      </c>
      <c r="R345" s="59">
        <f>P345-Q345</f>
        <v>1143.7999999999993</v>
      </c>
      <c r="S345" s="78"/>
      <c r="T345">
        <v>341</v>
      </c>
      <c r="U345" s="75">
        <f>H345-J345</f>
        <v>28448.5</v>
      </c>
    </row>
    <row r="346" spans="3:21" x14ac:dyDescent="0.2">
      <c r="C346" s="17">
        <v>394</v>
      </c>
      <c r="D346" s="18" t="s">
        <v>437</v>
      </c>
      <c r="E346" s="19" t="s">
        <v>46</v>
      </c>
      <c r="F346" s="20">
        <v>15712</v>
      </c>
      <c r="G346" s="21">
        <v>436</v>
      </c>
      <c r="H346" s="27">
        <v>31928.9</v>
      </c>
      <c r="I346" s="28">
        <v>0.17799999999999999</v>
      </c>
      <c r="J346" s="29">
        <v>1137.5999999999999</v>
      </c>
      <c r="K346" s="30">
        <v>-0.14099999999999999</v>
      </c>
      <c r="L346" s="31">
        <v>25035.7</v>
      </c>
      <c r="M346" s="21">
        <v>436</v>
      </c>
      <c r="N346" s="59">
        <f>H346- (H346*I346)</f>
        <v>26245.555800000002</v>
      </c>
      <c r="O346" s="64">
        <f>IF(ISNUMBER(J346/(1+K346)), J346/(1+K346), "")</f>
        <v>1324.3306169965074</v>
      </c>
      <c r="P346" s="59">
        <f>H346+(H346*$X$21)</f>
        <v>31928.9</v>
      </c>
      <c r="Q346" s="77">
        <f>IF(H346&gt;$X$24, U346-(U346*$Y$24), U346)</f>
        <v>30791.300000000003</v>
      </c>
      <c r="R346" s="59">
        <f>P346-Q346</f>
        <v>1137.5999999999985</v>
      </c>
      <c r="S346" s="78"/>
      <c r="T346">
        <v>342</v>
      </c>
      <c r="U346" s="75">
        <f>H346-J346</f>
        <v>30791.300000000003</v>
      </c>
    </row>
    <row r="347" spans="3:21" x14ac:dyDescent="0.2">
      <c r="C347" s="17">
        <v>467</v>
      </c>
      <c r="D347" s="18" t="s">
        <v>513</v>
      </c>
      <c r="E347" s="19" t="s">
        <v>15</v>
      </c>
      <c r="F347" s="20">
        <v>85610</v>
      </c>
      <c r="G347" s="21">
        <v>475</v>
      </c>
      <c r="H347" s="27">
        <v>26608.1</v>
      </c>
      <c r="I347" s="28">
        <v>7.1999999999999995E-2</v>
      </c>
      <c r="J347" s="29">
        <v>1134.0999999999999</v>
      </c>
      <c r="K347" s="30">
        <v>0.03</v>
      </c>
      <c r="L347" s="31">
        <v>47955.7</v>
      </c>
      <c r="M347" s="21">
        <v>475</v>
      </c>
      <c r="N347" s="59">
        <f>H347- (H347*I347)</f>
        <v>24692.316800000001</v>
      </c>
      <c r="O347" s="64">
        <f>IF(ISNUMBER(J347/(1+K347)), J347/(1+K347), "")</f>
        <v>1101.0679611650485</v>
      </c>
      <c r="P347" s="59">
        <f>H347+(H347*$X$21)</f>
        <v>26608.1</v>
      </c>
      <c r="Q347" s="77">
        <f>IF(H347&gt;$X$24, U347-(U347*$Y$24), U347)</f>
        <v>25474</v>
      </c>
      <c r="R347" s="59">
        <f>P347-Q347</f>
        <v>1134.0999999999985</v>
      </c>
      <c r="S347" s="78"/>
      <c r="T347">
        <v>343</v>
      </c>
      <c r="U347" s="75">
        <f>H347-J347</f>
        <v>25474</v>
      </c>
    </row>
    <row r="348" spans="3:21" x14ac:dyDescent="0.2">
      <c r="C348" s="17">
        <v>258</v>
      </c>
      <c r="D348" s="18" t="s">
        <v>298</v>
      </c>
      <c r="E348" s="19" t="s">
        <v>44</v>
      </c>
      <c r="F348" s="20">
        <v>90000</v>
      </c>
      <c r="G348" s="21">
        <v>248</v>
      </c>
      <c r="H348" s="27">
        <v>44497.7</v>
      </c>
      <c r="I348" s="28">
        <v>1.4999999999999999E-2</v>
      </c>
      <c r="J348" s="29">
        <v>1128</v>
      </c>
      <c r="K348" s="30">
        <v>-7.4999999999999997E-2</v>
      </c>
      <c r="L348" s="31">
        <v>45679.9</v>
      </c>
      <c r="M348" s="21">
        <v>248</v>
      </c>
      <c r="N348" s="59">
        <f>H348- (H348*I348)</f>
        <v>43830.234499999999</v>
      </c>
      <c r="O348" s="64">
        <f>IF(ISNUMBER(J348/(1+K348)), J348/(1+K348), "")</f>
        <v>1219.4594594594594</v>
      </c>
      <c r="P348" s="59">
        <f>H348+(H348*$X$21)</f>
        <v>44497.7</v>
      </c>
      <c r="Q348" s="77">
        <f>IF(H348&gt;$X$24, U348-(U348*$Y$24), U348)</f>
        <v>43369.7</v>
      </c>
      <c r="R348" s="59">
        <f>P348-Q348</f>
        <v>1128</v>
      </c>
      <c r="S348" s="78"/>
      <c r="T348">
        <v>344</v>
      </c>
      <c r="U348" s="75">
        <f>H348-J348</f>
        <v>43369.7</v>
      </c>
    </row>
    <row r="349" spans="3:21" x14ac:dyDescent="0.2">
      <c r="C349" s="17">
        <v>185</v>
      </c>
      <c r="D349" s="18" t="s">
        <v>222</v>
      </c>
      <c r="E349" s="19" t="s">
        <v>34</v>
      </c>
      <c r="F349" s="20">
        <v>72600</v>
      </c>
      <c r="G349" s="21">
        <v>178</v>
      </c>
      <c r="H349" s="27">
        <v>55757.4</v>
      </c>
      <c r="I349" s="28">
        <v>2.7E-2</v>
      </c>
      <c r="J349" s="29">
        <v>1127.2</v>
      </c>
      <c r="K349" s="30">
        <v>-0.26200000000000001</v>
      </c>
      <c r="L349" s="31">
        <v>39731.5</v>
      </c>
      <c r="M349" s="21">
        <v>178</v>
      </c>
      <c r="N349" s="59">
        <f>H349- (H349*I349)</f>
        <v>54251.950199999999</v>
      </c>
      <c r="O349" s="64">
        <f>IF(ISNUMBER(J349/(1+K349)), J349/(1+K349), "")</f>
        <v>1527.3712737127373</v>
      </c>
      <c r="P349" s="59">
        <f>H349+(H349*$X$21)</f>
        <v>55757.4</v>
      </c>
      <c r="Q349" s="77">
        <f>IF(H349&gt;$X$24, U349-(U349*$Y$24), U349)</f>
        <v>54630.200000000004</v>
      </c>
      <c r="R349" s="59">
        <f>P349-Q349</f>
        <v>1127.1999999999971</v>
      </c>
      <c r="S349" s="78"/>
      <c r="T349">
        <v>345</v>
      </c>
      <c r="U349" s="75">
        <f>H349-J349</f>
        <v>54630.200000000004</v>
      </c>
    </row>
    <row r="350" spans="3:21" x14ac:dyDescent="0.2">
      <c r="C350" s="17">
        <v>448</v>
      </c>
      <c r="D350" s="18" t="s">
        <v>493</v>
      </c>
      <c r="E350" s="19" t="s">
        <v>13</v>
      </c>
      <c r="F350" s="20">
        <v>87447</v>
      </c>
      <c r="G350" s="21">
        <v>499</v>
      </c>
      <c r="H350" s="27">
        <v>27713.599999999999</v>
      </c>
      <c r="I350" s="28">
        <v>0.17599999999999999</v>
      </c>
      <c r="J350" s="29">
        <v>1124.8</v>
      </c>
      <c r="K350" s="30">
        <v>9.8000000000000004E-2</v>
      </c>
      <c r="L350" s="31">
        <v>24280.1</v>
      </c>
      <c r="M350" s="21">
        <v>499</v>
      </c>
      <c r="N350" s="59">
        <f>H350- (H350*I350)</f>
        <v>22836.006399999998</v>
      </c>
      <c r="O350" s="64">
        <f>IF(ISNUMBER(J350/(1+K350)), J350/(1+K350), "")</f>
        <v>1024.4080145719488</v>
      </c>
      <c r="P350" s="59">
        <f>H350+(H350*$X$21)</f>
        <v>27713.599999999999</v>
      </c>
      <c r="Q350" s="77">
        <f>IF(H350&gt;$X$24, U350-(U350*$Y$24), U350)</f>
        <v>26588.799999999999</v>
      </c>
      <c r="R350" s="59">
        <f>P350-Q350</f>
        <v>1124.7999999999993</v>
      </c>
      <c r="S350" s="78"/>
      <c r="T350">
        <v>346</v>
      </c>
      <c r="U350" s="75">
        <f>H350-J350</f>
        <v>26588.799999999999</v>
      </c>
    </row>
    <row r="351" spans="3:21" x14ac:dyDescent="0.2">
      <c r="C351" s="17">
        <v>275</v>
      </c>
      <c r="D351" s="18" t="s">
        <v>315</v>
      </c>
      <c r="E351" s="19" t="s">
        <v>135</v>
      </c>
      <c r="F351" s="20">
        <v>12865</v>
      </c>
      <c r="G351" s="21">
        <v>314</v>
      </c>
      <c r="H351" s="27">
        <v>42935.6</v>
      </c>
      <c r="I351" s="28">
        <v>0.16500000000000001</v>
      </c>
      <c r="J351" s="29">
        <v>1115.7</v>
      </c>
      <c r="K351" s="30">
        <v>-0.20200000000000001</v>
      </c>
      <c r="L351" s="31">
        <v>19768.3</v>
      </c>
      <c r="M351" s="21">
        <v>314</v>
      </c>
      <c r="N351" s="59">
        <f>H351- (H351*I351)</f>
        <v>35851.225999999995</v>
      </c>
      <c r="O351" s="64">
        <f>IF(ISNUMBER(J351/(1+K351)), J351/(1+K351), "")</f>
        <v>1398.1203007518798</v>
      </c>
      <c r="P351" s="59">
        <f>H351+(H351*$X$21)</f>
        <v>42935.6</v>
      </c>
      <c r="Q351" s="77">
        <f>IF(H351&gt;$X$24, U351-(U351*$Y$24), U351)</f>
        <v>41819.9</v>
      </c>
      <c r="R351" s="59">
        <f>P351-Q351</f>
        <v>1115.6999999999971</v>
      </c>
      <c r="S351" s="78"/>
      <c r="T351">
        <v>347</v>
      </c>
      <c r="U351" s="75">
        <f>H351-J351</f>
        <v>41819.9</v>
      </c>
    </row>
    <row r="352" spans="3:21" x14ac:dyDescent="0.2">
      <c r="C352" s="17">
        <v>487</v>
      </c>
      <c r="D352" s="18" t="s">
        <v>534</v>
      </c>
      <c r="E352" s="19" t="s">
        <v>11</v>
      </c>
      <c r="F352" s="20">
        <v>130000</v>
      </c>
      <c r="G352" s="21">
        <v>473</v>
      </c>
      <c r="H352" s="27">
        <v>25739</v>
      </c>
      <c r="I352" s="28">
        <v>3.5999999999999997E-2</v>
      </c>
      <c r="J352" s="29">
        <v>1108</v>
      </c>
      <c r="K352" s="30">
        <v>-0.28399999999999997</v>
      </c>
      <c r="L352" s="31">
        <v>19194</v>
      </c>
      <c r="M352" s="21">
        <v>473</v>
      </c>
      <c r="N352" s="59">
        <f>H352- (H352*I352)</f>
        <v>24812.396000000001</v>
      </c>
      <c r="O352" s="64">
        <f>IF(ISNUMBER(J352/(1+K352)), J352/(1+K352), "")</f>
        <v>1547.4860335195531</v>
      </c>
      <c r="P352" s="59">
        <f>H352+(H352*$X$21)</f>
        <v>25739</v>
      </c>
      <c r="Q352" s="77">
        <f>IF(H352&gt;$X$24, U352-(U352*$Y$24), U352)</f>
        <v>24631</v>
      </c>
      <c r="R352" s="59">
        <f>P352-Q352</f>
        <v>1108</v>
      </c>
      <c r="S352" s="78"/>
      <c r="T352">
        <v>348</v>
      </c>
      <c r="U352" s="75">
        <f>H352-J352</f>
        <v>24631</v>
      </c>
    </row>
    <row r="353" spans="3:21" x14ac:dyDescent="0.2">
      <c r="C353" s="17">
        <v>129</v>
      </c>
      <c r="D353" s="18" t="s">
        <v>161</v>
      </c>
      <c r="E353" s="19" t="s">
        <v>13</v>
      </c>
      <c r="F353" s="20">
        <v>127163</v>
      </c>
      <c r="G353" s="21">
        <v>124</v>
      </c>
      <c r="H353" s="27">
        <v>72677.399999999994</v>
      </c>
      <c r="I353" s="28">
        <v>4.3999999999999997E-2</v>
      </c>
      <c r="J353" s="29">
        <v>1097.7</v>
      </c>
      <c r="K353" s="30">
        <v>-0.29399999999999998</v>
      </c>
      <c r="L353" s="31">
        <v>66789.5</v>
      </c>
      <c r="M353" s="21">
        <v>124</v>
      </c>
      <c r="N353" s="59">
        <f>H353- (H353*I353)</f>
        <v>69479.594400000002</v>
      </c>
      <c r="O353" s="64">
        <f>IF(ISNUMBER(J353/(1+K353)), J353/(1+K353), "")</f>
        <v>1554.8158640226629</v>
      </c>
      <c r="P353" s="59">
        <f>H353+(H353*$X$21)</f>
        <v>72677.399999999994</v>
      </c>
      <c r="Q353" s="77">
        <f>IF(H353&gt;$X$24, U353-(U353*$Y$24), U353)</f>
        <v>71579.7</v>
      </c>
      <c r="R353" s="59">
        <f>P353-Q353</f>
        <v>1097.6999999999971</v>
      </c>
      <c r="S353" s="78"/>
      <c r="T353">
        <v>349</v>
      </c>
      <c r="U353" s="75">
        <f>H353-J353</f>
        <v>71579.7</v>
      </c>
    </row>
    <row r="354" spans="3:21" x14ac:dyDescent="0.2">
      <c r="C354" s="17">
        <v>272</v>
      </c>
      <c r="D354" s="18" t="s">
        <v>312</v>
      </c>
      <c r="E354" s="19" t="s">
        <v>112</v>
      </c>
      <c r="F354" s="20">
        <v>195461</v>
      </c>
      <c r="G354" s="21">
        <v>284</v>
      </c>
      <c r="H354" s="27">
        <v>43263.199999999997</v>
      </c>
      <c r="I354" s="28">
        <v>0.1</v>
      </c>
      <c r="J354" s="29">
        <v>1079.9000000000001</v>
      </c>
      <c r="K354" s="30">
        <v>0.19500000000000001</v>
      </c>
      <c r="L354" s="31">
        <v>39199.599999999999</v>
      </c>
      <c r="M354" s="21">
        <v>284</v>
      </c>
      <c r="N354" s="59">
        <f>H354- (H354*I354)</f>
        <v>38936.879999999997</v>
      </c>
      <c r="O354" s="64">
        <f>IF(ISNUMBER(J354/(1+K354)), J354/(1+K354), "")</f>
        <v>903.68200836820085</v>
      </c>
      <c r="P354" s="59">
        <f>H354+(H354*$X$21)</f>
        <v>43263.199999999997</v>
      </c>
      <c r="Q354" s="77">
        <f>IF(H354&gt;$X$24, U354-(U354*$Y$24), U354)</f>
        <v>42183.299999999996</v>
      </c>
      <c r="R354" s="59">
        <f>P354-Q354</f>
        <v>1079.9000000000015</v>
      </c>
      <c r="S354" s="78"/>
      <c r="T354">
        <v>350</v>
      </c>
      <c r="U354" s="75">
        <f>H354-J354</f>
        <v>42183.299999999996</v>
      </c>
    </row>
    <row r="355" spans="3:21" x14ac:dyDescent="0.2">
      <c r="C355" s="17">
        <v>437</v>
      </c>
      <c r="D355" s="18" t="s">
        <v>482</v>
      </c>
      <c r="E355" s="19" t="s">
        <v>28</v>
      </c>
      <c r="F355" s="20">
        <v>272796</v>
      </c>
      <c r="G355" s="21">
        <v>425</v>
      </c>
      <c r="H355" s="27">
        <v>28662.9</v>
      </c>
      <c r="I355" s="28">
        <v>0.03</v>
      </c>
      <c r="J355" s="29">
        <v>1064.8</v>
      </c>
      <c r="K355" s="30">
        <v>-0.02</v>
      </c>
      <c r="L355" s="31">
        <v>27588.9</v>
      </c>
      <c r="M355" s="21">
        <v>425</v>
      </c>
      <c r="N355" s="59">
        <f>H355- (H355*I355)</f>
        <v>27803.013000000003</v>
      </c>
      <c r="O355" s="64">
        <f>IF(ISNUMBER(J355/(1+K355)), J355/(1+K355), "")</f>
        <v>1086.5306122448978</v>
      </c>
      <c r="P355" s="59">
        <f>H355+(H355*$X$21)</f>
        <v>28662.9</v>
      </c>
      <c r="Q355" s="77">
        <f>IF(H355&gt;$X$24, U355-(U355*$Y$24), U355)</f>
        <v>27598.100000000002</v>
      </c>
      <c r="R355" s="59">
        <f>P355-Q355</f>
        <v>1064.7999999999993</v>
      </c>
      <c r="S355" s="78"/>
      <c r="T355">
        <v>351</v>
      </c>
      <c r="U355" s="75">
        <f>H355-J355</f>
        <v>27598.100000000002</v>
      </c>
    </row>
    <row r="356" spans="3:21" x14ac:dyDescent="0.2">
      <c r="C356" s="17">
        <v>266</v>
      </c>
      <c r="D356" s="18" t="s">
        <v>306</v>
      </c>
      <c r="E356" s="19" t="s">
        <v>26</v>
      </c>
      <c r="F356" s="20">
        <v>148969</v>
      </c>
      <c r="G356" s="21">
        <v>268</v>
      </c>
      <c r="H356" s="27">
        <v>43582.400000000001</v>
      </c>
      <c r="I356" s="28">
        <v>6.0999999999999999E-2</v>
      </c>
      <c r="J356" s="29">
        <v>1064.5</v>
      </c>
      <c r="K356" s="30">
        <v>-0.129</v>
      </c>
      <c r="L356" s="31">
        <v>30897.599999999999</v>
      </c>
      <c r="M356" s="21">
        <v>268</v>
      </c>
      <c r="N356" s="59">
        <f>H356- (H356*I356)</f>
        <v>40923.873599999999</v>
      </c>
      <c r="O356" s="64">
        <f>IF(ISNUMBER(J356/(1+K356)), J356/(1+K356), "")</f>
        <v>1222.158438576349</v>
      </c>
      <c r="P356" s="59">
        <f>H356+(H356*$X$21)</f>
        <v>43582.400000000001</v>
      </c>
      <c r="Q356" s="77">
        <f>IF(H356&gt;$X$24, U356-(U356*$Y$24), U356)</f>
        <v>42517.9</v>
      </c>
      <c r="R356" s="59">
        <f>P356-Q356</f>
        <v>1064.5</v>
      </c>
      <c r="S356" s="78"/>
      <c r="T356">
        <v>352</v>
      </c>
      <c r="U356" s="75">
        <f>H356-J356</f>
        <v>42517.9</v>
      </c>
    </row>
    <row r="357" spans="3:21" x14ac:dyDescent="0.2">
      <c r="C357" s="17">
        <v>227</v>
      </c>
      <c r="D357" s="18" t="s">
        <v>266</v>
      </c>
      <c r="E357" s="19" t="s">
        <v>34</v>
      </c>
      <c r="F357" s="20">
        <v>52578</v>
      </c>
      <c r="G357" s="21">
        <v>219</v>
      </c>
      <c r="H357" s="27">
        <v>49238.400000000001</v>
      </c>
      <c r="I357" s="28">
        <v>0.04</v>
      </c>
      <c r="J357" s="29">
        <v>1050.7</v>
      </c>
      <c r="K357" s="30">
        <v>0.22700000000000001</v>
      </c>
      <c r="L357" s="31">
        <v>46416.2</v>
      </c>
      <c r="M357" s="21">
        <v>219</v>
      </c>
      <c r="N357" s="59">
        <f>H357- (H357*I357)</f>
        <v>47268.864000000001</v>
      </c>
      <c r="O357" s="64">
        <f>IF(ISNUMBER(J357/(1+K357)), J357/(1+K357), "")</f>
        <v>856.31621841890785</v>
      </c>
      <c r="P357" s="59">
        <f>H357+(H357*$X$21)</f>
        <v>49238.400000000001</v>
      </c>
      <c r="Q357" s="77">
        <f>IF(H357&gt;$X$24, U357-(U357*$Y$24), U357)</f>
        <v>48187.700000000004</v>
      </c>
      <c r="R357" s="59">
        <f>P357-Q357</f>
        <v>1050.6999999999971</v>
      </c>
      <c r="S357" s="78"/>
      <c r="T357">
        <v>353</v>
      </c>
      <c r="U357" s="75">
        <f>H357-J357</f>
        <v>48187.700000000004</v>
      </c>
    </row>
    <row r="358" spans="3:21" x14ac:dyDescent="0.2">
      <c r="C358" s="17">
        <v>420</v>
      </c>
      <c r="D358" s="18" t="s">
        <v>464</v>
      </c>
      <c r="E358" s="19" t="s">
        <v>28</v>
      </c>
      <c r="F358" s="20">
        <v>32597</v>
      </c>
      <c r="G358" s="21">
        <v>420</v>
      </c>
      <c r="H358" s="27">
        <v>29832.5</v>
      </c>
      <c r="I358" s="28">
        <v>5.5E-2</v>
      </c>
      <c r="J358" s="29">
        <v>1037.9000000000001</v>
      </c>
      <c r="K358" s="30">
        <v>-0.24299999999999999</v>
      </c>
      <c r="L358" s="31">
        <v>65576.600000000006</v>
      </c>
      <c r="M358" s="21">
        <v>420</v>
      </c>
      <c r="N358" s="59">
        <f>H358- (H358*I358)</f>
        <v>28191.712500000001</v>
      </c>
      <c r="O358" s="64">
        <f>IF(ISNUMBER(J358/(1+K358)), J358/(1+K358), "")</f>
        <v>1371.0700132100396</v>
      </c>
      <c r="P358" s="59">
        <f>H358+(H358*$X$21)</f>
        <v>29832.5</v>
      </c>
      <c r="Q358" s="77">
        <f>IF(H358&gt;$X$24, U358-(U358*$Y$24), U358)</f>
        <v>28794.6</v>
      </c>
      <c r="R358" s="59">
        <f>P358-Q358</f>
        <v>1037.9000000000015</v>
      </c>
      <c r="S358" s="78"/>
      <c r="T358">
        <v>354</v>
      </c>
      <c r="U358" s="75">
        <f>H358-J358</f>
        <v>28794.6</v>
      </c>
    </row>
    <row r="359" spans="3:21" x14ac:dyDescent="0.2">
      <c r="C359" s="17">
        <v>331</v>
      </c>
      <c r="D359" s="18" t="s">
        <v>373</v>
      </c>
      <c r="E359" s="19" t="s">
        <v>217</v>
      </c>
      <c r="F359" s="20">
        <v>30000</v>
      </c>
      <c r="G359" s="21">
        <v>282</v>
      </c>
      <c r="H359" s="27">
        <v>37112.199999999997</v>
      </c>
      <c r="I359" s="28">
        <v>-0.06</v>
      </c>
      <c r="J359" s="29">
        <v>1033.2</v>
      </c>
      <c r="K359" s="30">
        <v>2E-3</v>
      </c>
      <c r="L359" s="31">
        <v>331211.90000000002</v>
      </c>
      <c r="M359" s="21">
        <v>282</v>
      </c>
      <c r="N359" s="59">
        <f>H359- (H359*I359)</f>
        <v>39338.931999999993</v>
      </c>
      <c r="O359" s="64">
        <f>IF(ISNUMBER(J359/(1+K359)), J359/(1+K359), "")</f>
        <v>1031.1377245508982</v>
      </c>
      <c r="P359" s="59">
        <f>H359+(H359*$X$21)</f>
        <v>37112.199999999997</v>
      </c>
      <c r="Q359" s="77">
        <f>IF(H359&gt;$X$24, U359-(U359*$Y$24), U359)</f>
        <v>36079</v>
      </c>
      <c r="R359" s="59">
        <f>P359-Q359</f>
        <v>1033.1999999999971</v>
      </c>
      <c r="S359" s="78"/>
      <c r="T359">
        <v>355</v>
      </c>
      <c r="U359" s="75">
        <f>H359-J359</f>
        <v>36079</v>
      </c>
    </row>
    <row r="360" spans="3:21" x14ac:dyDescent="0.2">
      <c r="C360" s="17">
        <v>455</v>
      </c>
      <c r="D360" s="18" t="s">
        <v>500</v>
      </c>
      <c r="E360" s="19" t="s">
        <v>46</v>
      </c>
      <c r="F360" s="20">
        <v>38694</v>
      </c>
      <c r="G360" s="21">
        <v>410</v>
      </c>
      <c r="H360" s="27">
        <v>27183.4</v>
      </c>
      <c r="I360" s="28">
        <v>-5.6000000000000001E-2</v>
      </c>
      <c r="J360" s="29">
        <v>1001.5</v>
      </c>
      <c r="K360" s="30">
        <v>-0.16</v>
      </c>
      <c r="L360" s="31">
        <v>207944.9</v>
      </c>
      <c r="M360" s="21">
        <v>410</v>
      </c>
      <c r="N360" s="59">
        <f>H360- (H360*I360)</f>
        <v>28705.670400000003</v>
      </c>
      <c r="O360" s="64">
        <f>IF(ISNUMBER(J360/(1+K360)), J360/(1+K360), "")</f>
        <v>1192.2619047619048</v>
      </c>
      <c r="P360" s="59">
        <f>H360+(H360*$X$21)</f>
        <v>27183.4</v>
      </c>
      <c r="Q360" s="77">
        <f>IF(H360&gt;$X$24, U360-(U360*$Y$24), U360)</f>
        <v>26181.9</v>
      </c>
      <c r="R360" s="59">
        <f>P360-Q360</f>
        <v>1001.5</v>
      </c>
      <c r="S360" s="78"/>
      <c r="T360">
        <v>356</v>
      </c>
      <c r="U360" s="75">
        <f>H360-J360</f>
        <v>26181.9</v>
      </c>
    </row>
    <row r="361" spans="3:21" x14ac:dyDescent="0.2">
      <c r="C361" s="17">
        <v>339</v>
      </c>
      <c r="D361" s="18" t="s">
        <v>381</v>
      </c>
      <c r="E361" s="19" t="s">
        <v>28</v>
      </c>
      <c r="F361" s="20">
        <v>119732</v>
      </c>
      <c r="G361" s="21">
        <v>329</v>
      </c>
      <c r="H361" s="27">
        <v>36465.699999999997</v>
      </c>
      <c r="I361" s="28">
        <v>3.4000000000000002E-2</v>
      </c>
      <c r="J361" s="29">
        <v>993.2</v>
      </c>
      <c r="K361" s="30">
        <v>-0.182</v>
      </c>
      <c r="L361" s="31">
        <v>33901.5</v>
      </c>
      <c r="M361" s="21">
        <v>329</v>
      </c>
      <c r="N361" s="59">
        <f>H361- (H361*I361)</f>
        <v>35225.866199999997</v>
      </c>
      <c r="O361" s="64">
        <f>IF(ISNUMBER(J361/(1+K361)), J361/(1+K361), "")</f>
        <v>1214.1809290953545</v>
      </c>
      <c r="P361" s="59">
        <f>H361+(H361*$X$21)</f>
        <v>36465.699999999997</v>
      </c>
      <c r="Q361" s="77">
        <f>IF(H361&gt;$X$24, U361-(U361*$Y$24), U361)</f>
        <v>35472.5</v>
      </c>
      <c r="R361" s="59">
        <f>P361-Q361</f>
        <v>993.19999999999709</v>
      </c>
      <c r="S361" s="78"/>
      <c r="T361">
        <v>357</v>
      </c>
      <c r="U361" s="75">
        <f>H361-J361</f>
        <v>35472.5</v>
      </c>
    </row>
    <row r="362" spans="3:21" x14ac:dyDescent="0.2">
      <c r="C362" s="17">
        <v>392</v>
      </c>
      <c r="D362" s="18" t="s">
        <v>435</v>
      </c>
      <c r="E362" s="19" t="s">
        <v>26</v>
      </c>
      <c r="F362" s="20">
        <v>28682</v>
      </c>
      <c r="G362" s="21">
        <v>355</v>
      </c>
      <c r="H362" s="27">
        <v>31975.5</v>
      </c>
      <c r="I362" s="28">
        <v>-4.7E-2</v>
      </c>
      <c r="J362" s="29">
        <v>972.5</v>
      </c>
      <c r="K362" s="30">
        <v>-9.9000000000000005E-2</v>
      </c>
      <c r="L362" s="31">
        <v>592911.80000000005</v>
      </c>
      <c r="M362" s="21">
        <v>355</v>
      </c>
      <c r="N362" s="59">
        <f>H362- (H362*I362)</f>
        <v>33478.3485</v>
      </c>
      <c r="O362" s="64">
        <f>IF(ISNUMBER(J362/(1+K362)), J362/(1+K362), "")</f>
        <v>1079.3562708102108</v>
      </c>
      <c r="P362" s="59">
        <f>H362+(H362*$X$21)</f>
        <v>31975.5</v>
      </c>
      <c r="Q362" s="77">
        <f>IF(H362&gt;$X$24, U362-(U362*$Y$24), U362)</f>
        <v>31003</v>
      </c>
      <c r="R362" s="59">
        <f>P362-Q362</f>
        <v>972.5</v>
      </c>
      <c r="S362" s="78"/>
      <c r="T362">
        <v>358</v>
      </c>
      <c r="U362" s="75">
        <f>H362-J362</f>
        <v>31003</v>
      </c>
    </row>
    <row r="363" spans="3:21" x14ac:dyDescent="0.2">
      <c r="C363" s="17">
        <v>140</v>
      </c>
      <c r="D363" s="18" t="s">
        <v>173</v>
      </c>
      <c r="E363" s="19" t="s">
        <v>13</v>
      </c>
      <c r="F363" s="20">
        <v>210507</v>
      </c>
      <c r="G363" s="21">
        <v>140</v>
      </c>
      <c r="H363" s="27">
        <v>68777.7</v>
      </c>
      <c r="I363" s="28">
        <v>6.4000000000000001E-2</v>
      </c>
      <c r="J363" s="29">
        <v>966.4</v>
      </c>
      <c r="K363" s="30">
        <v>0.127</v>
      </c>
      <c r="L363" s="31">
        <v>57675.4</v>
      </c>
      <c r="M363" s="21">
        <v>140</v>
      </c>
      <c r="N363" s="59">
        <f>H363- (H363*I363)</f>
        <v>64375.927199999998</v>
      </c>
      <c r="O363" s="64">
        <f>IF(ISNUMBER(J363/(1+K363)), J363/(1+K363), "")</f>
        <v>857.49778172138417</v>
      </c>
      <c r="P363" s="59">
        <f>H363+(H363*$X$21)</f>
        <v>68777.7</v>
      </c>
      <c r="Q363" s="77">
        <f>IF(H363&gt;$X$24, U363-(U363*$Y$24), U363)</f>
        <v>67811.3</v>
      </c>
      <c r="R363" s="59">
        <f>P363-Q363</f>
        <v>966.39999999999418</v>
      </c>
      <c r="S363" s="78"/>
      <c r="T363">
        <v>359</v>
      </c>
      <c r="U363" s="75">
        <f>H363-J363</f>
        <v>67811.3</v>
      </c>
    </row>
    <row r="364" spans="3:21" x14ac:dyDescent="0.2">
      <c r="C364" s="17">
        <v>349</v>
      </c>
      <c r="D364" s="18" t="s">
        <v>391</v>
      </c>
      <c r="E364" s="19" t="s">
        <v>28</v>
      </c>
      <c r="F364" s="20">
        <v>132138</v>
      </c>
      <c r="G364" s="21">
        <v>313</v>
      </c>
      <c r="H364" s="27">
        <v>35647.9</v>
      </c>
      <c r="I364" s="28">
        <v>-3.5999999999999997E-2</v>
      </c>
      <c r="J364" s="29">
        <v>943.1</v>
      </c>
      <c r="K364" s="30">
        <v>-0.38300000000000001</v>
      </c>
      <c r="L364" s="31">
        <v>28055</v>
      </c>
      <c r="M364" s="21">
        <v>313</v>
      </c>
      <c r="N364" s="59">
        <f>H364- (H364*I364)</f>
        <v>36931.224399999999</v>
      </c>
      <c r="O364" s="64">
        <f>IF(ISNUMBER(J364/(1+K364)), J364/(1+K364), "")</f>
        <v>1528.5251215559158</v>
      </c>
      <c r="P364" s="59">
        <f>H364+(H364*$X$21)</f>
        <v>35647.9</v>
      </c>
      <c r="Q364" s="77">
        <f>IF(H364&gt;$X$24, U364-(U364*$Y$24), U364)</f>
        <v>34704.800000000003</v>
      </c>
      <c r="R364" s="59">
        <f>P364-Q364</f>
        <v>943.09999999999854</v>
      </c>
      <c r="S364" s="78"/>
      <c r="T364">
        <v>360</v>
      </c>
      <c r="U364" s="75">
        <f>H364-J364</f>
        <v>34704.800000000003</v>
      </c>
    </row>
    <row r="365" spans="3:21" x14ac:dyDescent="0.2">
      <c r="C365" s="17">
        <v>428</v>
      </c>
      <c r="D365" s="18" t="s">
        <v>473</v>
      </c>
      <c r="E365" s="19" t="s">
        <v>41</v>
      </c>
      <c r="F365" s="20">
        <v>233076</v>
      </c>
      <c r="G365" s="21">
        <v>434</v>
      </c>
      <c r="H365" s="27">
        <v>29149</v>
      </c>
      <c r="I365" s="28">
        <v>7.2999999999999995E-2</v>
      </c>
      <c r="J365" s="29">
        <v>941.8</v>
      </c>
      <c r="K365" s="30">
        <v>-1.7999999999999999E-2</v>
      </c>
      <c r="L365" s="31">
        <v>298904.8</v>
      </c>
      <c r="M365" s="21">
        <v>434</v>
      </c>
      <c r="N365" s="59">
        <f>H365- (H365*I365)</f>
        <v>27021.123</v>
      </c>
      <c r="O365" s="64">
        <f>IF(ISNUMBER(J365/(1+K365)), J365/(1+K365), "")</f>
        <v>959.06313645621174</v>
      </c>
      <c r="P365" s="59">
        <f>H365+(H365*$X$21)</f>
        <v>29149</v>
      </c>
      <c r="Q365" s="77">
        <f>IF(H365&gt;$X$24, U365-(U365*$Y$24), U365)</f>
        <v>28207.200000000001</v>
      </c>
      <c r="R365" s="59">
        <f>P365-Q365</f>
        <v>941.79999999999927</v>
      </c>
      <c r="S365" s="78"/>
      <c r="T365">
        <v>361</v>
      </c>
      <c r="U365" s="75">
        <f>H365-J365</f>
        <v>28207.200000000001</v>
      </c>
    </row>
    <row r="366" spans="3:21" x14ac:dyDescent="0.2">
      <c r="C366" s="17">
        <v>243</v>
      </c>
      <c r="D366" s="18" t="s">
        <v>282</v>
      </c>
      <c r="E366" s="19" t="s">
        <v>13</v>
      </c>
      <c r="F366" s="20">
        <v>165274</v>
      </c>
      <c r="G366" s="21">
        <v>245</v>
      </c>
      <c r="H366" s="27">
        <v>46114.400000000001</v>
      </c>
      <c r="I366" s="28">
        <v>3.7999999999999999E-2</v>
      </c>
      <c r="J366" s="29">
        <v>930.2</v>
      </c>
      <c r="K366" s="30">
        <v>0.29799999999999999</v>
      </c>
      <c r="L366" s="31">
        <v>73372.600000000006</v>
      </c>
      <c r="M366" s="21">
        <v>245</v>
      </c>
      <c r="N366" s="59">
        <f>H366- (H366*I366)</f>
        <v>44362.052800000005</v>
      </c>
      <c r="O366" s="64">
        <f>IF(ISNUMBER(J366/(1+K366)), J366/(1+K366), "")</f>
        <v>716.64098613251156</v>
      </c>
      <c r="P366" s="59">
        <f>H366+(H366*$X$21)</f>
        <v>46114.400000000001</v>
      </c>
      <c r="Q366" s="77">
        <f>IF(H366&gt;$X$24, U366-(U366*$Y$24), U366)</f>
        <v>45184.200000000004</v>
      </c>
      <c r="R366" s="59">
        <f>P366-Q366</f>
        <v>930.19999999999709</v>
      </c>
      <c r="S366" s="78"/>
      <c r="T366">
        <v>362</v>
      </c>
      <c r="U366" s="75">
        <f>H366-J366</f>
        <v>45184.200000000004</v>
      </c>
    </row>
    <row r="367" spans="3:21" x14ac:dyDescent="0.2">
      <c r="C367" s="17">
        <v>195</v>
      </c>
      <c r="D367" s="18" t="s">
        <v>233</v>
      </c>
      <c r="E367" s="19" t="s">
        <v>234</v>
      </c>
      <c r="F367" s="20">
        <v>217000</v>
      </c>
      <c r="G367" s="21">
        <v>195</v>
      </c>
      <c r="H367" s="27">
        <v>53985.3</v>
      </c>
      <c r="I367" s="28">
        <v>4.5999999999999999E-2</v>
      </c>
      <c r="J367" s="29">
        <v>927.4</v>
      </c>
      <c r="K367" s="30">
        <v>-0.57199999999999995</v>
      </c>
      <c r="L367" s="31">
        <v>27282.400000000001</v>
      </c>
      <c r="M367" s="21">
        <v>195</v>
      </c>
      <c r="N367" s="59">
        <f>H367- (H367*I367)</f>
        <v>51501.976200000005</v>
      </c>
      <c r="O367" s="64">
        <f>IF(ISNUMBER(J367/(1+K367)), J367/(1+K367), "")</f>
        <v>2166.8224299065419</v>
      </c>
      <c r="P367" s="59">
        <f>H367+(H367*$X$21)</f>
        <v>53985.3</v>
      </c>
      <c r="Q367" s="77">
        <f>IF(H367&gt;$X$24, U367-(U367*$Y$24), U367)</f>
        <v>53057.9</v>
      </c>
      <c r="R367" s="59">
        <f>P367-Q367</f>
        <v>927.40000000000146</v>
      </c>
      <c r="S367" s="78"/>
      <c r="T367">
        <v>363</v>
      </c>
      <c r="U367" s="75">
        <f>H367-J367</f>
        <v>53057.9</v>
      </c>
    </row>
    <row r="368" spans="3:21" x14ac:dyDescent="0.2">
      <c r="C368" s="17">
        <v>334</v>
      </c>
      <c r="D368" s="18" t="s">
        <v>376</v>
      </c>
      <c r="E368" s="19" t="s">
        <v>28</v>
      </c>
      <c r="F368" s="20">
        <v>80744</v>
      </c>
      <c r="G368" s="21">
        <v>311</v>
      </c>
      <c r="H368" s="27">
        <v>36783.5</v>
      </c>
      <c r="I368" s="28">
        <v>-3.0000000000000001E-3</v>
      </c>
      <c r="J368" s="29">
        <v>914.1</v>
      </c>
      <c r="K368" s="30" t="s">
        <v>17</v>
      </c>
      <c r="L368" s="31">
        <v>46469</v>
      </c>
      <c r="M368" s="21">
        <v>311</v>
      </c>
      <c r="N368" s="59">
        <f>H368- (H368*I368)</f>
        <v>36893.8505</v>
      </c>
      <c r="O368" s="64" t="str">
        <f>IF(ISNUMBER(J368/(1+K368)), J368/(1+K368), "")</f>
        <v/>
      </c>
      <c r="P368" s="59">
        <f>H368+(H368*$X$21)</f>
        <v>36783.5</v>
      </c>
      <c r="Q368" s="77">
        <f>IF(H368&gt;$X$24, U368-(U368*$Y$24), U368)</f>
        <v>35869.4</v>
      </c>
      <c r="R368" s="59">
        <f>P368-Q368</f>
        <v>914.09999999999854</v>
      </c>
      <c r="S368" s="78"/>
      <c r="T368">
        <v>364</v>
      </c>
      <c r="U368" s="75">
        <f>H368-J368</f>
        <v>35869.4</v>
      </c>
    </row>
    <row r="369" spans="3:21" x14ac:dyDescent="0.2">
      <c r="C369" s="17">
        <v>168</v>
      </c>
      <c r="D369" s="18" t="s">
        <v>203</v>
      </c>
      <c r="E369" s="19" t="s">
        <v>11</v>
      </c>
      <c r="F369" s="20">
        <v>47300</v>
      </c>
      <c r="G369" s="21">
        <v>210</v>
      </c>
      <c r="H369" s="27">
        <v>60116</v>
      </c>
      <c r="I369" s="28">
        <v>0.23799999999999999</v>
      </c>
      <c r="J369" s="29">
        <v>900</v>
      </c>
      <c r="K369" s="30">
        <v>8.6999999999999994E-2</v>
      </c>
      <c r="L369" s="31">
        <v>30901</v>
      </c>
      <c r="M369" s="21">
        <v>210</v>
      </c>
      <c r="N369" s="59">
        <f>H369- (H369*I369)</f>
        <v>45808.392</v>
      </c>
      <c r="O369" s="64">
        <f>IF(ISNUMBER(J369/(1+K369)), J369/(1+K369), "")</f>
        <v>827.96688132474708</v>
      </c>
      <c r="P369" s="59">
        <f>H369+(H369*$X$21)</f>
        <v>60116</v>
      </c>
      <c r="Q369" s="77">
        <f>IF(H369&gt;$X$24, U369-(U369*$Y$24), U369)</f>
        <v>59216</v>
      </c>
      <c r="R369" s="59">
        <f>P369-Q369</f>
        <v>900</v>
      </c>
      <c r="S369" s="78"/>
      <c r="T369">
        <v>365</v>
      </c>
      <c r="U369" s="75">
        <f>H369-J369</f>
        <v>59216</v>
      </c>
    </row>
    <row r="370" spans="3:21" x14ac:dyDescent="0.2">
      <c r="C370" s="17">
        <v>189</v>
      </c>
      <c r="D370" s="18" t="s">
        <v>226</v>
      </c>
      <c r="E370" s="19" t="s">
        <v>13</v>
      </c>
      <c r="F370" s="20">
        <v>113474</v>
      </c>
      <c r="G370" s="21">
        <v>202</v>
      </c>
      <c r="H370" s="27">
        <v>55037.2</v>
      </c>
      <c r="I370" s="28">
        <v>9.4E-2</v>
      </c>
      <c r="J370" s="29">
        <v>885.5</v>
      </c>
      <c r="K370" s="30">
        <v>-0.105</v>
      </c>
      <c r="L370" s="31">
        <v>42549.7</v>
      </c>
      <c r="M370" s="21">
        <v>202</v>
      </c>
      <c r="N370" s="59">
        <f>H370- (H370*I370)</f>
        <v>49863.703199999996</v>
      </c>
      <c r="O370" s="64">
        <f>IF(ISNUMBER(J370/(1+K370)), J370/(1+K370), "")</f>
        <v>989.38547486033519</v>
      </c>
      <c r="P370" s="59">
        <f>H370+(H370*$X$21)</f>
        <v>55037.2</v>
      </c>
      <c r="Q370" s="77">
        <f>IF(H370&gt;$X$24, U370-(U370*$Y$24), U370)</f>
        <v>54151.7</v>
      </c>
      <c r="R370" s="59">
        <f>P370-Q370</f>
        <v>885.5</v>
      </c>
      <c r="S370" s="78"/>
      <c r="T370">
        <v>366</v>
      </c>
      <c r="U370" s="75">
        <f>H370-J370</f>
        <v>54151.7</v>
      </c>
    </row>
    <row r="371" spans="3:21" x14ac:dyDescent="0.2">
      <c r="C371" s="17">
        <v>169</v>
      </c>
      <c r="D371" s="18" t="s">
        <v>204</v>
      </c>
      <c r="E371" s="19" t="s">
        <v>13</v>
      </c>
      <c r="F371" s="20">
        <v>128600</v>
      </c>
      <c r="G371" s="21">
        <v>194</v>
      </c>
      <c r="H371" s="27">
        <v>59980.2</v>
      </c>
      <c r="I371" s="28">
        <v>0.157</v>
      </c>
      <c r="J371" s="29">
        <v>884.4</v>
      </c>
      <c r="K371" s="30">
        <v>0.28199999999999997</v>
      </c>
      <c r="L371" s="31">
        <v>49823.4</v>
      </c>
      <c r="M371" s="21">
        <v>194</v>
      </c>
      <c r="N371" s="59">
        <f>H371- (H371*I371)</f>
        <v>50563.308599999997</v>
      </c>
      <c r="O371" s="64">
        <f>IF(ISNUMBER(J371/(1+K371)), J371/(1+K371), "")</f>
        <v>689.85959438377529</v>
      </c>
      <c r="P371" s="59">
        <f>H371+(H371*$X$21)</f>
        <v>59980.2</v>
      </c>
      <c r="Q371" s="77">
        <f>IF(H371&gt;$X$24, U371-(U371*$Y$24), U371)</f>
        <v>59095.799999999996</v>
      </c>
      <c r="R371" s="59">
        <f>P371-Q371</f>
        <v>884.40000000000146</v>
      </c>
      <c r="S371" s="78"/>
      <c r="T371">
        <v>367</v>
      </c>
      <c r="U371" s="75">
        <f>H371-J371</f>
        <v>59095.799999999996</v>
      </c>
    </row>
    <row r="372" spans="3:21" x14ac:dyDescent="0.2">
      <c r="C372" s="17">
        <v>268</v>
      </c>
      <c r="D372" s="18" t="s">
        <v>308</v>
      </c>
      <c r="E372" s="19" t="s">
        <v>11</v>
      </c>
      <c r="F372" s="20">
        <v>11388</v>
      </c>
      <c r="G372" s="21">
        <v>258</v>
      </c>
      <c r="H372" s="27">
        <v>43425.3</v>
      </c>
      <c r="I372" s="28">
        <v>2.7E-2</v>
      </c>
      <c r="J372" s="29">
        <v>880</v>
      </c>
      <c r="K372" s="30">
        <v>-0.52900000000000003</v>
      </c>
      <c r="L372" s="31">
        <v>311449.3</v>
      </c>
      <c r="M372" s="21">
        <v>258</v>
      </c>
      <c r="N372" s="59">
        <f>H372- (H372*I372)</f>
        <v>42252.816900000005</v>
      </c>
      <c r="O372" s="64">
        <f>IF(ISNUMBER(J372/(1+K372)), J372/(1+K372), "")</f>
        <v>1868.3651804670915</v>
      </c>
      <c r="P372" s="59">
        <f>H372+(H372*$X$21)</f>
        <v>43425.3</v>
      </c>
      <c r="Q372" s="77">
        <f>IF(H372&gt;$X$24, U372-(U372*$Y$24), U372)</f>
        <v>42545.3</v>
      </c>
      <c r="R372" s="59">
        <f>P372-Q372</f>
        <v>880</v>
      </c>
      <c r="S372" s="78"/>
      <c r="T372">
        <v>368</v>
      </c>
      <c r="U372" s="75">
        <f>H372-J372</f>
        <v>42545.3</v>
      </c>
    </row>
    <row r="373" spans="3:21" x14ac:dyDescent="0.2">
      <c r="C373" s="17">
        <v>350</v>
      </c>
      <c r="D373" s="18" t="s">
        <v>392</v>
      </c>
      <c r="E373" s="19" t="s">
        <v>28</v>
      </c>
      <c r="F373" s="20">
        <v>59132</v>
      </c>
      <c r="G373" s="21">
        <v>367</v>
      </c>
      <c r="H373" s="27">
        <v>35406.300000000003</v>
      </c>
      <c r="I373" s="28">
        <v>0.10199999999999999</v>
      </c>
      <c r="J373" s="29">
        <v>870.9</v>
      </c>
      <c r="K373" s="30">
        <v>-0.83299999999999996</v>
      </c>
      <c r="L373" s="31">
        <v>1814332.9</v>
      </c>
      <c r="M373" s="21">
        <v>367</v>
      </c>
      <c r="N373" s="59">
        <f>H373- (H373*I373)</f>
        <v>31794.857400000004</v>
      </c>
      <c r="O373" s="64">
        <f>IF(ISNUMBER(J373/(1+K373)), J373/(1+K373), "")</f>
        <v>5214.9700598802383</v>
      </c>
      <c r="P373" s="59">
        <f>H373+(H373*$X$21)</f>
        <v>35406.300000000003</v>
      </c>
      <c r="Q373" s="77">
        <f>IF(H373&gt;$X$24, U373-(U373*$Y$24), U373)</f>
        <v>34535.4</v>
      </c>
      <c r="R373" s="59">
        <f>P373-Q373</f>
        <v>870.90000000000146</v>
      </c>
      <c r="S373" s="78"/>
      <c r="T373">
        <v>369</v>
      </c>
      <c r="U373" s="75">
        <f>H373-J373</f>
        <v>34535.4</v>
      </c>
    </row>
    <row r="374" spans="3:21" x14ac:dyDescent="0.2">
      <c r="C374" s="17">
        <v>273</v>
      </c>
      <c r="D374" s="18" t="s">
        <v>313</v>
      </c>
      <c r="E374" s="19" t="s">
        <v>13</v>
      </c>
      <c r="F374" s="20">
        <v>106044</v>
      </c>
      <c r="G374" s="21">
        <v>185</v>
      </c>
      <c r="H374" s="27">
        <v>43008.4</v>
      </c>
      <c r="I374" s="28">
        <v>-0.192</v>
      </c>
      <c r="J374" s="29">
        <v>852.6</v>
      </c>
      <c r="K374" s="30">
        <v>-0.32900000000000001</v>
      </c>
      <c r="L374" s="31">
        <v>35359.199999999997</v>
      </c>
      <c r="M374" s="21">
        <v>185</v>
      </c>
      <c r="N374" s="59">
        <f>H374- (H374*I374)</f>
        <v>51266.012800000004</v>
      </c>
      <c r="O374" s="64">
        <f>IF(ISNUMBER(J374/(1+K374)), J374/(1+K374), "")</f>
        <v>1270.6408345752607</v>
      </c>
      <c r="P374" s="59">
        <f>H374+(H374*$X$21)</f>
        <v>43008.4</v>
      </c>
      <c r="Q374" s="77">
        <f>IF(H374&gt;$X$24, U374-(U374*$Y$24), U374)</f>
        <v>42155.8</v>
      </c>
      <c r="R374" s="59">
        <f>P374-Q374</f>
        <v>852.59999999999854</v>
      </c>
      <c r="S374" s="78"/>
      <c r="T374">
        <v>370</v>
      </c>
      <c r="U374" s="75">
        <f>H374-J374</f>
        <v>42155.8</v>
      </c>
    </row>
    <row r="375" spans="3:21" x14ac:dyDescent="0.2">
      <c r="C375" s="17">
        <v>22</v>
      </c>
      <c r="D375" s="18" t="s">
        <v>43</v>
      </c>
      <c r="E375" s="19" t="s">
        <v>44</v>
      </c>
      <c r="F375" s="20">
        <v>4316</v>
      </c>
      <c r="G375" s="21">
        <v>32</v>
      </c>
      <c r="H375" s="27">
        <v>180744.1</v>
      </c>
      <c r="I375" s="28">
        <v>0.32500000000000001</v>
      </c>
      <c r="J375" s="29">
        <v>849.2</v>
      </c>
      <c r="K375" s="30">
        <v>2E-3</v>
      </c>
      <c r="L375" s="31">
        <v>53801</v>
      </c>
      <c r="M375" s="21">
        <v>32</v>
      </c>
      <c r="N375" s="59">
        <f>H375- (H375*I375)</f>
        <v>122002.2675</v>
      </c>
      <c r="O375" s="64">
        <f>IF(ISNUMBER(J375/(1+K375)), J375/(1+K375), "")</f>
        <v>847.50499001996013</v>
      </c>
      <c r="P375" s="59">
        <f>H375+(H375*$X$21)</f>
        <v>180744.1</v>
      </c>
      <c r="Q375" s="77">
        <f>IF(H375&gt;$X$24, U375-(U375*$Y$24), U375)</f>
        <v>179894.9</v>
      </c>
      <c r="R375" s="59">
        <f>P375-Q375</f>
        <v>849.20000000001164</v>
      </c>
      <c r="S375" s="78"/>
      <c r="T375">
        <v>371</v>
      </c>
      <c r="U375" s="75">
        <f>H375-J375</f>
        <v>179894.9</v>
      </c>
    </row>
    <row r="376" spans="3:21" x14ac:dyDescent="0.2">
      <c r="C376" s="17">
        <v>301</v>
      </c>
      <c r="D376" s="18" t="s">
        <v>343</v>
      </c>
      <c r="E376" s="19" t="s">
        <v>13</v>
      </c>
      <c r="F376" s="20">
        <v>31547</v>
      </c>
      <c r="G376" s="21">
        <v>361</v>
      </c>
      <c r="H376" s="27">
        <v>40640.800000000003</v>
      </c>
      <c r="I376" s="28">
        <v>0.24199999999999999</v>
      </c>
      <c r="J376" s="29">
        <v>844.7</v>
      </c>
      <c r="K376" s="30">
        <v>-0.20899999999999999</v>
      </c>
      <c r="L376" s="31">
        <v>20932.8</v>
      </c>
      <c r="M376" s="21">
        <v>361</v>
      </c>
      <c r="N376" s="59">
        <f>H376- (H376*I376)</f>
        <v>30805.726400000003</v>
      </c>
      <c r="O376" s="64">
        <f>IF(ISNUMBER(J376/(1+K376)), J376/(1+K376), "")</f>
        <v>1067.8887484197219</v>
      </c>
      <c r="P376" s="59">
        <f>H376+(H376*$X$21)</f>
        <v>40640.800000000003</v>
      </c>
      <c r="Q376" s="77">
        <f>IF(H376&gt;$X$24, U376-(U376*$Y$24), U376)</f>
        <v>39796.100000000006</v>
      </c>
      <c r="R376" s="59">
        <f>P376-Q376</f>
        <v>844.69999999999709</v>
      </c>
      <c r="S376" s="78"/>
      <c r="T376">
        <v>372</v>
      </c>
      <c r="U376" s="75">
        <f>H376-J376</f>
        <v>39796.100000000006</v>
      </c>
    </row>
    <row r="377" spans="3:21" x14ac:dyDescent="0.2">
      <c r="C377" s="17">
        <v>446</v>
      </c>
      <c r="D377" s="18" t="s">
        <v>491</v>
      </c>
      <c r="E377" s="19" t="s">
        <v>15</v>
      </c>
      <c r="F377" s="20">
        <v>38820</v>
      </c>
      <c r="G377" s="21">
        <v>450</v>
      </c>
      <c r="H377" s="27">
        <v>28102.2</v>
      </c>
      <c r="I377" s="28">
        <v>7.0999999999999994E-2</v>
      </c>
      <c r="J377" s="29">
        <v>830.8</v>
      </c>
      <c r="K377" s="30">
        <v>0.16700000000000001</v>
      </c>
      <c r="L377" s="31">
        <v>11359.1</v>
      </c>
      <c r="M377" s="21">
        <v>450</v>
      </c>
      <c r="N377" s="59">
        <f>H377- (H377*I377)</f>
        <v>26106.943800000001</v>
      </c>
      <c r="O377" s="64">
        <f>IF(ISNUMBER(J377/(1+K377)), J377/(1+K377), "")</f>
        <v>711.91088260496997</v>
      </c>
      <c r="P377" s="59">
        <f>H377+(H377*$X$21)</f>
        <v>28102.2</v>
      </c>
      <c r="Q377" s="77">
        <f>IF(H377&gt;$X$24, U377-(U377*$Y$24), U377)</f>
        <v>27271.4</v>
      </c>
      <c r="R377" s="59">
        <f>P377-Q377</f>
        <v>830.79999999999927</v>
      </c>
      <c r="S377" s="78"/>
      <c r="T377">
        <v>373</v>
      </c>
      <c r="U377" s="75">
        <f>H377-J377</f>
        <v>27271.4</v>
      </c>
    </row>
    <row r="378" spans="3:21" x14ac:dyDescent="0.2">
      <c r="C378" s="17">
        <v>282</v>
      </c>
      <c r="D378" s="18" t="s">
        <v>322</v>
      </c>
      <c r="E378" s="19" t="s">
        <v>26</v>
      </c>
      <c r="F378" s="20">
        <v>20780</v>
      </c>
      <c r="G378" s="21">
        <v>291</v>
      </c>
      <c r="H378" s="27">
        <v>42390.5</v>
      </c>
      <c r="I378" s="28">
        <v>9.8000000000000004E-2</v>
      </c>
      <c r="J378" s="29">
        <v>829.7</v>
      </c>
      <c r="K378" s="30">
        <v>9.5000000000000001E-2</v>
      </c>
      <c r="L378" s="31">
        <v>186170.7</v>
      </c>
      <c r="M378" s="21">
        <v>291</v>
      </c>
      <c r="N378" s="59">
        <f>H378- (H378*I378)</f>
        <v>38236.231</v>
      </c>
      <c r="O378" s="64">
        <f>IF(ISNUMBER(J378/(1+K378)), J378/(1+K378), "")</f>
        <v>757.71689497716898</v>
      </c>
      <c r="P378" s="59">
        <f>H378+(H378*$X$21)</f>
        <v>42390.5</v>
      </c>
      <c r="Q378" s="77">
        <f>IF(H378&gt;$X$24, U378-(U378*$Y$24), U378)</f>
        <v>41560.800000000003</v>
      </c>
      <c r="R378" s="59">
        <f>P378-Q378</f>
        <v>829.69999999999709</v>
      </c>
      <c r="S378" s="78"/>
      <c r="T378">
        <v>374</v>
      </c>
      <c r="U378" s="75">
        <f>H378-J378</f>
        <v>41560.800000000003</v>
      </c>
    </row>
    <row r="379" spans="3:21" x14ac:dyDescent="0.2">
      <c r="C379" s="17">
        <v>161</v>
      </c>
      <c r="D379" s="18" t="s">
        <v>195</v>
      </c>
      <c r="E379" s="19" t="s">
        <v>13</v>
      </c>
      <c r="F379" s="20">
        <v>185269</v>
      </c>
      <c r="G379" s="21">
        <v>182</v>
      </c>
      <c r="H379" s="27">
        <v>61224</v>
      </c>
      <c r="I379" s="28">
        <v>0.13700000000000001</v>
      </c>
      <c r="J379" s="29">
        <v>803.8</v>
      </c>
      <c r="K379" s="30">
        <v>-0.151</v>
      </c>
      <c r="L379" s="31">
        <v>123815.2</v>
      </c>
      <c r="M379" s="21">
        <v>182</v>
      </c>
      <c r="N379" s="59">
        <f>H379- (H379*I379)</f>
        <v>52836.311999999998</v>
      </c>
      <c r="O379" s="64">
        <f>IF(ISNUMBER(J379/(1+K379)), J379/(1+K379), "")</f>
        <v>946.76089517078913</v>
      </c>
      <c r="P379" s="59">
        <f>H379+(H379*$X$21)</f>
        <v>61224</v>
      </c>
      <c r="Q379" s="77">
        <f>IF(H379&gt;$X$24, U379-(U379*$Y$24), U379)</f>
        <v>60420.2</v>
      </c>
      <c r="R379" s="59">
        <f>P379-Q379</f>
        <v>803.80000000000291</v>
      </c>
      <c r="S379" s="78"/>
      <c r="T379">
        <v>375</v>
      </c>
      <c r="U379" s="75">
        <f>H379-J379</f>
        <v>60420.2</v>
      </c>
    </row>
    <row r="380" spans="3:21" x14ac:dyDescent="0.2">
      <c r="C380" s="17">
        <v>429</v>
      </c>
      <c r="D380" s="18" t="s">
        <v>474</v>
      </c>
      <c r="E380" s="19" t="s">
        <v>11</v>
      </c>
      <c r="F380" s="20">
        <v>5870</v>
      </c>
      <c r="G380" s="21">
        <v>401</v>
      </c>
      <c r="H380" s="27">
        <v>29124</v>
      </c>
      <c r="I380" s="28">
        <v>-7.0000000000000001E-3</v>
      </c>
      <c r="J380" s="29">
        <v>783</v>
      </c>
      <c r="K380" s="30">
        <v>-0.23</v>
      </c>
      <c r="L380" s="31">
        <v>272167</v>
      </c>
      <c r="M380" s="21">
        <v>401</v>
      </c>
      <c r="N380" s="59">
        <f>H380- (H380*I380)</f>
        <v>29327.867999999999</v>
      </c>
      <c r="O380" s="64">
        <f>IF(ISNUMBER(J380/(1+K380)), J380/(1+K380), "")</f>
        <v>1016.8831168831168</v>
      </c>
      <c r="P380" s="59">
        <f>H380+(H380*$X$21)</f>
        <v>29124</v>
      </c>
      <c r="Q380" s="77">
        <f>IF(H380&gt;$X$24, U380-(U380*$Y$24), U380)</f>
        <v>28341</v>
      </c>
      <c r="R380" s="59">
        <f>P380-Q380</f>
        <v>783</v>
      </c>
      <c r="S380" s="78"/>
      <c r="T380">
        <v>376</v>
      </c>
      <c r="U380" s="75">
        <f>H380-J380</f>
        <v>28341</v>
      </c>
    </row>
    <row r="381" spans="3:21" x14ac:dyDescent="0.2">
      <c r="C381" s="17">
        <v>383</v>
      </c>
      <c r="D381" s="18" t="s">
        <v>426</v>
      </c>
      <c r="E381" s="19" t="s">
        <v>11</v>
      </c>
      <c r="F381" s="20">
        <v>10495</v>
      </c>
      <c r="G381" s="21">
        <v>372</v>
      </c>
      <c r="H381" s="27">
        <v>32683.3</v>
      </c>
      <c r="I381" s="28">
        <v>0.02</v>
      </c>
      <c r="J381" s="29">
        <v>775.9</v>
      </c>
      <c r="K381" s="30">
        <v>9.8379999999999992</v>
      </c>
      <c r="L381" s="31">
        <v>16381.2</v>
      </c>
      <c r="M381" s="21">
        <v>372</v>
      </c>
      <c r="N381" s="59">
        <f>H381- (H381*I381)</f>
        <v>32029.633999999998</v>
      </c>
      <c r="O381" s="64">
        <f>IF(ISNUMBER(J381/(1+K381)), J381/(1+K381), "")</f>
        <v>71.590699391031563</v>
      </c>
      <c r="P381" s="59">
        <f>H381+(H381*$X$21)</f>
        <v>32683.3</v>
      </c>
      <c r="Q381" s="77">
        <f>IF(H381&gt;$X$24, U381-(U381*$Y$24), U381)</f>
        <v>31907.399999999998</v>
      </c>
      <c r="R381" s="59">
        <f>P381-Q381</f>
        <v>775.90000000000146</v>
      </c>
      <c r="S381" s="78"/>
      <c r="T381">
        <v>377</v>
      </c>
      <c r="U381" s="75">
        <f>H381-J381</f>
        <v>31907.399999999998</v>
      </c>
    </row>
    <row r="382" spans="3:21" x14ac:dyDescent="0.2">
      <c r="C382" s="17">
        <v>354</v>
      </c>
      <c r="D382" s="18" t="s">
        <v>396</v>
      </c>
      <c r="E382" s="19" t="s">
        <v>28</v>
      </c>
      <c r="F382" s="20">
        <v>9476</v>
      </c>
      <c r="G382" s="21">
        <v>398</v>
      </c>
      <c r="H382" s="27">
        <v>35091</v>
      </c>
      <c r="I382" s="28">
        <v>0.185</v>
      </c>
      <c r="J382" s="29">
        <v>734.6</v>
      </c>
      <c r="K382" s="30">
        <v>-0.499</v>
      </c>
      <c r="L382" s="31">
        <v>26116.400000000001</v>
      </c>
      <c r="M382" s="21">
        <v>398</v>
      </c>
      <c r="N382" s="59">
        <f>H382- (H382*I382)</f>
        <v>28599.165000000001</v>
      </c>
      <c r="O382" s="64">
        <f>IF(ISNUMBER(J382/(1+K382)), J382/(1+K382), "")</f>
        <v>1466.2674650698602</v>
      </c>
      <c r="P382" s="59">
        <f>H382+(H382*$X$21)</f>
        <v>35091</v>
      </c>
      <c r="Q382" s="77">
        <f>IF(H382&gt;$X$24, U382-(U382*$Y$24), U382)</f>
        <v>34356.400000000001</v>
      </c>
      <c r="R382" s="59">
        <f>P382-Q382</f>
        <v>734.59999999999854</v>
      </c>
      <c r="S382" s="78"/>
      <c r="T382">
        <v>378</v>
      </c>
      <c r="U382" s="75">
        <f>H382-J382</f>
        <v>34356.400000000001</v>
      </c>
    </row>
    <row r="383" spans="3:21" x14ac:dyDescent="0.2">
      <c r="C383" s="17">
        <v>453</v>
      </c>
      <c r="D383" s="18" t="s">
        <v>498</v>
      </c>
      <c r="E383" s="19" t="s">
        <v>28</v>
      </c>
      <c r="F383" s="20">
        <v>30321</v>
      </c>
      <c r="G383" s="21">
        <v>462</v>
      </c>
      <c r="H383" s="27">
        <v>27374.1</v>
      </c>
      <c r="I383" s="28">
        <v>6.3E-2</v>
      </c>
      <c r="J383" s="29">
        <v>716.3</v>
      </c>
      <c r="K383" s="30">
        <v>6.7000000000000004E-2</v>
      </c>
      <c r="L383" s="31">
        <v>54102.5</v>
      </c>
      <c r="M383" s="21">
        <v>462</v>
      </c>
      <c r="N383" s="59">
        <f>H383- (H383*I383)</f>
        <v>25649.5317</v>
      </c>
      <c r="O383" s="64">
        <f>IF(ISNUMBER(J383/(1+K383)), J383/(1+K383), "")</f>
        <v>671.32146204311152</v>
      </c>
      <c r="P383" s="59">
        <f>H383+(H383*$X$21)</f>
        <v>27374.1</v>
      </c>
      <c r="Q383" s="77">
        <f>IF(H383&gt;$X$24, U383-(U383*$Y$24), U383)</f>
        <v>26657.8</v>
      </c>
      <c r="R383" s="59">
        <f>P383-Q383</f>
        <v>716.29999999999927</v>
      </c>
      <c r="S383" s="78"/>
      <c r="T383">
        <v>379</v>
      </c>
      <c r="U383" s="75">
        <f>H383-J383</f>
        <v>26657.8</v>
      </c>
    </row>
    <row r="384" spans="3:21" x14ac:dyDescent="0.2">
      <c r="C384" s="17">
        <v>421</v>
      </c>
      <c r="D384" s="18" t="s">
        <v>465</v>
      </c>
      <c r="E384" s="19" t="s">
        <v>11</v>
      </c>
      <c r="F384" s="20">
        <v>20100</v>
      </c>
      <c r="G384" s="21">
        <v>440</v>
      </c>
      <c r="H384" s="27">
        <v>29676.799999999999</v>
      </c>
      <c r="I384" s="28">
        <v>0.107</v>
      </c>
      <c r="J384" s="29">
        <v>716.2</v>
      </c>
      <c r="K384" s="30">
        <v>0.78200000000000003</v>
      </c>
      <c r="L384" s="31">
        <v>17784.400000000001</v>
      </c>
      <c r="M384" s="21">
        <v>440</v>
      </c>
      <c r="N384" s="59">
        <f>H384- (H384*I384)</f>
        <v>26501.382399999999</v>
      </c>
      <c r="O384" s="64">
        <f>IF(ISNUMBER(J384/(1+K384)), J384/(1+K384), "")</f>
        <v>401.90796857463528</v>
      </c>
      <c r="P384" s="59">
        <f>H384+(H384*$X$21)</f>
        <v>29676.799999999999</v>
      </c>
      <c r="Q384" s="77">
        <f>IF(H384&gt;$X$24, U384-(U384*$Y$24), U384)</f>
        <v>28960.6</v>
      </c>
      <c r="R384" s="59">
        <f>P384-Q384</f>
        <v>716.20000000000073</v>
      </c>
      <c r="S384" s="78"/>
      <c r="T384">
        <v>380</v>
      </c>
      <c r="U384" s="75">
        <f>H384-J384</f>
        <v>28960.6</v>
      </c>
    </row>
    <row r="385" spans="3:21" x14ac:dyDescent="0.2">
      <c r="C385" s="17">
        <v>88</v>
      </c>
      <c r="D385" s="18" t="s">
        <v>115</v>
      </c>
      <c r="E385" s="19" t="s">
        <v>13</v>
      </c>
      <c r="F385" s="20">
        <v>66713</v>
      </c>
      <c r="G385" s="21">
        <v>98</v>
      </c>
      <c r="H385" s="27">
        <v>89358.1</v>
      </c>
      <c r="I385" s="28">
        <v>0.16400000000000001</v>
      </c>
      <c r="J385" s="29">
        <v>701.4</v>
      </c>
      <c r="K385" s="30">
        <v>-6.9000000000000006E-2</v>
      </c>
      <c r="L385" s="31">
        <v>71332.7</v>
      </c>
      <c r="M385" s="21">
        <v>98</v>
      </c>
      <c r="N385" s="59">
        <f>H385- (H385*I385)</f>
        <v>74703.371599999999</v>
      </c>
      <c r="O385" s="64">
        <f>IF(ISNUMBER(J385/(1+K385)), J385/(1+K385), "")</f>
        <v>753.38345864661653</v>
      </c>
      <c r="P385" s="59">
        <f>H385+(H385*$X$21)</f>
        <v>89358.1</v>
      </c>
      <c r="Q385" s="77">
        <f>IF(H385&gt;$X$24, U385-(U385*$Y$24), U385)</f>
        <v>88656.700000000012</v>
      </c>
      <c r="R385" s="59">
        <f>P385-Q385</f>
        <v>701.39999999999418</v>
      </c>
      <c r="S385" s="78"/>
      <c r="T385">
        <v>381</v>
      </c>
      <c r="U385" s="75">
        <f>H385-J385</f>
        <v>88656.700000000012</v>
      </c>
    </row>
    <row r="386" spans="3:21" x14ac:dyDescent="0.2">
      <c r="C386" s="17">
        <v>151</v>
      </c>
      <c r="D386" s="18" t="s">
        <v>184</v>
      </c>
      <c r="E386" s="19" t="s">
        <v>13</v>
      </c>
      <c r="F386" s="20">
        <v>446613</v>
      </c>
      <c r="G386" s="21">
        <v>161</v>
      </c>
      <c r="H386" s="27">
        <v>65534.400000000001</v>
      </c>
      <c r="I386" s="28">
        <v>0.106</v>
      </c>
      <c r="J386" s="29">
        <v>695</v>
      </c>
      <c r="K386" s="30">
        <v>0.91400000000000003</v>
      </c>
      <c r="L386" s="31">
        <v>138082.70000000001</v>
      </c>
      <c r="M386" s="21">
        <v>161</v>
      </c>
      <c r="N386" s="59">
        <f>H386- (H386*I386)</f>
        <v>58587.753600000004</v>
      </c>
      <c r="O386" s="64">
        <f>IF(ISNUMBER(J386/(1+K386)), J386/(1+K386), "")</f>
        <v>363.11389759665622</v>
      </c>
      <c r="P386" s="59">
        <f>H386+(H386*$X$21)</f>
        <v>65534.400000000001</v>
      </c>
      <c r="Q386" s="77">
        <f>IF(H386&gt;$X$24, U386-(U386*$Y$24), U386)</f>
        <v>64839.4</v>
      </c>
      <c r="R386" s="59">
        <f>P386-Q386</f>
        <v>695</v>
      </c>
      <c r="S386" s="78"/>
      <c r="T386">
        <v>382</v>
      </c>
      <c r="U386" s="75">
        <f>H386-J386</f>
        <v>64839.4</v>
      </c>
    </row>
    <row r="387" spans="3:21" x14ac:dyDescent="0.2">
      <c r="C387" s="17">
        <v>376</v>
      </c>
      <c r="D387" s="18" t="s">
        <v>419</v>
      </c>
      <c r="E387" s="19" t="s">
        <v>34</v>
      </c>
      <c r="F387" s="20">
        <v>3212</v>
      </c>
      <c r="G387" s="21">
        <v>438</v>
      </c>
      <c r="H387" s="27">
        <v>33052.699999999997</v>
      </c>
      <c r="I387" s="28">
        <v>0.23200000000000001</v>
      </c>
      <c r="J387" s="29">
        <v>639.5</v>
      </c>
      <c r="K387" s="30">
        <v>-0.497</v>
      </c>
      <c r="L387" s="31">
        <v>17531.2</v>
      </c>
      <c r="M387" s="21">
        <v>438</v>
      </c>
      <c r="N387" s="59">
        <f>H387- (H387*I387)</f>
        <v>25384.473599999998</v>
      </c>
      <c r="O387" s="64">
        <f>IF(ISNUMBER(J387/(1+K387)), J387/(1+K387), "")</f>
        <v>1271.3717693836977</v>
      </c>
      <c r="P387" s="59">
        <f>H387+(H387*$X$21)</f>
        <v>33052.699999999997</v>
      </c>
      <c r="Q387" s="77">
        <f>IF(H387&gt;$X$24, U387-(U387*$Y$24), U387)</f>
        <v>32413.199999999997</v>
      </c>
      <c r="R387" s="59">
        <f>P387-Q387</f>
        <v>639.5</v>
      </c>
      <c r="S387" s="78"/>
      <c r="T387">
        <v>383</v>
      </c>
      <c r="U387" s="75">
        <f>H387-J387</f>
        <v>32413.199999999997</v>
      </c>
    </row>
    <row r="388" spans="3:21" x14ac:dyDescent="0.2">
      <c r="C388" s="17">
        <v>277</v>
      </c>
      <c r="D388" s="18" t="s">
        <v>317</v>
      </c>
      <c r="E388" s="19" t="s">
        <v>13</v>
      </c>
      <c r="F388" s="20">
        <v>24016</v>
      </c>
      <c r="G388" s="21">
        <v>362</v>
      </c>
      <c r="H388" s="27">
        <v>42726.3</v>
      </c>
      <c r="I388" s="28">
        <v>0.311</v>
      </c>
      <c r="J388" s="29">
        <v>631.29999999999995</v>
      </c>
      <c r="K388" s="30">
        <v>1.069</v>
      </c>
      <c r="L388" s="31">
        <v>36868</v>
      </c>
      <c r="M388" s="21">
        <v>362</v>
      </c>
      <c r="N388" s="59">
        <f>H388- (H388*I388)</f>
        <v>29438.420700000002</v>
      </c>
      <c r="O388" s="64">
        <f>IF(ISNUMBER(J388/(1+K388)), J388/(1+K388), "")</f>
        <v>305.12324794586755</v>
      </c>
      <c r="P388" s="59">
        <f>H388+(H388*$X$21)</f>
        <v>42726.3</v>
      </c>
      <c r="Q388" s="77">
        <f>IF(H388&gt;$X$24, U388-(U388*$Y$24), U388)</f>
        <v>42095</v>
      </c>
      <c r="R388" s="59">
        <f>P388-Q388</f>
        <v>631.30000000000291</v>
      </c>
      <c r="S388" s="78"/>
      <c r="T388">
        <v>384</v>
      </c>
      <c r="U388" s="75">
        <f>H388-J388</f>
        <v>42095</v>
      </c>
    </row>
    <row r="389" spans="3:21" x14ac:dyDescent="0.2">
      <c r="C389" s="17">
        <v>452</v>
      </c>
      <c r="D389" s="18" t="s">
        <v>497</v>
      </c>
      <c r="E389" s="19" t="s">
        <v>112</v>
      </c>
      <c r="F389" s="20">
        <v>35390</v>
      </c>
      <c r="G389" s="21">
        <v>439</v>
      </c>
      <c r="H389" s="27">
        <v>27423.5</v>
      </c>
      <c r="I389" s="28">
        <v>2.3E-2</v>
      </c>
      <c r="J389" s="29">
        <v>624.1</v>
      </c>
      <c r="K389" s="30">
        <v>-0.21</v>
      </c>
      <c r="L389" s="31">
        <v>76913.399999999994</v>
      </c>
      <c r="M389" s="21">
        <v>439</v>
      </c>
      <c r="N389" s="59">
        <f>H389- (H389*I389)</f>
        <v>26792.7595</v>
      </c>
      <c r="O389" s="64">
        <f>IF(ISNUMBER(J389/(1+K389)), J389/(1+K389), "")</f>
        <v>790</v>
      </c>
      <c r="P389" s="59">
        <f>H389+(H389*$X$21)</f>
        <v>27423.5</v>
      </c>
      <c r="Q389" s="77">
        <f>IF(H389&gt;$X$24, U389-(U389*$Y$24), U389)</f>
        <v>26799.4</v>
      </c>
      <c r="R389" s="59">
        <f>P389-Q389</f>
        <v>624.09999999999854</v>
      </c>
      <c r="S389" s="78"/>
      <c r="T389">
        <v>385</v>
      </c>
      <c r="U389" s="75">
        <f>H389-J389</f>
        <v>26799.4</v>
      </c>
    </row>
    <row r="390" spans="3:21" x14ac:dyDescent="0.2">
      <c r="C390" s="17">
        <v>208</v>
      </c>
      <c r="D390" s="18" t="s">
        <v>247</v>
      </c>
      <c r="E390" s="19" t="s">
        <v>26</v>
      </c>
      <c r="F390" s="20">
        <v>318528</v>
      </c>
      <c r="G390" s="21">
        <v>211</v>
      </c>
      <c r="H390" s="27">
        <v>52004.1</v>
      </c>
      <c r="I390" s="28">
        <v>8.1000000000000003E-2</v>
      </c>
      <c r="J390" s="29">
        <v>623.1</v>
      </c>
      <c r="K390" s="30">
        <v>-0.25800000000000001</v>
      </c>
      <c r="L390" s="31">
        <v>66896.399999999994</v>
      </c>
      <c r="M390" s="21">
        <v>211</v>
      </c>
      <c r="N390" s="59">
        <f>H390- (H390*I390)</f>
        <v>47791.767899999999</v>
      </c>
      <c r="O390" s="64">
        <f>IF(ISNUMBER(J390/(1+K390)), J390/(1+K390), "")</f>
        <v>839.75741239892182</v>
      </c>
      <c r="P390" s="59">
        <f>H390+(H390*$X$21)</f>
        <v>52004.1</v>
      </c>
      <c r="Q390" s="77">
        <f>IF(H390&gt;$X$24, U390-(U390*$Y$24), U390)</f>
        <v>51381</v>
      </c>
      <c r="R390" s="59">
        <f>P390-Q390</f>
        <v>623.09999999999854</v>
      </c>
      <c r="S390" s="78"/>
      <c r="T390">
        <v>386</v>
      </c>
      <c r="U390" s="75">
        <f>H390-J390</f>
        <v>51381</v>
      </c>
    </row>
    <row r="391" spans="3:21" x14ac:dyDescent="0.2">
      <c r="C391" s="17">
        <v>262</v>
      </c>
      <c r="D391" s="18" t="s">
        <v>302</v>
      </c>
      <c r="E391" s="19" t="s">
        <v>13</v>
      </c>
      <c r="F391" s="20">
        <v>246299</v>
      </c>
      <c r="G391" s="21">
        <v>273</v>
      </c>
      <c r="H391" s="27">
        <v>43974.400000000001</v>
      </c>
      <c r="I391" s="28">
        <v>8.1000000000000003E-2</v>
      </c>
      <c r="J391" s="29">
        <v>616.9</v>
      </c>
      <c r="K391" s="30">
        <v>8.7910000000000004</v>
      </c>
      <c r="L391" s="31">
        <v>78908.5</v>
      </c>
      <c r="M391" s="21">
        <v>273</v>
      </c>
      <c r="N391" s="59">
        <f>H391- (H391*I391)</f>
        <v>40412.473599999998</v>
      </c>
      <c r="O391" s="64">
        <f>IF(ISNUMBER(J391/(1+K391)), J391/(1+K391), "")</f>
        <v>63.006843019099165</v>
      </c>
      <c r="P391" s="59">
        <f>H391+(H391*$X$21)</f>
        <v>43974.400000000001</v>
      </c>
      <c r="Q391" s="77">
        <f>IF(H391&gt;$X$24, U391-(U391*$Y$24), U391)</f>
        <v>43357.5</v>
      </c>
      <c r="R391" s="59">
        <f>P391-Q391</f>
        <v>616.90000000000146</v>
      </c>
      <c r="S391" s="78"/>
      <c r="T391">
        <v>387</v>
      </c>
      <c r="U391" s="75">
        <f>H391-J391</f>
        <v>43357.5</v>
      </c>
    </row>
    <row r="392" spans="3:21" x14ac:dyDescent="0.2">
      <c r="C392" s="17">
        <v>368</v>
      </c>
      <c r="D392" s="18" t="s">
        <v>410</v>
      </c>
      <c r="E392" s="19" t="s">
        <v>13</v>
      </c>
      <c r="F392" s="20">
        <v>21849</v>
      </c>
      <c r="G392" s="21">
        <v>464</v>
      </c>
      <c r="H392" s="27">
        <v>33394.800000000003</v>
      </c>
      <c r="I392" s="28">
        <v>0.30399999999999999</v>
      </c>
      <c r="J392" s="29">
        <v>613.6</v>
      </c>
      <c r="K392" s="30">
        <v>0.35599999999999998</v>
      </c>
      <c r="L392" s="31">
        <v>51585.3</v>
      </c>
      <c r="M392" s="21">
        <v>464</v>
      </c>
      <c r="N392" s="59">
        <f>H392- (H392*I392)</f>
        <v>23242.7808</v>
      </c>
      <c r="O392" s="64">
        <f>IF(ISNUMBER(J392/(1+K392)), J392/(1+K392), "")</f>
        <v>452.50737463126848</v>
      </c>
      <c r="P392" s="59">
        <f>H392+(H392*$X$21)</f>
        <v>33394.800000000003</v>
      </c>
      <c r="Q392" s="77">
        <f>IF(H392&gt;$X$24, U392-(U392*$Y$24), U392)</f>
        <v>32781.200000000004</v>
      </c>
      <c r="R392" s="59">
        <f>P392-Q392</f>
        <v>613.59999999999854</v>
      </c>
      <c r="S392" s="78"/>
      <c r="T392">
        <v>388</v>
      </c>
      <c r="U392" s="75">
        <f>H392-J392</f>
        <v>32781.200000000004</v>
      </c>
    </row>
    <row r="393" spans="3:21" x14ac:dyDescent="0.2">
      <c r="C393" s="17">
        <v>212</v>
      </c>
      <c r="D393" s="18" t="s">
        <v>251</v>
      </c>
      <c r="E393" s="19" t="s">
        <v>13</v>
      </c>
      <c r="F393" s="20">
        <v>57000</v>
      </c>
      <c r="G393" s="21">
        <v>240</v>
      </c>
      <c r="H393" s="27">
        <v>51037.9</v>
      </c>
      <c r="I393" s="28">
        <v>0.125</v>
      </c>
      <c r="J393" s="29">
        <v>596.29999999999995</v>
      </c>
      <c r="K393" s="30" t="s">
        <v>17</v>
      </c>
      <c r="L393" s="31">
        <v>29988.5</v>
      </c>
      <c r="M393" s="21">
        <v>240</v>
      </c>
      <c r="N393" s="59">
        <f>H393- (H393*I393)</f>
        <v>44658.162499999999</v>
      </c>
      <c r="O393" s="64" t="str">
        <f>IF(ISNUMBER(J393/(1+K393)), J393/(1+K393), "")</f>
        <v/>
      </c>
      <c r="P393" s="59">
        <f>H393+(H393*$X$21)</f>
        <v>51037.9</v>
      </c>
      <c r="Q393" s="77">
        <f>IF(H393&gt;$X$24, U393-(U393*$Y$24), U393)</f>
        <v>50441.599999999999</v>
      </c>
      <c r="R393" s="59">
        <f>P393-Q393</f>
        <v>596.30000000000291</v>
      </c>
      <c r="S393" s="78"/>
      <c r="T393">
        <v>389</v>
      </c>
      <c r="U393" s="75">
        <f>H393-J393</f>
        <v>50441.599999999999</v>
      </c>
    </row>
    <row r="394" spans="3:21" x14ac:dyDescent="0.2">
      <c r="C394" s="17">
        <v>181</v>
      </c>
      <c r="D394" s="18" t="s">
        <v>218</v>
      </c>
      <c r="E394" s="19" t="s">
        <v>13</v>
      </c>
      <c r="F394" s="20">
        <v>81350</v>
      </c>
      <c r="G394" s="21">
        <v>235</v>
      </c>
      <c r="H394" s="27">
        <v>56198.6</v>
      </c>
      <c r="I394" s="28">
        <v>0.23300000000000001</v>
      </c>
      <c r="J394" s="29">
        <v>582.9</v>
      </c>
      <c r="K394" s="30">
        <v>-0.42599999999999999</v>
      </c>
      <c r="L394" s="31">
        <v>22400.3</v>
      </c>
      <c r="M394" s="21">
        <v>235</v>
      </c>
      <c r="N394" s="59">
        <f>H394- (H394*I394)</f>
        <v>43104.326199999996</v>
      </c>
      <c r="O394" s="64">
        <f>IF(ISNUMBER(J394/(1+K394)), J394/(1+K394), "")</f>
        <v>1015.5052264808361</v>
      </c>
      <c r="P394" s="59">
        <f>H394+(H394*$X$21)</f>
        <v>56198.6</v>
      </c>
      <c r="Q394" s="77">
        <f>IF(H394&gt;$X$24, U394-(U394*$Y$24), U394)</f>
        <v>55615.7</v>
      </c>
      <c r="R394" s="59">
        <f>P394-Q394</f>
        <v>582.90000000000146</v>
      </c>
      <c r="S394" s="78"/>
      <c r="T394">
        <v>390</v>
      </c>
      <c r="U394" s="75">
        <f>H394-J394</f>
        <v>55615.7</v>
      </c>
    </row>
    <row r="395" spans="3:21" x14ac:dyDescent="0.2">
      <c r="C395" s="17">
        <v>361</v>
      </c>
      <c r="D395" s="18" t="s">
        <v>403</v>
      </c>
      <c r="E395" s="19" t="s">
        <v>13</v>
      </c>
      <c r="F395" s="20">
        <v>56088</v>
      </c>
      <c r="G395" s="21" t="s">
        <v>21</v>
      </c>
      <c r="H395" s="27">
        <v>34242.199999999997</v>
      </c>
      <c r="I395" s="28">
        <v>0.432</v>
      </c>
      <c r="J395" s="29">
        <v>578.6</v>
      </c>
      <c r="K395" s="30">
        <v>0.50700000000000001</v>
      </c>
      <c r="L395" s="31">
        <v>8522.6</v>
      </c>
      <c r="M395" s="21" t="s">
        <v>21</v>
      </c>
      <c r="N395" s="59">
        <f>H395- (H395*I395)</f>
        <v>19449.569599999999</v>
      </c>
      <c r="O395" s="64">
        <f>IF(ISNUMBER(J395/(1+K395)), J395/(1+K395), "")</f>
        <v>383.94160583941607</v>
      </c>
      <c r="P395" s="59">
        <f>H395+(H395*$X$21)</f>
        <v>34242.199999999997</v>
      </c>
      <c r="Q395" s="77">
        <f>IF(H395&gt;$X$24, U395-(U395*$Y$24), U395)</f>
        <v>33663.599999999999</v>
      </c>
      <c r="R395" s="59">
        <f>P395-Q395</f>
        <v>578.59999999999854</v>
      </c>
      <c r="S395" s="78"/>
      <c r="T395">
        <v>391</v>
      </c>
      <c r="U395" s="75">
        <f>H395-J395</f>
        <v>33663.599999999999</v>
      </c>
    </row>
    <row r="396" spans="3:21" x14ac:dyDescent="0.2">
      <c r="C396" s="17">
        <v>211</v>
      </c>
      <c r="D396" s="18" t="s">
        <v>250</v>
      </c>
      <c r="E396" s="19" t="s">
        <v>13</v>
      </c>
      <c r="F396" s="20">
        <v>160064</v>
      </c>
      <c r="G396" s="21">
        <v>234</v>
      </c>
      <c r="H396" s="27">
        <v>51245.599999999999</v>
      </c>
      <c r="I396" s="28">
        <v>0.123</v>
      </c>
      <c r="J396" s="29">
        <v>573</v>
      </c>
      <c r="K396" s="30">
        <v>0.17100000000000001</v>
      </c>
      <c r="L396" s="31">
        <v>43756.6</v>
      </c>
      <c r="M396" s="21">
        <v>234</v>
      </c>
      <c r="N396" s="59">
        <f>H396- (H396*I396)</f>
        <v>44942.391199999998</v>
      </c>
      <c r="O396" s="64">
        <f>IF(ISNUMBER(J396/(1+K396)), J396/(1+K396), "")</f>
        <v>489.32536293766009</v>
      </c>
      <c r="P396" s="59">
        <f>H396+(H396*$X$21)</f>
        <v>51245.599999999999</v>
      </c>
      <c r="Q396" s="77">
        <f>IF(H396&gt;$X$24, U396-(U396*$Y$24), U396)</f>
        <v>50672.6</v>
      </c>
      <c r="R396" s="59">
        <f>P396-Q396</f>
        <v>573</v>
      </c>
      <c r="S396" s="78"/>
      <c r="T396">
        <v>392</v>
      </c>
      <c r="U396" s="75">
        <f>H396-J396</f>
        <v>50672.6</v>
      </c>
    </row>
    <row r="397" spans="3:21" x14ac:dyDescent="0.2">
      <c r="C397" s="17">
        <v>389</v>
      </c>
      <c r="D397" s="18" t="s">
        <v>432</v>
      </c>
      <c r="E397" s="19" t="s">
        <v>28</v>
      </c>
      <c r="F397" s="20">
        <v>49998</v>
      </c>
      <c r="G397" s="21">
        <v>378</v>
      </c>
      <c r="H397" s="27">
        <v>32150.799999999999</v>
      </c>
      <c r="I397" s="28">
        <v>2.5000000000000001E-2</v>
      </c>
      <c r="J397" s="29">
        <v>572.5</v>
      </c>
      <c r="K397" s="30">
        <v>-0.434</v>
      </c>
      <c r="L397" s="31">
        <v>25942.2</v>
      </c>
      <c r="M397" s="21">
        <v>378</v>
      </c>
      <c r="N397" s="59">
        <f>H397- (H397*I397)</f>
        <v>31347.03</v>
      </c>
      <c r="O397" s="64">
        <f>IF(ISNUMBER(J397/(1+K397)), J397/(1+K397), "")</f>
        <v>1011.4840989399293</v>
      </c>
      <c r="P397" s="59">
        <f>H397+(H397*$X$21)</f>
        <v>32150.799999999999</v>
      </c>
      <c r="Q397" s="77">
        <f>IF(H397&gt;$X$24, U397-(U397*$Y$24), U397)</f>
        <v>31578.3</v>
      </c>
      <c r="R397" s="59">
        <f>P397-Q397</f>
        <v>572.5</v>
      </c>
      <c r="S397" s="78"/>
      <c r="T397">
        <v>393</v>
      </c>
      <c r="U397" s="75">
        <f>H397-J397</f>
        <v>31578.3</v>
      </c>
    </row>
    <row r="398" spans="3:21" x14ac:dyDescent="0.2">
      <c r="C398" s="17">
        <v>445</v>
      </c>
      <c r="D398" s="18" t="s">
        <v>490</v>
      </c>
      <c r="E398" s="19" t="s">
        <v>36</v>
      </c>
      <c r="F398" s="20">
        <v>34000</v>
      </c>
      <c r="G398" s="21">
        <v>441</v>
      </c>
      <c r="H398" s="27">
        <v>28167.1</v>
      </c>
      <c r="I398" s="28">
        <v>5.6000000000000001E-2</v>
      </c>
      <c r="J398" s="29">
        <v>540.5</v>
      </c>
      <c r="K398" s="30">
        <v>-0.39100000000000001</v>
      </c>
      <c r="L398" s="31">
        <v>11107.7</v>
      </c>
      <c r="M398" s="21">
        <v>441</v>
      </c>
      <c r="N398" s="59">
        <f>H398- (H398*I398)</f>
        <v>26589.742399999999</v>
      </c>
      <c r="O398" s="64">
        <f>IF(ISNUMBER(J398/(1+K398)), J398/(1+K398), "")</f>
        <v>887.52052545155993</v>
      </c>
      <c r="P398" s="59">
        <f>H398+(H398*$X$21)</f>
        <v>28167.1</v>
      </c>
      <c r="Q398" s="77">
        <f>IF(H398&gt;$X$24, U398-(U398*$Y$24), U398)</f>
        <v>27626.6</v>
      </c>
      <c r="R398" s="59">
        <f>P398-Q398</f>
        <v>540.5</v>
      </c>
      <c r="S398" s="78"/>
      <c r="T398">
        <v>394</v>
      </c>
      <c r="U398" s="75">
        <f>H398-J398</f>
        <v>27626.6</v>
      </c>
    </row>
    <row r="399" spans="3:21" x14ac:dyDescent="0.2">
      <c r="C399" s="17">
        <v>407</v>
      </c>
      <c r="D399" s="18" t="s">
        <v>450</v>
      </c>
      <c r="E399" s="19" t="s">
        <v>41</v>
      </c>
      <c r="F399" s="20">
        <v>170819</v>
      </c>
      <c r="G399" s="21">
        <v>419</v>
      </c>
      <c r="H399" s="27">
        <v>30579.5</v>
      </c>
      <c r="I399" s="28">
        <v>0.08</v>
      </c>
      <c r="J399" s="29">
        <v>518.4</v>
      </c>
      <c r="K399" s="30">
        <v>0.14499999999999999</v>
      </c>
      <c r="L399" s="31">
        <v>42968.6</v>
      </c>
      <c r="M399" s="21">
        <v>419</v>
      </c>
      <c r="N399" s="59">
        <f>H399- (H399*I399)</f>
        <v>28133.14</v>
      </c>
      <c r="O399" s="64">
        <f>IF(ISNUMBER(J399/(1+K399)), J399/(1+K399), "")</f>
        <v>452.75109170305672</v>
      </c>
      <c r="P399" s="59">
        <f>H399+(H399*$X$21)</f>
        <v>30579.5</v>
      </c>
      <c r="Q399" s="77">
        <f>IF(H399&gt;$X$24, U399-(U399*$Y$24), U399)</f>
        <v>30061.1</v>
      </c>
      <c r="R399" s="59">
        <f>P399-Q399</f>
        <v>518.40000000000146</v>
      </c>
      <c r="S399" s="78"/>
      <c r="T399">
        <v>395</v>
      </c>
      <c r="U399" s="75">
        <f>H399-J399</f>
        <v>30061.1</v>
      </c>
    </row>
    <row r="400" spans="3:21" x14ac:dyDescent="0.2">
      <c r="C400" s="17">
        <v>271</v>
      </c>
      <c r="D400" s="18" t="s">
        <v>311</v>
      </c>
      <c r="E400" s="19" t="s">
        <v>11</v>
      </c>
      <c r="F400" s="20">
        <v>30472</v>
      </c>
      <c r="G400" s="21">
        <v>247</v>
      </c>
      <c r="H400" s="27">
        <v>43270</v>
      </c>
      <c r="I400" s="28">
        <v>-1.4999999999999999E-2</v>
      </c>
      <c r="J400" s="29">
        <v>512.6</v>
      </c>
      <c r="K400" s="30">
        <v>1.079</v>
      </c>
      <c r="L400" s="31">
        <v>214141.9</v>
      </c>
      <c r="M400" s="21">
        <v>247</v>
      </c>
      <c r="N400" s="59">
        <f>H400- (H400*I400)</f>
        <v>43919.05</v>
      </c>
      <c r="O400" s="64">
        <f>IF(ISNUMBER(J400/(1+K400)), J400/(1+K400), "")</f>
        <v>246.56084656084661</v>
      </c>
      <c r="P400" s="59">
        <f>H400+(H400*$X$21)</f>
        <v>43270</v>
      </c>
      <c r="Q400" s="77">
        <f>IF(H400&gt;$X$24, U400-(U400*$Y$24), U400)</f>
        <v>42757.4</v>
      </c>
      <c r="R400" s="59">
        <f>P400-Q400</f>
        <v>512.59999999999854</v>
      </c>
      <c r="S400" s="78"/>
      <c r="T400">
        <v>396</v>
      </c>
      <c r="U400" s="75">
        <f>H400-J400</f>
        <v>42757.4</v>
      </c>
    </row>
    <row r="401" spans="3:21" x14ac:dyDescent="0.2">
      <c r="C401" s="17">
        <v>431</v>
      </c>
      <c r="D401" s="18" t="s">
        <v>476</v>
      </c>
      <c r="E401" s="19" t="s">
        <v>36</v>
      </c>
      <c r="F401" s="20">
        <v>79913</v>
      </c>
      <c r="G401" s="21">
        <v>415</v>
      </c>
      <c r="H401" s="27">
        <v>29098.2</v>
      </c>
      <c r="I401" s="28">
        <v>0.02</v>
      </c>
      <c r="J401" s="29">
        <v>511.3</v>
      </c>
      <c r="K401" s="30">
        <v>-2.5000000000000001E-2</v>
      </c>
      <c r="L401" s="31">
        <v>67587.8</v>
      </c>
      <c r="M401" s="21">
        <v>415</v>
      </c>
      <c r="N401" s="59">
        <f>H401- (H401*I401)</f>
        <v>28516.236000000001</v>
      </c>
      <c r="O401" s="64">
        <f>IF(ISNUMBER(J401/(1+K401)), J401/(1+K401), "")</f>
        <v>524.41025641025647</v>
      </c>
      <c r="P401" s="59">
        <f>H401+(H401*$X$21)</f>
        <v>29098.2</v>
      </c>
      <c r="Q401" s="77">
        <f>IF(H401&gt;$X$24, U401-(U401*$Y$24), U401)</f>
        <v>28586.9</v>
      </c>
      <c r="R401" s="59">
        <f>P401-Q401</f>
        <v>511.29999999999927</v>
      </c>
      <c r="S401" s="78"/>
      <c r="T401">
        <v>397</v>
      </c>
      <c r="U401" s="75">
        <f>H401-J401</f>
        <v>28586.9</v>
      </c>
    </row>
    <row r="402" spans="3:21" x14ac:dyDescent="0.2">
      <c r="C402" s="17">
        <v>365</v>
      </c>
      <c r="D402" s="18" t="s">
        <v>407</v>
      </c>
      <c r="E402" s="19" t="s">
        <v>46</v>
      </c>
      <c r="F402" s="20">
        <v>112421</v>
      </c>
      <c r="G402" s="21">
        <v>354</v>
      </c>
      <c r="H402" s="27">
        <v>34102.6</v>
      </c>
      <c r="I402" s="28">
        <v>1.6E-2</v>
      </c>
      <c r="J402" s="29">
        <v>501.5</v>
      </c>
      <c r="K402" s="30">
        <v>6.2E-2</v>
      </c>
      <c r="L402" s="31">
        <v>21455.9</v>
      </c>
      <c r="M402" s="21">
        <v>354</v>
      </c>
      <c r="N402" s="59">
        <f>H402- (H402*I402)</f>
        <v>33556.958399999996</v>
      </c>
      <c r="O402" s="64">
        <f>IF(ISNUMBER(J402/(1+K402)), J402/(1+K402), "")</f>
        <v>472.22222222222217</v>
      </c>
      <c r="P402" s="59">
        <f>H402+(H402*$X$21)</f>
        <v>34102.6</v>
      </c>
      <c r="Q402" s="77">
        <f>IF(H402&gt;$X$24, U402-(U402*$Y$24), U402)</f>
        <v>33601.1</v>
      </c>
      <c r="R402" s="59">
        <f>P402-Q402</f>
        <v>501.5</v>
      </c>
      <c r="S402" s="78"/>
      <c r="T402">
        <v>398</v>
      </c>
      <c r="U402" s="75">
        <f>H402-J402</f>
        <v>33601.1</v>
      </c>
    </row>
    <row r="403" spans="3:21" x14ac:dyDescent="0.2">
      <c r="C403" s="17">
        <v>226</v>
      </c>
      <c r="D403" s="18" t="s">
        <v>265</v>
      </c>
      <c r="E403" s="19" t="s">
        <v>41</v>
      </c>
      <c r="F403" s="20">
        <v>181001</v>
      </c>
      <c r="G403" s="21">
        <v>231</v>
      </c>
      <c r="H403" s="27">
        <v>49300.4</v>
      </c>
      <c r="I403" s="28">
        <v>7.1999999999999995E-2</v>
      </c>
      <c r="J403" s="29">
        <v>495.7</v>
      </c>
      <c r="K403" s="30">
        <v>-0.71899999999999997</v>
      </c>
      <c r="L403" s="31">
        <v>50340</v>
      </c>
      <c r="M403" s="21">
        <v>231</v>
      </c>
      <c r="N403" s="59">
        <f>H403- (H403*I403)</f>
        <v>45750.771200000003</v>
      </c>
      <c r="O403" s="64">
        <f>IF(ISNUMBER(J403/(1+K403)), J403/(1+K403), "")</f>
        <v>1764.0569395017792</v>
      </c>
      <c r="P403" s="59">
        <f>H403+(H403*$X$21)</f>
        <v>49300.4</v>
      </c>
      <c r="Q403" s="77">
        <f>IF(H403&gt;$X$24, U403-(U403*$Y$24), U403)</f>
        <v>48804.700000000004</v>
      </c>
      <c r="R403" s="59">
        <f>P403-Q403</f>
        <v>495.69999999999709</v>
      </c>
      <c r="S403" s="78"/>
      <c r="T403">
        <v>399</v>
      </c>
      <c r="U403" s="75">
        <f>H403-J403</f>
        <v>48804.700000000004</v>
      </c>
    </row>
    <row r="404" spans="3:21" x14ac:dyDescent="0.2">
      <c r="C404" s="17">
        <v>250</v>
      </c>
      <c r="D404" s="18" t="s">
        <v>289</v>
      </c>
      <c r="E404" s="19" t="s">
        <v>13</v>
      </c>
      <c r="F404" s="20">
        <v>147099</v>
      </c>
      <c r="G404" s="21">
        <v>256</v>
      </c>
      <c r="H404" s="27">
        <v>45424</v>
      </c>
      <c r="I404" s="28">
        <v>6.5000000000000002E-2</v>
      </c>
      <c r="J404" s="29">
        <v>487.8</v>
      </c>
      <c r="K404" s="30">
        <v>3.4000000000000002E-2</v>
      </c>
      <c r="L404" s="31">
        <v>57450.7</v>
      </c>
      <c r="M404" s="21">
        <v>256</v>
      </c>
      <c r="N404" s="59">
        <f>H404- (H404*I404)</f>
        <v>42471.44</v>
      </c>
      <c r="O404" s="64">
        <f>IF(ISNUMBER(J404/(1+K404)), J404/(1+K404), "")</f>
        <v>471.76015473887816</v>
      </c>
      <c r="P404" s="59">
        <f>H404+(H404*$X$21)</f>
        <v>45424</v>
      </c>
      <c r="Q404" s="77">
        <f>IF(H404&gt;$X$24, U404-(U404*$Y$24), U404)</f>
        <v>44936.2</v>
      </c>
      <c r="R404" s="59">
        <f>P404-Q404</f>
        <v>487.80000000000291</v>
      </c>
      <c r="S404" s="78"/>
      <c r="T404">
        <v>400</v>
      </c>
      <c r="U404" s="75">
        <f>H404-J404</f>
        <v>44936.2</v>
      </c>
    </row>
    <row r="405" spans="3:21" x14ac:dyDescent="0.2">
      <c r="C405" s="17">
        <v>359</v>
      </c>
      <c r="D405" s="18" t="s">
        <v>401</v>
      </c>
      <c r="E405" s="19" t="s">
        <v>13</v>
      </c>
      <c r="F405" s="20">
        <v>187959</v>
      </c>
      <c r="G405" s="21">
        <v>385</v>
      </c>
      <c r="H405" s="27">
        <v>34673</v>
      </c>
      <c r="I405" s="28">
        <v>0.08</v>
      </c>
      <c r="J405" s="29">
        <v>486.6</v>
      </c>
      <c r="K405" s="30">
        <v>-0.28699999999999998</v>
      </c>
      <c r="L405" s="31">
        <v>58038.3</v>
      </c>
      <c r="M405" s="21">
        <v>385</v>
      </c>
      <c r="N405" s="59">
        <f>H405- (H405*I405)</f>
        <v>31899.16</v>
      </c>
      <c r="O405" s="64">
        <f>IF(ISNUMBER(J405/(1+K405)), J405/(1+K405), "")</f>
        <v>682.46844319775596</v>
      </c>
      <c r="P405" s="59">
        <f>H405+(H405*$X$21)</f>
        <v>34673</v>
      </c>
      <c r="Q405" s="77">
        <f>IF(H405&gt;$X$24, U405-(U405*$Y$24), U405)</f>
        <v>34186.400000000001</v>
      </c>
      <c r="R405" s="59">
        <f>P405-Q405</f>
        <v>486.59999999999854</v>
      </c>
      <c r="S405" s="78"/>
      <c r="T405">
        <v>401</v>
      </c>
      <c r="U405" s="75">
        <f>H405-J405</f>
        <v>34186.400000000001</v>
      </c>
    </row>
    <row r="406" spans="3:21" x14ac:dyDescent="0.2">
      <c r="C406" s="17">
        <v>415</v>
      </c>
      <c r="D406" s="18" t="s">
        <v>459</v>
      </c>
      <c r="E406" s="19" t="s">
        <v>36</v>
      </c>
      <c r="F406" s="20">
        <v>77448</v>
      </c>
      <c r="G406" s="21">
        <v>412</v>
      </c>
      <c r="H406" s="27">
        <v>30235.4</v>
      </c>
      <c r="I406" s="28">
        <v>5.7000000000000002E-2</v>
      </c>
      <c r="J406" s="29">
        <v>483.7</v>
      </c>
      <c r="K406" s="30">
        <v>-1.7999999999999999E-2</v>
      </c>
      <c r="L406" s="31">
        <v>20665.7</v>
      </c>
      <c r="M406" s="21">
        <v>412</v>
      </c>
      <c r="N406" s="59">
        <f>H406- (H406*I406)</f>
        <v>28511.982200000002</v>
      </c>
      <c r="O406" s="64">
        <f>IF(ISNUMBER(J406/(1+K406)), J406/(1+K406), "")</f>
        <v>492.56619144602848</v>
      </c>
      <c r="P406" s="59">
        <f>H406+(H406*$X$21)</f>
        <v>30235.4</v>
      </c>
      <c r="Q406" s="77">
        <f>IF(H406&gt;$X$24, U406-(U406*$Y$24), U406)</f>
        <v>29751.7</v>
      </c>
      <c r="R406" s="59">
        <f>P406-Q406</f>
        <v>483.70000000000073</v>
      </c>
      <c r="S406" s="78"/>
      <c r="T406">
        <v>402</v>
      </c>
      <c r="U406" s="75">
        <f>H406-J406</f>
        <v>29751.7</v>
      </c>
    </row>
    <row r="407" spans="3:21" x14ac:dyDescent="0.2">
      <c r="C407" s="17">
        <v>401</v>
      </c>
      <c r="D407" s="18" t="s">
        <v>444</v>
      </c>
      <c r="E407" s="19" t="s">
        <v>41</v>
      </c>
      <c r="F407" s="20">
        <v>81527</v>
      </c>
      <c r="G407" s="21">
        <v>406</v>
      </c>
      <c r="H407" s="27">
        <v>31292.2</v>
      </c>
      <c r="I407" s="28">
        <v>7.6999999999999999E-2</v>
      </c>
      <c r="J407" s="29">
        <v>482.7</v>
      </c>
      <c r="K407" s="30" t="s">
        <v>17</v>
      </c>
      <c r="L407" s="31">
        <v>33212.199999999997</v>
      </c>
      <c r="M407" s="21">
        <v>406</v>
      </c>
      <c r="N407" s="59">
        <f>H407- (H407*I407)</f>
        <v>28882.7006</v>
      </c>
      <c r="O407" s="64" t="str">
        <f>IF(ISNUMBER(J407/(1+K407)), J407/(1+K407), "")</f>
        <v/>
      </c>
      <c r="P407" s="59">
        <f>H407+(H407*$X$21)</f>
        <v>31292.2</v>
      </c>
      <c r="Q407" s="77">
        <f>IF(H407&gt;$X$24, U407-(U407*$Y$24), U407)</f>
        <v>30809.5</v>
      </c>
      <c r="R407" s="59">
        <f>P407-Q407</f>
        <v>482.70000000000073</v>
      </c>
      <c r="S407" s="78"/>
      <c r="T407">
        <v>403</v>
      </c>
      <c r="U407" s="75">
        <f>H407-J407</f>
        <v>30809.5</v>
      </c>
    </row>
    <row r="408" spans="3:21" x14ac:dyDescent="0.2">
      <c r="C408" s="17">
        <v>283</v>
      </c>
      <c r="D408" s="18" t="s">
        <v>323</v>
      </c>
      <c r="E408" s="19" t="s">
        <v>13</v>
      </c>
      <c r="F408" s="20">
        <v>13181</v>
      </c>
      <c r="G408" s="21">
        <v>371</v>
      </c>
      <c r="H408" s="27">
        <v>42370.9</v>
      </c>
      <c r="I408" s="28">
        <v>0.32600000000000001</v>
      </c>
      <c r="J408" s="29">
        <v>476.2</v>
      </c>
      <c r="K408" s="30">
        <v>0.186</v>
      </c>
      <c r="L408" s="31">
        <v>8054.1</v>
      </c>
      <c r="M408" s="21">
        <v>371</v>
      </c>
      <c r="N408" s="59">
        <f>H408- (H408*I408)</f>
        <v>28557.9866</v>
      </c>
      <c r="O408" s="64">
        <f>IF(ISNUMBER(J408/(1+K408)), J408/(1+K408), "")</f>
        <v>401.51770657672853</v>
      </c>
      <c r="P408" s="59">
        <f>H408+(H408*$X$21)</f>
        <v>42370.9</v>
      </c>
      <c r="Q408" s="77">
        <f>IF(H408&gt;$X$24, U408-(U408*$Y$24), U408)</f>
        <v>41894.700000000004</v>
      </c>
      <c r="R408" s="59">
        <f>P408-Q408</f>
        <v>476.19999999999709</v>
      </c>
      <c r="S408" s="78"/>
      <c r="T408">
        <v>404</v>
      </c>
      <c r="U408" s="75">
        <f>H408-J408</f>
        <v>41894.700000000004</v>
      </c>
    </row>
    <row r="409" spans="3:21" x14ac:dyDescent="0.2">
      <c r="C409" s="17">
        <v>183</v>
      </c>
      <c r="D409" s="18" t="s">
        <v>220</v>
      </c>
      <c r="E409" s="19" t="s">
        <v>26</v>
      </c>
      <c r="F409" s="20">
        <v>58441</v>
      </c>
      <c r="G409" s="21">
        <v>214</v>
      </c>
      <c r="H409" s="27">
        <v>56016.7</v>
      </c>
      <c r="I409" s="28">
        <v>0.17100000000000001</v>
      </c>
      <c r="J409" s="29">
        <v>465</v>
      </c>
      <c r="K409" s="30">
        <v>-0.78800000000000003</v>
      </c>
      <c r="L409" s="31">
        <v>91563.4</v>
      </c>
      <c r="M409" s="21">
        <v>214</v>
      </c>
      <c r="N409" s="59">
        <f>H409- (H409*I409)</f>
        <v>46437.844299999997</v>
      </c>
      <c r="O409" s="64">
        <f>IF(ISNUMBER(J409/(1+K409)), J409/(1+K409), "")</f>
        <v>2193.3962264150946</v>
      </c>
      <c r="P409" s="59">
        <f>H409+(H409*$X$21)</f>
        <v>56016.7</v>
      </c>
      <c r="Q409" s="77">
        <f>IF(H409&gt;$X$24, U409-(U409*$Y$24), U409)</f>
        <v>55551.7</v>
      </c>
      <c r="R409" s="59">
        <f>P409-Q409</f>
        <v>465</v>
      </c>
      <c r="S409" s="78"/>
      <c r="T409">
        <v>405</v>
      </c>
      <c r="U409" s="75">
        <f>H409-J409</f>
        <v>55551.7</v>
      </c>
    </row>
    <row r="410" spans="3:21" x14ac:dyDescent="0.2">
      <c r="C410" s="17">
        <v>386</v>
      </c>
      <c r="D410" s="18" t="s">
        <v>429</v>
      </c>
      <c r="E410" s="19" t="s">
        <v>13</v>
      </c>
      <c r="F410" s="20">
        <v>97629</v>
      </c>
      <c r="G410" s="21">
        <v>397</v>
      </c>
      <c r="H410" s="27">
        <v>32421.4</v>
      </c>
      <c r="I410" s="28">
        <v>9.5000000000000001E-2</v>
      </c>
      <c r="J410" s="29">
        <v>464.4</v>
      </c>
      <c r="K410" s="30">
        <v>0.39300000000000002</v>
      </c>
      <c r="L410" s="31">
        <v>118796.5</v>
      </c>
      <c r="M410" s="21">
        <v>397</v>
      </c>
      <c r="N410" s="59">
        <f>H410- (H410*I410)</f>
        <v>29341.367000000002</v>
      </c>
      <c r="O410" s="64">
        <f>IF(ISNUMBER(J410/(1+K410)), J410/(1+K410), "")</f>
        <v>333.38119167264892</v>
      </c>
      <c r="P410" s="59">
        <f>H410+(H410*$X$21)</f>
        <v>32421.4</v>
      </c>
      <c r="Q410" s="77">
        <f>IF(H410&gt;$X$24, U410-(U410*$Y$24), U410)</f>
        <v>31957</v>
      </c>
      <c r="R410" s="59">
        <f>P410-Q410</f>
        <v>464.40000000000146</v>
      </c>
      <c r="S410" s="78"/>
      <c r="T410">
        <v>406</v>
      </c>
      <c r="U410" s="75">
        <f>H410-J410</f>
        <v>31957</v>
      </c>
    </row>
    <row r="411" spans="3:21" x14ac:dyDescent="0.2">
      <c r="C411" s="17">
        <v>332</v>
      </c>
      <c r="D411" s="18" t="s">
        <v>374</v>
      </c>
      <c r="E411" s="19" t="s">
        <v>36</v>
      </c>
      <c r="F411" s="20">
        <v>14943</v>
      </c>
      <c r="G411" s="21">
        <v>257</v>
      </c>
      <c r="H411" s="27">
        <v>37047</v>
      </c>
      <c r="I411" s="28">
        <v>-0.128</v>
      </c>
      <c r="J411" s="29">
        <v>462</v>
      </c>
      <c r="K411" s="30">
        <v>0.161</v>
      </c>
      <c r="L411" s="31">
        <v>207570</v>
      </c>
      <c r="M411" s="21">
        <v>257</v>
      </c>
      <c r="N411" s="59">
        <f>H411- (H411*I411)</f>
        <v>41789.016000000003</v>
      </c>
      <c r="O411" s="64">
        <f>IF(ISNUMBER(J411/(1+K411)), J411/(1+K411), "")</f>
        <v>397.93281653746772</v>
      </c>
      <c r="P411" s="59">
        <f>H411+(H411*$X$21)</f>
        <v>37047</v>
      </c>
      <c r="Q411" s="77">
        <f>IF(H411&gt;$X$24, U411-(U411*$Y$24), U411)</f>
        <v>36585</v>
      </c>
      <c r="R411" s="59">
        <f>P411-Q411</f>
        <v>462</v>
      </c>
      <c r="S411" s="78"/>
      <c r="T411">
        <v>407</v>
      </c>
      <c r="U411" s="75">
        <f>H411-J411</f>
        <v>36585</v>
      </c>
    </row>
    <row r="412" spans="3:21" x14ac:dyDescent="0.2">
      <c r="C412" s="17">
        <v>325</v>
      </c>
      <c r="D412" s="18" t="s">
        <v>367</v>
      </c>
      <c r="E412" s="19" t="s">
        <v>217</v>
      </c>
      <c r="F412" s="20">
        <v>197000</v>
      </c>
      <c r="G412" s="21">
        <v>308</v>
      </c>
      <c r="H412" s="27">
        <v>37474.800000000003</v>
      </c>
      <c r="I412" s="28">
        <v>7.0000000000000001E-3</v>
      </c>
      <c r="J412" s="29">
        <v>442.9</v>
      </c>
      <c r="K412" s="30">
        <v>-0.24299999999999999</v>
      </c>
      <c r="L412" s="31">
        <v>32084.1</v>
      </c>
      <c r="M412" s="21">
        <v>308</v>
      </c>
      <c r="N412" s="59">
        <f>H412- (H412*I412)</f>
        <v>37212.4764</v>
      </c>
      <c r="O412" s="64">
        <f>IF(ISNUMBER(J412/(1+K412)), J412/(1+K412), "")</f>
        <v>585.07265521796558</v>
      </c>
      <c r="P412" s="59">
        <f>H412+(H412*$X$21)</f>
        <v>37474.800000000003</v>
      </c>
      <c r="Q412" s="77">
        <f>IF(H412&gt;$X$24, U412-(U412*$Y$24), U412)</f>
        <v>37031.9</v>
      </c>
      <c r="R412" s="59">
        <f>P412-Q412</f>
        <v>442.90000000000146</v>
      </c>
      <c r="S412" s="78"/>
      <c r="T412">
        <v>408</v>
      </c>
      <c r="U412" s="75">
        <f>H412-J412</f>
        <v>37031.9</v>
      </c>
    </row>
    <row r="413" spans="3:21" x14ac:dyDescent="0.2">
      <c r="C413" s="17">
        <v>485</v>
      </c>
      <c r="D413" s="18" t="s">
        <v>532</v>
      </c>
      <c r="E413" s="19" t="s">
        <v>13</v>
      </c>
      <c r="F413" s="20">
        <v>34752</v>
      </c>
      <c r="G413" s="21" t="s">
        <v>21</v>
      </c>
      <c r="H413" s="27">
        <v>25779.1</v>
      </c>
      <c r="I413" s="28">
        <v>0.11</v>
      </c>
      <c r="J413" s="29">
        <v>442.7</v>
      </c>
      <c r="K413" s="30">
        <v>7.8E-2</v>
      </c>
      <c r="L413" s="31">
        <v>25230.799999999999</v>
      </c>
      <c r="M413" s="21" t="s">
        <v>21</v>
      </c>
      <c r="N413" s="59">
        <f>H413- (H413*I413)</f>
        <v>22943.398999999998</v>
      </c>
      <c r="O413" s="64">
        <f>IF(ISNUMBER(J413/(1+K413)), J413/(1+K413), "")</f>
        <v>410.66790352504637</v>
      </c>
      <c r="P413" s="59">
        <f>H413+(H413*$X$21)</f>
        <v>25779.1</v>
      </c>
      <c r="Q413" s="77">
        <f>IF(H413&gt;$X$24, U413-(U413*$Y$24), U413)</f>
        <v>25336.399999999998</v>
      </c>
      <c r="R413" s="59">
        <f>P413-Q413</f>
        <v>442.70000000000073</v>
      </c>
      <c r="S413" s="78"/>
      <c r="T413">
        <v>409</v>
      </c>
      <c r="U413" s="75">
        <f>H413-J413</f>
        <v>25336.399999999998</v>
      </c>
    </row>
    <row r="414" spans="3:21" x14ac:dyDescent="0.2">
      <c r="C414" s="17">
        <v>378</v>
      </c>
      <c r="D414" s="18" t="s">
        <v>421</v>
      </c>
      <c r="E414" s="19" t="s">
        <v>28</v>
      </c>
      <c r="F414" s="20">
        <v>42848</v>
      </c>
      <c r="G414" s="21">
        <v>350</v>
      </c>
      <c r="H414" s="27">
        <v>32825</v>
      </c>
      <c r="I414" s="28">
        <v>-2.9000000000000001E-2</v>
      </c>
      <c r="J414" s="29">
        <v>435.3</v>
      </c>
      <c r="K414" s="30">
        <v>-0.309</v>
      </c>
      <c r="L414" s="31">
        <v>341659.6</v>
      </c>
      <c r="M414" s="21">
        <v>350</v>
      </c>
      <c r="N414" s="59">
        <f>H414- (H414*I414)</f>
        <v>33776.925000000003</v>
      </c>
      <c r="O414" s="64">
        <f>IF(ISNUMBER(J414/(1+K414)), J414/(1+K414), "")</f>
        <v>629.95658465991312</v>
      </c>
      <c r="P414" s="59">
        <f>H414+(H414*$X$21)</f>
        <v>32825</v>
      </c>
      <c r="Q414" s="77">
        <f>IF(H414&gt;$X$24, U414-(U414*$Y$24), U414)</f>
        <v>32389.7</v>
      </c>
      <c r="R414" s="59">
        <f>P414-Q414</f>
        <v>435.29999999999927</v>
      </c>
      <c r="S414" s="78"/>
      <c r="T414">
        <v>410</v>
      </c>
      <c r="U414" s="75">
        <f>H414-J414</f>
        <v>32389.7</v>
      </c>
    </row>
    <row r="415" spans="3:21" x14ac:dyDescent="0.2">
      <c r="C415" s="17">
        <v>451</v>
      </c>
      <c r="D415" s="18" t="s">
        <v>496</v>
      </c>
      <c r="E415" s="19" t="s">
        <v>13</v>
      </c>
      <c r="F415" s="20">
        <v>75341</v>
      </c>
      <c r="G415" s="21">
        <v>465</v>
      </c>
      <c r="H415" s="27">
        <v>27485.8</v>
      </c>
      <c r="I415" s="28">
        <v>7.3999999999999996E-2</v>
      </c>
      <c r="J415" s="29">
        <v>434</v>
      </c>
      <c r="K415" s="30">
        <v>-3.4000000000000002E-2</v>
      </c>
      <c r="L415" s="31">
        <v>96189.1</v>
      </c>
      <c r="M415" s="21">
        <v>465</v>
      </c>
      <c r="N415" s="59">
        <f>H415- (H415*I415)</f>
        <v>25451.8508</v>
      </c>
      <c r="O415" s="64">
        <f>IF(ISNUMBER(J415/(1+K415)), J415/(1+K415), "")</f>
        <v>449.27536231884062</v>
      </c>
      <c r="P415" s="59">
        <f>H415+(H415*$X$21)</f>
        <v>27485.8</v>
      </c>
      <c r="Q415" s="77">
        <f>IF(H415&gt;$X$24, U415-(U415*$Y$24), U415)</f>
        <v>27051.8</v>
      </c>
      <c r="R415" s="59">
        <f>P415-Q415</f>
        <v>434</v>
      </c>
      <c r="S415" s="78"/>
      <c r="T415">
        <v>411</v>
      </c>
      <c r="U415" s="75">
        <f>H415-J415</f>
        <v>27051.8</v>
      </c>
    </row>
    <row r="416" spans="3:21" x14ac:dyDescent="0.2">
      <c r="C416" s="17">
        <v>364</v>
      </c>
      <c r="D416" s="18" t="s">
        <v>406</v>
      </c>
      <c r="E416" s="19" t="s">
        <v>13</v>
      </c>
      <c r="F416" s="20">
        <v>129929</v>
      </c>
      <c r="G416" s="21">
        <v>333</v>
      </c>
      <c r="H416" s="27">
        <v>34176.5</v>
      </c>
      <c r="I416" s="28">
        <v>-2.5000000000000001E-2</v>
      </c>
      <c r="J416" s="29">
        <v>432.6</v>
      </c>
      <c r="K416" s="30">
        <v>0.16400000000000001</v>
      </c>
      <c r="L416" s="31">
        <v>57758.7</v>
      </c>
      <c r="M416" s="21">
        <v>333</v>
      </c>
      <c r="N416" s="59">
        <f>H416- (H416*I416)</f>
        <v>35030.912499999999</v>
      </c>
      <c r="O416" s="64">
        <f>IF(ISNUMBER(J416/(1+K416)), J416/(1+K416), "")</f>
        <v>371.64948453608253</v>
      </c>
      <c r="P416" s="59">
        <f>H416+(H416*$X$21)</f>
        <v>34176.5</v>
      </c>
      <c r="Q416" s="77">
        <f>IF(H416&gt;$X$24, U416-(U416*$Y$24), U416)</f>
        <v>33743.9</v>
      </c>
      <c r="R416" s="59">
        <f>P416-Q416</f>
        <v>432.59999999999854</v>
      </c>
      <c r="S416" s="78"/>
      <c r="T416">
        <v>412</v>
      </c>
      <c r="U416" s="75">
        <f>H416-J416</f>
        <v>33743.9</v>
      </c>
    </row>
    <row r="417" spans="3:21" x14ac:dyDescent="0.2">
      <c r="C417" s="17">
        <v>261</v>
      </c>
      <c r="D417" s="18" t="s">
        <v>301</v>
      </c>
      <c r="E417" s="19" t="s">
        <v>34</v>
      </c>
      <c r="F417" s="20">
        <v>58070</v>
      </c>
      <c r="G417" s="21">
        <v>244</v>
      </c>
      <c r="H417" s="27">
        <v>44303</v>
      </c>
      <c r="I417" s="28">
        <v>-6.0000000000000001E-3</v>
      </c>
      <c r="J417" s="29">
        <v>425.8</v>
      </c>
      <c r="K417" s="30">
        <v>0.187</v>
      </c>
      <c r="L417" s="31">
        <v>151966.1</v>
      </c>
      <c r="M417" s="21">
        <v>244</v>
      </c>
      <c r="N417" s="59">
        <f>H417- (H417*I417)</f>
        <v>44568.817999999999</v>
      </c>
      <c r="O417" s="64">
        <f>IF(ISNUMBER(J417/(1+K417)), J417/(1+K417), "")</f>
        <v>358.71946082561078</v>
      </c>
      <c r="P417" s="59">
        <f>H417+(H417*$X$21)</f>
        <v>44303</v>
      </c>
      <c r="Q417" s="77">
        <f>IF(H417&gt;$X$24, U417-(U417*$Y$24), U417)</f>
        <v>43877.2</v>
      </c>
      <c r="R417" s="59">
        <f>P417-Q417</f>
        <v>425.80000000000291</v>
      </c>
      <c r="S417" s="78"/>
      <c r="T417">
        <v>413</v>
      </c>
      <c r="U417" s="75">
        <f>H417-J417</f>
        <v>43877.2</v>
      </c>
    </row>
    <row r="418" spans="3:21" x14ac:dyDescent="0.2">
      <c r="C418" s="17">
        <v>267</v>
      </c>
      <c r="D418" s="18" t="s">
        <v>307</v>
      </c>
      <c r="E418" s="19" t="s">
        <v>26</v>
      </c>
      <c r="F418" s="20">
        <v>132293</v>
      </c>
      <c r="G418" s="21">
        <v>269</v>
      </c>
      <c r="H418" s="27">
        <v>43466.5</v>
      </c>
      <c r="I418" s="28">
        <v>6.0999999999999999E-2</v>
      </c>
      <c r="J418" s="29">
        <v>409.3</v>
      </c>
      <c r="K418" s="30">
        <v>0.14199999999999999</v>
      </c>
      <c r="L418" s="31">
        <v>17702.099999999999</v>
      </c>
      <c r="M418" s="21">
        <v>269</v>
      </c>
      <c r="N418" s="59">
        <f>H418- (H418*I418)</f>
        <v>40815.0435</v>
      </c>
      <c r="O418" s="64">
        <f>IF(ISNUMBER(J418/(1+K418)), J418/(1+K418), "")</f>
        <v>358.40630472854644</v>
      </c>
      <c r="P418" s="59">
        <f>H418+(H418*$X$21)</f>
        <v>43466.5</v>
      </c>
      <c r="Q418" s="77">
        <f>IF(H418&gt;$X$24, U418-(U418*$Y$24), U418)</f>
        <v>43057.2</v>
      </c>
      <c r="R418" s="59">
        <f>P418-Q418</f>
        <v>409.30000000000291</v>
      </c>
      <c r="S418" s="78"/>
      <c r="T418">
        <v>414</v>
      </c>
      <c r="U418" s="75">
        <f>H418-J418</f>
        <v>43057.2</v>
      </c>
    </row>
    <row r="419" spans="3:21" x14ac:dyDescent="0.2">
      <c r="C419" s="17">
        <v>442</v>
      </c>
      <c r="D419" s="18" t="s">
        <v>487</v>
      </c>
      <c r="E419" s="19" t="s">
        <v>13</v>
      </c>
      <c r="F419" s="20">
        <v>500000</v>
      </c>
      <c r="G419" s="21" t="s">
        <v>21</v>
      </c>
      <c r="H419" s="27">
        <v>28492.799999999999</v>
      </c>
      <c r="I419" s="28">
        <v>0.874</v>
      </c>
      <c r="J419" s="29">
        <v>398.8</v>
      </c>
      <c r="K419" s="30">
        <v>-0.33900000000000002</v>
      </c>
      <c r="L419" s="31">
        <v>74401.5</v>
      </c>
      <c r="M419" s="21" t="s">
        <v>21</v>
      </c>
      <c r="N419" s="59">
        <f>H419- (H419*I419)</f>
        <v>3590.0927999999985</v>
      </c>
      <c r="O419" s="64">
        <f>IF(ISNUMBER(J419/(1+K419)), J419/(1+K419), "")</f>
        <v>603.32829046898632</v>
      </c>
      <c r="P419" s="59">
        <f>H419+(H419*$X$21)</f>
        <v>28492.799999999999</v>
      </c>
      <c r="Q419" s="77">
        <f>IF(H419&gt;$X$24, U419-(U419*$Y$24), U419)</f>
        <v>28094</v>
      </c>
      <c r="R419" s="59">
        <f>P419-Q419</f>
        <v>398.79999999999927</v>
      </c>
      <c r="S419" s="78"/>
      <c r="T419">
        <v>415</v>
      </c>
      <c r="U419" s="75">
        <f>H419-J419</f>
        <v>28094</v>
      </c>
    </row>
    <row r="420" spans="3:21" x14ac:dyDescent="0.2">
      <c r="C420" s="17">
        <v>314</v>
      </c>
      <c r="D420" s="18" t="s">
        <v>356</v>
      </c>
      <c r="E420" s="19" t="s">
        <v>11</v>
      </c>
      <c r="F420" s="20">
        <v>9844</v>
      </c>
      <c r="G420" s="21">
        <v>357</v>
      </c>
      <c r="H420" s="27">
        <v>39267.199999999997</v>
      </c>
      <c r="I420" s="28">
        <v>0.17199999999999999</v>
      </c>
      <c r="J420" s="29">
        <v>397.9</v>
      </c>
      <c r="K420" s="30">
        <v>-0.224</v>
      </c>
      <c r="L420" s="31">
        <v>265812.59999999998</v>
      </c>
      <c r="M420" s="21">
        <v>357</v>
      </c>
      <c r="N420" s="59">
        <f>H420- (H420*I420)</f>
        <v>32513.241599999998</v>
      </c>
      <c r="O420" s="64">
        <f>IF(ISNUMBER(J420/(1+K420)), J420/(1+K420), "")</f>
        <v>512.75773195876286</v>
      </c>
      <c r="P420" s="59">
        <f>H420+(H420*$X$21)</f>
        <v>39267.199999999997</v>
      </c>
      <c r="Q420" s="77">
        <f>IF(H420&gt;$X$24, U420-(U420*$Y$24), U420)</f>
        <v>38869.299999999996</v>
      </c>
      <c r="R420" s="59">
        <f>P420-Q420</f>
        <v>397.90000000000146</v>
      </c>
      <c r="S420" s="78"/>
      <c r="T420">
        <v>416</v>
      </c>
      <c r="U420" s="75">
        <f>H420-J420</f>
        <v>38869.299999999996</v>
      </c>
    </row>
    <row r="421" spans="3:21" x14ac:dyDescent="0.2">
      <c r="C421" s="17">
        <v>304</v>
      </c>
      <c r="D421" s="18" t="s">
        <v>346</v>
      </c>
      <c r="E421" s="19" t="s">
        <v>26</v>
      </c>
      <c r="F421" s="20">
        <v>376000</v>
      </c>
      <c r="G421" s="21">
        <v>310</v>
      </c>
      <c r="H421" s="27">
        <v>40454.199999999997</v>
      </c>
      <c r="I421" s="28">
        <v>0.09</v>
      </c>
      <c r="J421" s="29">
        <v>380</v>
      </c>
      <c r="K421" s="30">
        <v>0.10100000000000001</v>
      </c>
      <c r="L421" s="31">
        <v>8322.9</v>
      </c>
      <c r="M421" s="21">
        <v>310</v>
      </c>
      <c r="N421" s="59">
        <f>H421- (H421*I421)</f>
        <v>36813.322</v>
      </c>
      <c r="O421" s="64">
        <f>IF(ISNUMBER(J421/(1+K421)), J421/(1+K421), "")</f>
        <v>345.14078110808356</v>
      </c>
      <c r="P421" s="59">
        <f>H421+(H421*$X$21)</f>
        <v>40454.199999999997</v>
      </c>
      <c r="Q421" s="77">
        <f>IF(H421&gt;$X$24, U421-(U421*$Y$24), U421)</f>
        <v>40074.199999999997</v>
      </c>
      <c r="R421" s="59">
        <f>P421-Q421</f>
        <v>380</v>
      </c>
      <c r="S421" s="78"/>
      <c r="T421">
        <v>417</v>
      </c>
      <c r="U421" s="75">
        <f>H421-J421</f>
        <v>40074.199999999997</v>
      </c>
    </row>
    <row r="422" spans="3:21" x14ac:dyDescent="0.2">
      <c r="C422" s="17">
        <v>494</v>
      </c>
      <c r="D422" s="18" t="s">
        <v>541</v>
      </c>
      <c r="E422" s="19" t="s">
        <v>15</v>
      </c>
      <c r="F422" s="20">
        <v>13714</v>
      </c>
      <c r="G422" s="21">
        <v>472</v>
      </c>
      <c r="H422" s="27">
        <v>25180.1</v>
      </c>
      <c r="I422" s="28">
        <v>1.2E-2</v>
      </c>
      <c r="J422" s="29">
        <v>370.6</v>
      </c>
      <c r="K422" s="30">
        <v>0.52900000000000003</v>
      </c>
      <c r="L422" s="31">
        <v>93515.7</v>
      </c>
      <c r="M422" s="21">
        <v>472</v>
      </c>
      <c r="N422" s="59">
        <f>H422- (H422*I422)</f>
        <v>24877.9388</v>
      </c>
      <c r="O422" s="64">
        <f>IF(ISNUMBER(J422/(1+K422)), J422/(1+K422), "")</f>
        <v>242.38064094179205</v>
      </c>
      <c r="P422" s="59">
        <f>H422+(H422*$X$21)</f>
        <v>25180.1</v>
      </c>
      <c r="Q422" s="77">
        <f>IF(H422&gt;$X$24, U422-(U422*$Y$24), U422)</f>
        <v>24809.5</v>
      </c>
      <c r="R422" s="59">
        <f>P422-Q422</f>
        <v>370.59999999999854</v>
      </c>
      <c r="S422" s="78"/>
      <c r="T422">
        <v>418</v>
      </c>
      <c r="U422" s="75">
        <f>H422-J422</f>
        <v>24809.5</v>
      </c>
    </row>
    <row r="423" spans="3:21" x14ac:dyDescent="0.2">
      <c r="C423" s="17">
        <v>259</v>
      </c>
      <c r="D423" s="18" t="s">
        <v>299</v>
      </c>
      <c r="E423" s="19" t="s">
        <v>46</v>
      </c>
      <c r="F423" s="20">
        <v>156477</v>
      </c>
      <c r="G423" s="21">
        <v>285</v>
      </c>
      <c r="H423" s="27">
        <v>44453.3</v>
      </c>
      <c r="I423" s="28">
        <v>0.13300000000000001</v>
      </c>
      <c r="J423" s="29">
        <v>368.7</v>
      </c>
      <c r="K423" s="30">
        <v>-0.23599999999999999</v>
      </c>
      <c r="L423" s="31">
        <v>19011.900000000001</v>
      </c>
      <c r="M423" s="21">
        <v>285</v>
      </c>
      <c r="N423" s="59">
        <f>H423- (H423*I423)</f>
        <v>38541.011100000003</v>
      </c>
      <c r="O423" s="64">
        <f>IF(ISNUMBER(J423/(1+K423)), J423/(1+K423), "")</f>
        <v>482.5916230366492</v>
      </c>
      <c r="P423" s="59">
        <f>H423+(H423*$X$21)</f>
        <v>44453.3</v>
      </c>
      <c r="Q423" s="77">
        <f>IF(H423&gt;$X$24, U423-(U423*$Y$24), U423)</f>
        <v>44084.600000000006</v>
      </c>
      <c r="R423" s="59">
        <f>P423-Q423</f>
        <v>368.69999999999709</v>
      </c>
      <c r="S423" s="78"/>
      <c r="T423">
        <v>419</v>
      </c>
      <c r="U423" s="75">
        <f>H423-J423</f>
        <v>44084.600000000006</v>
      </c>
    </row>
    <row r="424" spans="3:21" x14ac:dyDescent="0.2">
      <c r="C424" s="17">
        <v>470</v>
      </c>
      <c r="D424" s="18" t="s">
        <v>516</v>
      </c>
      <c r="E424" s="19" t="s">
        <v>28</v>
      </c>
      <c r="F424" s="20">
        <v>110595</v>
      </c>
      <c r="G424" s="21">
        <v>463</v>
      </c>
      <c r="H424" s="27">
        <v>26277</v>
      </c>
      <c r="I424" s="28">
        <v>2.4E-2</v>
      </c>
      <c r="J424" s="29">
        <v>362.5</v>
      </c>
      <c r="K424" s="30">
        <v>-0.124</v>
      </c>
      <c r="L424" s="31">
        <v>26661.599999999999</v>
      </c>
      <c r="M424" s="21">
        <v>463</v>
      </c>
      <c r="N424" s="59">
        <f>H424- (H424*I424)</f>
        <v>25646.351999999999</v>
      </c>
      <c r="O424" s="64">
        <f>IF(ISNUMBER(J424/(1+K424)), J424/(1+K424), "")</f>
        <v>413.81278538812785</v>
      </c>
      <c r="P424" s="59">
        <f>H424+(H424*$X$21)</f>
        <v>26277</v>
      </c>
      <c r="Q424" s="77">
        <f>IF(H424&gt;$X$24, U424-(U424*$Y$24), U424)</f>
        <v>25914.5</v>
      </c>
      <c r="R424" s="59">
        <f>P424-Q424</f>
        <v>362.5</v>
      </c>
      <c r="S424" s="78"/>
      <c r="T424">
        <v>420</v>
      </c>
      <c r="U424" s="75">
        <f>H424-J424</f>
        <v>25914.5</v>
      </c>
    </row>
    <row r="425" spans="3:21" x14ac:dyDescent="0.2">
      <c r="C425" s="17">
        <v>249</v>
      </c>
      <c r="D425" s="18" t="s">
        <v>288</v>
      </c>
      <c r="E425" s="19" t="s">
        <v>13</v>
      </c>
      <c r="F425" s="20">
        <v>20142</v>
      </c>
      <c r="G425" s="21">
        <v>270</v>
      </c>
      <c r="H425" s="27">
        <v>45435</v>
      </c>
      <c r="I425" s="28">
        <v>0.11</v>
      </c>
      <c r="J425" s="29">
        <v>362.4</v>
      </c>
      <c r="K425" s="30">
        <v>9.6000000000000002E-2</v>
      </c>
      <c r="L425" s="31">
        <v>12533.7</v>
      </c>
      <c r="M425" s="21">
        <v>270</v>
      </c>
      <c r="N425" s="59">
        <f>H425- (H425*I425)</f>
        <v>40437.15</v>
      </c>
      <c r="O425" s="64">
        <f>IF(ISNUMBER(J425/(1+K425)), J425/(1+K425), "")</f>
        <v>330.65693430656927</v>
      </c>
      <c r="P425" s="59">
        <f>H425+(H425*$X$21)</f>
        <v>45435</v>
      </c>
      <c r="Q425" s="77">
        <f>IF(H425&gt;$X$24, U425-(U425*$Y$24), U425)</f>
        <v>45072.6</v>
      </c>
      <c r="R425" s="59">
        <f>P425-Q425</f>
        <v>362.40000000000146</v>
      </c>
      <c r="S425" s="78"/>
      <c r="T425">
        <v>421</v>
      </c>
      <c r="U425" s="75">
        <f>H425-J425</f>
        <v>45072.6</v>
      </c>
    </row>
    <row r="426" spans="3:21" x14ac:dyDescent="0.2">
      <c r="C426" s="17">
        <v>302</v>
      </c>
      <c r="D426" s="18" t="s">
        <v>344</v>
      </c>
      <c r="E426" s="19" t="s">
        <v>15</v>
      </c>
      <c r="F426" s="20">
        <v>16785</v>
      </c>
      <c r="G426" s="21">
        <v>173</v>
      </c>
      <c r="H426" s="27">
        <v>40571</v>
      </c>
      <c r="I426" s="28">
        <v>-0.26800000000000002</v>
      </c>
      <c r="J426" s="29">
        <v>355</v>
      </c>
      <c r="K426" s="30">
        <v>0.12</v>
      </c>
      <c r="L426" s="31">
        <v>18440</v>
      </c>
      <c r="M426" s="21">
        <v>173</v>
      </c>
      <c r="N426" s="59">
        <f>H426- (H426*I426)</f>
        <v>51444.027999999998</v>
      </c>
      <c r="O426" s="64">
        <f>IF(ISNUMBER(J426/(1+K426)), J426/(1+K426), "")</f>
        <v>316.96428571428567</v>
      </c>
      <c r="P426" s="59">
        <f>H426+(H426*$X$21)</f>
        <v>40571</v>
      </c>
      <c r="Q426" s="77">
        <f>IF(H426&gt;$X$24, U426-(U426*$Y$24), U426)</f>
        <v>40216</v>
      </c>
      <c r="R426" s="59">
        <f>P426-Q426</f>
        <v>355</v>
      </c>
      <c r="S426" s="78"/>
      <c r="T426">
        <v>422</v>
      </c>
      <c r="U426" s="75">
        <f>H426-J426</f>
        <v>40216</v>
      </c>
    </row>
    <row r="427" spans="3:21" x14ac:dyDescent="0.2">
      <c r="C427" s="17">
        <v>375</v>
      </c>
      <c r="D427" s="18" t="s">
        <v>418</v>
      </c>
      <c r="E427" s="19" t="s">
        <v>13</v>
      </c>
      <c r="F427" s="20">
        <v>135297</v>
      </c>
      <c r="G427" s="21">
        <v>369</v>
      </c>
      <c r="H427" s="27">
        <v>33055.699999999997</v>
      </c>
      <c r="I427" s="28">
        <v>3.3000000000000002E-2</v>
      </c>
      <c r="J427" s="29">
        <v>350.3</v>
      </c>
      <c r="K427" s="30">
        <v>1.1000000000000001</v>
      </c>
      <c r="L427" s="31">
        <v>40323.199999999997</v>
      </c>
      <c r="M427" s="21">
        <v>369</v>
      </c>
      <c r="N427" s="59">
        <f>H427- (H427*I427)</f>
        <v>31964.861899999996</v>
      </c>
      <c r="O427" s="64">
        <f>IF(ISNUMBER(J427/(1+K427)), J427/(1+K427), "")</f>
        <v>166.8095238095238</v>
      </c>
      <c r="P427" s="59">
        <f>H427+(H427*$X$21)</f>
        <v>33055.699999999997</v>
      </c>
      <c r="Q427" s="77">
        <f>IF(H427&gt;$X$24, U427-(U427*$Y$24), U427)</f>
        <v>32705.399999999998</v>
      </c>
      <c r="R427" s="59">
        <f>P427-Q427</f>
        <v>350.29999999999927</v>
      </c>
      <c r="S427" s="78"/>
      <c r="T427">
        <v>423</v>
      </c>
      <c r="U427" s="75">
        <f>H427-J427</f>
        <v>32705.399999999998</v>
      </c>
    </row>
    <row r="428" spans="3:21" x14ac:dyDescent="0.2">
      <c r="C428" s="17">
        <v>330</v>
      </c>
      <c r="D428" s="18" t="s">
        <v>372</v>
      </c>
      <c r="E428" s="19" t="s">
        <v>11</v>
      </c>
      <c r="F428" s="20">
        <v>14000</v>
      </c>
      <c r="G428" s="21">
        <v>315</v>
      </c>
      <c r="H428" s="27">
        <v>37239</v>
      </c>
      <c r="I428" s="28">
        <v>1.2999999999999999E-2</v>
      </c>
      <c r="J428" s="29">
        <v>340.6</v>
      </c>
      <c r="K428" s="30">
        <v>1.92</v>
      </c>
      <c r="L428" s="31">
        <v>12986.6</v>
      </c>
      <c r="M428" s="21">
        <v>315</v>
      </c>
      <c r="N428" s="59">
        <f>H428- (H428*I428)</f>
        <v>36754.892999999996</v>
      </c>
      <c r="O428" s="64">
        <f>IF(ISNUMBER(J428/(1+K428)), J428/(1+K428), "")</f>
        <v>116.64383561643837</v>
      </c>
      <c r="P428" s="59">
        <f>H428+(H428*$X$21)</f>
        <v>37239</v>
      </c>
      <c r="Q428" s="77">
        <f>IF(H428&gt;$X$24, U428-(U428*$Y$24), U428)</f>
        <v>36898.400000000001</v>
      </c>
      <c r="R428" s="59">
        <f>P428-Q428</f>
        <v>340.59999999999854</v>
      </c>
      <c r="S428" s="78"/>
      <c r="T428">
        <v>424</v>
      </c>
      <c r="U428" s="75">
        <f>H428-J428</f>
        <v>36898.400000000001</v>
      </c>
    </row>
    <row r="429" spans="3:21" x14ac:dyDescent="0.2">
      <c r="C429" s="17">
        <v>134</v>
      </c>
      <c r="D429" s="18" t="s">
        <v>167</v>
      </c>
      <c r="E429" s="19" t="s">
        <v>13</v>
      </c>
      <c r="F429" s="20">
        <v>117842</v>
      </c>
      <c r="G429" s="21">
        <v>122</v>
      </c>
      <c r="H429" s="27">
        <v>71223.3</v>
      </c>
      <c r="I429" s="28">
        <v>2.1999999999999999E-2</v>
      </c>
      <c r="J429" s="29">
        <v>337.8</v>
      </c>
      <c r="K429" s="30">
        <v>-0.14199999999999999</v>
      </c>
      <c r="L429" s="31">
        <v>81657.399999999994</v>
      </c>
      <c r="M429" s="21">
        <v>122</v>
      </c>
      <c r="N429" s="59">
        <f>H429- (H429*I429)</f>
        <v>69656.387400000007</v>
      </c>
      <c r="O429" s="64">
        <f>IF(ISNUMBER(J429/(1+K429)), J429/(1+K429), "")</f>
        <v>393.70629370629371</v>
      </c>
      <c r="P429" s="59">
        <f>H429+(H429*$X$21)</f>
        <v>71223.3</v>
      </c>
      <c r="Q429" s="77">
        <f>IF(H429&gt;$X$24, U429-(U429*$Y$24), U429)</f>
        <v>70885.5</v>
      </c>
      <c r="R429" s="59">
        <f>P429-Q429</f>
        <v>337.80000000000291</v>
      </c>
      <c r="S429" s="78"/>
      <c r="T429">
        <v>425</v>
      </c>
      <c r="U429" s="75">
        <f>H429-J429</f>
        <v>70885.5</v>
      </c>
    </row>
    <row r="430" spans="3:21" x14ac:dyDescent="0.2">
      <c r="C430" s="17">
        <v>366</v>
      </c>
      <c r="D430" s="18" t="s">
        <v>408</v>
      </c>
      <c r="E430" s="19" t="s">
        <v>11</v>
      </c>
      <c r="F430" s="20">
        <v>4900</v>
      </c>
      <c r="G430" s="21">
        <v>452</v>
      </c>
      <c r="H430" s="27">
        <v>34055</v>
      </c>
      <c r="I430" s="28">
        <v>0.29899999999999999</v>
      </c>
      <c r="J430" s="29">
        <v>334</v>
      </c>
      <c r="K430" s="30" t="s">
        <v>17</v>
      </c>
      <c r="L430" s="31">
        <v>26830</v>
      </c>
      <c r="M430" s="21">
        <v>452</v>
      </c>
      <c r="N430" s="59">
        <f>H430- (H430*I430)</f>
        <v>23872.555</v>
      </c>
      <c r="O430" s="64" t="str">
        <f>IF(ISNUMBER(J430/(1+K430)), J430/(1+K430), "")</f>
        <v/>
      </c>
      <c r="P430" s="59">
        <f>H430+(H430*$X$21)</f>
        <v>34055</v>
      </c>
      <c r="Q430" s="77">
        <f>IF(H430&gt;$X$24, U430-(U430*$Y$24), U430)</f>
        <v>33721</v>
      </c>
      <c r="R430" s="59">
        <f>P430-Q430</f>
        <v>334</v>
      </c>
      <c r="S430" s="78"/>
      <c r="T430">
        <v>426</v>
      </c>
      <c r="U430" s="75">
        <f>H430-J430</f>
        <v>33721</v>
      </c>
    </row>
    <row r="431" spans="3:21" x14ac:dyDescent="0.2">
      <c r="C431" s="17">
        <v>236</v>
      </c>
      <c r="D431" s="18" t="s">
        <v>275</v>
      </c>
      <c r="E431" s="19" t="s">
        <v>135</v>
      </c>
      <c r="F431" s="20">
        <v>257252</v>
      </c>
      <c r="G431" s="21">
        <v>216</v>
      </c>
      <c r="H431" s="27">
        <v>47286</v>
      </c>
      <c r="I431" s="28">
        <v>-6.0000000000000001E-3</v>
      </c>
      <c r="J431" s="29">
        <v>328.8</v>
      </c>
      <c r="K431" s="30" t="s">
        <v>17</v>
      </c>
      <c r="L431" s="31">
        <v>561369.59999999998</v>
      </c>
      <c r="M431" s="21">
        <v>216</v>
      </c>
      <c r="N431" s="59">
        <f>H431- (H431*I431)</f>
        <v>47569.716</v>
      </c>
      <c r="O431" s="64" t="str">
        <f>IF(ISNUMBER(J431/(1+K431)), J431/(1+K431), "")</f>
        <v/>
      </c>
      <c r="P431" s="59">
        <f>H431+(H431*$X$21)</f>
        <v>47286</v>
      </c>
      <c r="Q431" s="77">
        <f>IF(H431&gt;$X$24, U431-(U431*$Y$24), U431)</f>
        <v>46957.2</v>
      </c>
      <c r="R431" s="59">
        <f>P431-Q431</f>
        <v>328.80000000000291</v>
      </c>
      <c r="S431" s="78"/>
      <c r="T431">
        <v>427</v>
      </c>
      <c r="U431" s="75">
        <f>H431-J431</f>
        <v>46957.2</v>
      </c>
    </row>
    <row r="432" spans="3:21" x14ac:dyDescent="0.2">
      <c r="C432" s="17">
        <v>438</v>
      </c>
      <c r="D432" s="18" t="s">
        <v>483</v>
      </c>
      <c r="E432" s="19" t="s">
        <v>13</v>
      </c>
      <c r="F432" s="20">
        <v>93800</v>
      </c>
      <c r="G432" s="21">
        <v>468</v>
      </c>
      <c r="H432" s="27">
        <v>28654.9</v>
      </c>
      <c r="I432" s="28">
        <v>0.13300000000000001</v>
      </c>
      <c r="J432" s="29">
        <v>323.39999999999998</v>
      </c>
      <c r="K432" s="30">
        <v>-5.3999999999999999E-2</v>
      </c>
      <c r="L432" s="31">
        <v>108633.2</v>
      </c>
      <c r="M432" s="21">
        <v>468</v>
      </c>
      <c r="N432" s="59">
        <f>H432- (H432*I432)</f>
        <v>24843.798300000002</v>
      </c>
      <c r="O432" s="64">
        <f>IF(ISNUMBER(J432/(1+K432)), J432/(1+K432), "")</f>
        <v>341.86046511627904</v>
      </c>
      <c r="P432" s="59">
        <f>H432+(H432*$X$21)</f>
        <v>28654.9</v>
      </c>
      <c r="Q432" s="77">
        <f>IF(H432&gt;$X$24, U432-(U432*$Y$24), U432)</f>
        <v>28331.5</v>
      </c>
      <c r="R432" s="59">
        <f>P432-Q432</f>
        <v>323.40000000000146</v>
      </c>
      <c r="S432" s="78"/>
      <c r="T432">
        <v>428</v>
      </c>
      <c r="U432" s="75">
        <f>H432-J432</f>
        <v>28331.5</v>
      </c>
    </row>
    <row r="433" spans="3:21" x14ac:dyDescent="0.2">
      <c r="C433" s="17">
        <v>239</v>
      </c>
      <c r="D433" s="18" t="s">
        <v>278</v>
      </c>
      <c r="E433" s="19" t="s">
        <v>26</v>
      </c>
      <c r="F433" s="20">
        <v>91737</v>
      </c>
      <c r="G433" s="21">
        <v>223</v>
      </c>
      <c r="H433" s="27">
        <v>46969.5</v>
      </c>
      <c r="I433" s="28">
        <v>0.01</v>
      </c>
      <c r="J433" s="29">
        <v>315.10000000000002</v>
      </c>
      <c r="K433" s="30" t="s">
        <v>17</v>
      </c>
      <c r="L433" s="31">
        <v>1540920.6</v>
      </c>
      <c r="M433" s="21">
        <v>223</v>
      </c>
      <c r="N433" s="59">
        <f>H433- (H433*I433)</f>
        <v>46499.805</v>
      </c>
      <c r="O433" s="64" t="str">
        <f>IF(ISNUMBER(J433/(1+K433)), J433/(1+K433), "")</f>
        <v/>
      </c>
      <c r="P433" s="59">
        <f>H433+(H433*$X$21)</f>
        <v>46969.5</v>
      </c>
      <c r="Q433" s="77">
        <f>IF(H433&gt;$X$24, U433-(U433*$Y$24), U433)</f>
        <v>46654.400000000001</v>
      </c>
      <c r="R433" s="59">
        <f>P433-Q433</f>
        <v>315.09999999999854</v>
      </c>
      <c r="S433" s="78"/>
      <c r="T433">
        <v>429</v>
      </c>
      <c r="U433" s="75">
        <f>H433-J433</f>
        <v>46654.400000000001</v>
      </c>
    </row>
    <row r="434" spans="3:21" x14ac:dyDescent="0.2">
      <c r="C434" s="17">
        <v>499</v>
      </c>
      <c r="D434" s="18" t="s">
        <v>546</v>
      </c>
      <c r="E434" s="19" t="s">
        <v>100</v>
      </c>
      <c r="F434" s="20">
        <v>17034</v>
      </c>
      <c r="G434" s="21">
        <v>470</v>
      </c>
      <c r="H434" s="27">
        <v>24816</v>
      </c>
      <c r="I434" s="28">
        <v>-0.01</v>
      </c>
      <c r="J434" s="29">
        <v>314.8</v>
      </c>
      <c r="K434" s="30">
        <v>-0.36199999999999999</v>
      </c>
      <c r="L434" s="31">
        <v>7870.2</v>
      </c>
      <c r="M434" s="21">
        <v>470</v>
      </c>
      <c r="N434" s="59">
        <f>H434- (H434*I434)</f>
        <v>25064.16</v>
      </c>
      <c r="O434" s="64">
        <f>IF(ISNUMBER(J434/(1+K434)), J434/(1+K434), "")</f>
        <v>493.41692789968653</v>
      </c>
      <c r="P434" s="59">
        <f>H434+(H434*$X$21)</f>
        <v>24816</v>
      </c>
      <c r="Q434" s="77">
        <f>IF(H434&gt;$X$24, U434-(U434*$Y$24), U434)</f>
        <v>24501.200000000001</v>
      </c>
      <c r="R434" s="59">
        <f>P434-Q434</f>
        <v>314.79999999999927</v>
      </c>
      <c r="S434" s="78"/>
      <c r="T434">
        <v>430</v>
      </c>
      <c r="U434" s="75">
        <f>H434-J434</f>
        <v>24501.200000000001</v>
      </c>
    </row>
    <row r="435" spans="3:21" x14ac:dyDescent="0.2">
      <c r="C435" s="17">
        <v>436</v>
      </c>
      <c r="D435" s="18" t="s">
        <v>481</v>
      </c>
      <c r="E435" s="19" t="s">
        <v>28</v>
      </c>
      <c r="F435" s="20">
        <v>15623</v>
      </c>
      <c r="G435" s="21">
        <v>418</v>
      </c>
      <c r="H435" s="27">
        <v>28698.5</v>
      </c>
      <c r="I435" s="28">
        <v>1.0999999999999999E-2</v>
      </c>
      <c r="J435" s="29">
        <v>309.89999999999998</v>
      </c>
      <c r="K435" s="30">
        <v>-1.2999999999999999E-2</v>
      </c>
      <c r="L435" s="31">
        <v>14619.2</v>
      </c>
      <c r="M435" s="21">
        <v>418</v>
      </c>
      <c r="N435" s="59">
        <f>H435- (H435*I435)</f>
        <v>28382.816500000001</v>
      </c>
      <c r="O435" s="64">
        <f>IF(ISNUMBER(J435/(1+K435)), J435/(1+K435), "")</f>
        <v>313.98176291793311</v>
      </c>
      <c r="P435" s="59">
        <f>H435+(H435*$X$21)</f>
        <v>28698.5</v>
      </c>
      <c r="Q435" s="77">
        <f>IF(H435&gt;$X$24, U435-(U435*$Y$24), U435)</f>
        <v>28388.6</v>
      </c>
      <c r="R435" s="59">
        <f>P435-Q435</f>
        <v>309.90000000000146</v>
      </c>
      <c r="S435" s="78"/>
      <c r="T435">
        <v>431</v>
      </c>
      <c r="U435" s="75">
        <f>H435-J435</f>
        <v>28388.6</v>
      </c>
    </row>
    <row r="436" spans="3:21" x14ac:dyDescent="0.2">
      <c r="C436" s="17">
        <v>263</v>
      </c>
      <c r="D436" s="18" t="s">
        <v>303</v>
      </c>
      <c r="E436" s="19" t="s">
        <v>13</v>
      </c>
      <c r="F436" s="20">
        <v>136016</v>
      </c>
      <c r="G436" s="21">
        <v>288</v>
      </c>
      <c r="H436" s="27">
        <v>43858.1</v>
      </c>
      <c r="I436" s="28">
        <v>0.128</v>
      </c>
      <c r="J436" s="29">
        <v>306.5</v>
      </c>
      <c r="K436" s="30">
        <v>0.83699999999999997</v>
      </c>
      <c r="L436" s="31">
        <v>53958.1</v>
      </c>
      <c r="M436" s="21">
        <v>288</v>
      </c>
      <c r="N436" s="59">
        <f>H436- (H436*I436)</f>
        <v>38244.263200000001</v>
      </c>
      <c r="O436" s="64">
        <f>IF(ISNUMBER(J436/(1+K436)), J436/(1+K436), "")</f>
        <v>166.8481219379423</v>
      </c>
      <c r="P436" s="59">
        <f>H436+(H436*$X$21)</f>
        <v>43858.1</v>
      </c>
      <c r="Q436" s="77">
        <f>IF(H436&gt;$X$24, U436-(U436*$Y$24), U436)</f>
        <v>43551.6</v>
      </c>
      <c r="R436" s="59">
        <f>P436-Q436</f>
        <v>306.5</v>
      </c>
      <c r="S436" s="78"/>
      <c r="T436">
        <v>432</v>
      </c>
      <c r="U436" s="75">
        <f>H436-J436</f>
        <v>43551.6</v>
      </c>
    </row>
    <row r="437" spans="3:21" x14ac:dyDescent="0.2">
      <c r="C437" s="17">
        <v>390</v>
      </c>
      <c r="D437" s="18" t="s">
        <v>433</v>
      </c>
      <c r="E437" s="19" t="s">
        <v>46</v>
      </c>
      <c r="F437" s="20">
        <v>82374</v>
      </c>
      <c r="G437" s="21">
        <v>404</v>
      </c>
      <c r="H437" s="27">
        <v>32102.799999999999</v>
      </c>
      <c r="I437" s="28">
        <v>0.1</v>
      </c>
      <c r="J437" s="29">
        <v>295.7</v>
      </c>
      <c r="K437" s="30">
        <v>0.56499999999999995</v>
      </c>
      <c r="L437" s="31">
        <v>13007.4</v>
      </c>
      <c r="M437" s="21">
        <v>404</v>
      </c>
      <c r="N437" s="59">
        <f>H437- (H437*I437)</f>
        <v>28892.52</v>
      </c>
      <c r="O437" s="64">
        <f>IF(ISNUMBER(J437/(1+K437)), J437/(1+K437), "")</f>
        <v>188.94568690095846</v>
      </c>
      <c r="P437" s="59">
        <f>H437+(H437*$X$21)</f>
        <v>32102.799999999999</v>
      </c>
      <c r="Q437" s="77">
        <f>IF(H437&gt;$X$24, U437-(U437*$Y$24), U437)</f>
        <v>31807.1</v>
      </c>
      <c r="R437" s="59">
        <f>P437-Q437</f>
        <v>295.70000000000073</v>
      </c>
      <c r="S437" s="78"/>
      <c r="T437">
        <v>433</v>
      </c>
      <c r="U437" s="75">
        <f>H437-J437</f>
        <v>31807.1</v>
      </c>
    </row>
    <row r="438" spans="3:21" x14ac:dyDescent="0.2">
      <c r="C438" s="17">
        <v>321</v>
      </c>
      <c r="D438" s="18" t="s">
        <v>363</v>
      </c>
      <c r="E438" s="19" t="s">
        <v>23</v>
      </c>
      <c r="F438" s="20">
        <v>116400</v>
      </c>
      <c r="G438" s="21">
        <v>303</v>
      </c>
      <c r="H438" s="27">
        <v>38064</v>
      </c>
      <c r="I438" s="28">
        <v>8.9999999999999993E-3</v>
      </c>
      <c r="J438" s="29">
        <v>287.39999999999998</v>
      </c>
      <c r="K438" s="30">
        <v>-0.29799999999999999</v>
      </c>
      <c r="L438" s="31">
        <v>30669.200000000001</v>
      </c>
      <c r="M438" s="21">
        <v>303</v>
      </c>
      <c r="N438" s="59">
        <f>H438- (H438*I438)</f>
        <v>37721.423999999999</v>
      </c>
      <c r="O438" s="64">
        <f>IF(ISNUMBER(J438/(1+K438)), J438/(1+K438), "")</f>
        <v>409.40170940170941</v>
      </c>
      <c r="P438" s="59">
        <f>H438+(H438*$X$21)</f>
        <v>38064</v>
      </c>
      <c r="Q438" s="77">
        <f>IF(H438&gt;$X$24, U438-(U438*$Y$24), U438)</f>
        <v>37776.6</v>
      </c>
      <c r="R438" s="59">
        <f>P438-Q438</f>
        <v>287.40000000000146</v>
      </c>
      <c r="S438" s="78"/>
      <c r="T438">
        <v>434</v>
      </c>
      <c r="U438" s="75">
        <f>H438-J438</f>
        <v>37776.6</v>
      </c>
    </row>
    <row r="439" spans="3:21" x14ac:dyDescent="0.2">
      <c r="C439" s="17">
        <v>367</v>
      </c>
      <c r="D439" s="18" t="s">
        <v>409</v>
      </c>
      <c r="E439" s="19" t="s">
        <v>13</v>
      </c>
      <c r="F439" s="20">
        <v>198932</v>
      </c>
      <c r="G439" s="21">
        <v>242</v>
      </c>
      <c r="H439" s="27">
        <v>33895.800000000003</v>
      </c>
      <c r="I439" s="28">
        <v>-0.24299999999999999</v>
      </c>
      <c r="J439" s="29">
        <v>268.10000000000002</v>
      </c>
      <c r="K439" s="30">
        <v>-0.63700000000000001</v>
      </c>
      <c r="L439" s="31">
        <v>48455.199999999997</v>
      </c>
      <c r="M439" s="21">
        <v>242</v>
      </c>
      <c r="N439" s="59">
        <f>H439- (H439*I439)</f>
        <v>42132.479400000004</v>
      </c>
      <c r="O439" s="64">
        <f>IF(ISNUMBER(J439/(1+K439)), J439/(1+K439), "")</f>
        <v>738.56749311294777</v>
      </c>
      <c r="P439" s="59">
        <f>H439+(H439*$X$21)</f>
        <v>33895.800000000003</v>
      </c>
      <c r="Q439" s="77">
        <f>IF(H439&gt;$X$24, U439-(U439*$Y$24), U439)</f>
        <v>33627.700000000004</v>
      </c>
      <c r="R439" s="59">
        <f>P439-Q439</f>
        <v>268.09999999999854</v>
      </c>
      <c r="S439" s="78"/>
      <c r="T439">
        <v>435</v>
      </c>
      <c r="U439" s="75">
        <f>H439-J439</f>
        <v>33627.700000000004</v>
      </c>
    </row>
    <row r="440" spans="3:21" x14ac:dyDescent="0.2">
      <c r="C440" s="17">
        <v>247</v>
      </c>
      <c r="D440" s="18" t="s">
        <v>286</v>
      </c>
      <c r="E440" s="19" t="s">
        <v>11</v>
      </c>
      <c r="F440" s="20">
        <v>31000</v>
      </c>
      <c r="G440" s="21">
        <v>233</v>
      </c>
      <c r="H440" s="27">
        <v>45743</v>
      </c>
      <c r="I440" s="28">
        <v>-1E-3</v>
      </c>
      <c r="J440" s="29">
        <v>267</v>
      </c>
      <c r="K440" s="30">
        <v>0.66900000000000004</v>
      </c>
      <c r="L440" s="31">
        <v>19425</v>
      </c>
      <c r="M440" s="21">
        <v>233</v>
      </c>
      <c r="N440" s="59">
        <f>H440- (H440*I440)</f>
        <v>45788.743000000002</v>
      </c>
      <c r="O440" s="64">
        <f>IF(ISNUMBER(J440/(1+K440)), J440/(1+K440), "")</f>
        <v>159.97603355302576</v>
      </c>
      <c r="P440" s="59">
        <f>H440+(H440*$X$21)</f>
        <v>45743</v>
      </c>
      <c r="Q440" s="77">
        <f>IF(H440&gt;$X$24, U440-(U440*$Y$24), U440)</f>
        <v>45476</v>
      </c>
      <c r="R440" s="59">
        <f>P440-Q440</f>
        <v>267</v>
      </c>
      <c r="S440" s="78"/>
      <c r="T440">
        <v>436</v>
      </c>
      <c r="U440" s="75">
        <f>H440-J440</f>
        <v>45476</v>
      </c>
    </row>
    <row r="441" spans="3:21" x14ac:dyDescent="0.2">
      <c r="C441" s="17">
        <v>38</v>
      </c>
      <c r="D441" s="18" t="s">
        <v>62</v>
      </c>
      <c r="E441" s="19" t="s">
        <v>11</v>
      </c>
      <c r="F441" s="20">
        <v>50200</v>
      </c>
      <c r="G441" s="21">
        <v>34</v>
      </c>
      <c r="H441" s="27">
        <v>136809</v>
      </c>
      <c r="I441" s="28">
        <v>5.2999999999999999E-2</v>
      </c>
      <c r="J441" s="29">
        <v>256</v>
      </c>
      <c r="K441" s="30">
        <v>-0.80100000000000005</v>
      </c>
      <c r="L441" s="31">
        <v>39951</v>
      </c>
      <c r="M441" s="21">
        <v>34</v>
      </c>
      <c r="N441" s="59">
        <f>H441- (H441*I441)</f>
        <v>129558.12300000001</v>
      </c>
      <c r="O441" s="64">
        <f>IF(ISNUMBER(J441/(1+K441)), J441/(1+K441), "")</f>
        <v>1286.4321608040204</v>
      </c>
      <c r="P441" s="59">
        <f>H441+(H441*$X$21)</f>
        <v>136809</v>
      </c>
      <c r="Q441" s="77">
        <f>IF(H441&gt;$X$24, U441-(U441*$Y$24), U441)</f>
        <v>136553</v>
      </c>
      <c r="R441" s="59">
        <f>P441-Q441</f>
        <v>256</v>
      </c>
      <c r="S441" s="78"/>
      <c r="T441">
        <v>437</v>
      </c>
      <c r="U441" s="75">
        <f>H441-J441</f>
        <v>136553</v>
      </c>
    </row>
    <row r="442" spans="3:21" x14ac:dyDescent="0.2">
      <c r="C442" s="17">
        <v>463</v>
      </c>
      <c r="D442" s="18" t="s">
        <v>508</v>
      </c>
      <c r="E442" s="19" t="s">
        <v>34</v>
      </c>
      <c r="F442" s="20">
        <v>64832</v>
      </c>
      <c r="G442" s="21">
        <v>493</v>
      </c>
      <c r="H442" s="27">
        <v>26835.7</v>
      </c>
      <c r="I442" s="28">
        <v>0.128</v>
      </c>
      <c r="J442" s="29">
        <v>250.9</v>
      </c>
      <c r="K442" s="30">
        <v>-0.38800000000000001</v>
      </c>
      <c r="L442" s="31">
        <v>28439.1</v>
      </c>
      <c r="M442" s="21">
        <v>493</v>
      </c>
      <c r="N442" s="59">
        <f>H442- (H442*I442)</f>
        <v>23400.7304</v>
      </c>
      <c r="O442" s="64">
        <f>IF(ISNUMBER(J442/(1+K442)), J442/(1+K442), "")</f>
        <v>409.96732026143792</v>
      </c>
      <c r="P442" s="59">
        <f>H442+(H442*$X$21)</f>
        <v>26835.7</v>
      </c>
      <c r="Q442" s="77">
        <f>IF(H442&gt;$X$24, U442-(U442*$Y$24), U442)</f>
        <v>26584.799999999999</v>
      </c>
      <c r="R442" s="59">
        <f>P442-Q442</f>
        <v>250.90000000000146</v>
      </c>
      <c r="S442" s="78"/>
      <c r="T442">
        <v>438</v>
      </c>
      <c r="U442" s="75">
        <f>H442-J442</f>
        <v>26584.799999999999</v>
      </c>
    </row>
    <row r="443" spans="3:21" x14ac:dyDescent="0.2">
      <c r="C443" s="17">
        <v>311</v>
      </c>
      <c r="D443" s="18" t="s">
        <v>353</v>
      </c>
      <c r="E443" s="19" t="s">
        <v>23</v>
      </c>
      <c r="F443" s="20">
        <v>31780</v>
      </c>
      <c r="G443" s="21">
        <v>318</v>
      </c>
      <c r="H443" s="27">
        <v>39594.699999999997</v>
      </c>
      <c r="I443" s="28">
        <v>9.7000000000000003E-2</v>
      </c>
      <c r="J443" s="29">
        <v>244.1</v>
      </c>
      <c r="K443" s="30">
        <v>-0.43099999999999999</v>
      </c>
      <c r="L443" s="31">
        <v>26177.3</v>
      </c>
      <c r="M443" s="21">
        <v>318</v>
      </c>
      <c r="N443" s="59">
        <f>H443- (H443*I443)</f>
        <v>35754.0141</v>
      </c>
      <c r="O443" s="64">
        <f>IF(ISNUMBER(J443/(1+K443)), J443/(1+K443), "")</f>
        <v>428.99824253075576</v>
      </c>
      <c r="P443" s="59">
        <f>H443+(H443*$X$21)</f>
        <v>39594.699999999997</v>
      </c>
      <c r="Q443" s="77">
        <f>IF(H443&gt;$X$24, U443-(U443*$Y$24), U443)</f>
        <v>39350.6</v>
      </c>
      <c r="R443" s="59">
        <f>P443-Q443</f>
        <v>244.09999999999854</v>
      </c>
      <c r="S443" s="78"/>
      <c r="T443">
        <v>439</v>
      </c>
      <c r="U443" s="75">
        <f>H443-J443</f>
        <v>39350.6</v>
      </c>
    </row>
    <row r="444" spans="3:21" x14ac:dyDescent="0.2">
      <c r="C444" s="17">
        <v>473</v>
      </c>
      <c r="D444" s="18" t="s">
        <v>519</v>
      </c>
      <c r="E444" s="19" t="s">
        <v>13</v>
      </c>
      <c r="F444" s="20">
        <v>19510</v>
      </c>
      <c r="G444" s="21" t="s">
        <v>21</v>
      </c>
      <c r="H444" s="27">
        <v>26251</v>
      </c>
      <c r="I444" s="28">
        <v>9.0999999999999998E-2</v>
      </c>
      <c r="J444" s="29">
        <v>237.6</v>
      </c>
      <c r="K444" s="30">
        <v>-0.115</v>
      </c>
      <c r="L444" s="31">
        <v>8036.4</v>
      </c>
      <c r="M444" s="21" t="s">
        <v>21</v>
      </c>
      <c r="N444" s="59">
        <f>H444- (H444*I444)</f>
        <v>23862.159</v>
      </c>
      <c r="O444" s="64">
        <f>IF(ISNUMBER(J444/(1+K444)), J444/(1+K444), "")</f>
        <v>268.47457627118644</v>
      </c>
      <c r="P444" s="59">
        <f>H444+(H444*$X$21)</f>
        <v>26251</v>
      </c>
      <c r="Q444" s="77">
        <f>IF(H444&gt;$X$24, U444-(U444*$Y$24), U444)</f>
        <v>26013.4</v>
      </c>
      <c r="R444" s="59">
        <f>P444-Q444</f>
        <v>237.59999999999854</v>
      </c>
      <c r="S444" s="78"/>
      <c r="T444">
        <v>440</v>
      </c>
      <c r="U444" s="75">
        <f>H444-J444</f>
        <v>26013.4</v>
      </c>
    </row>
    <row r="445" spans="3:21" x14ac:dyDescent="0.2">
      <c r="C445" s="17">
        <v>476</v>
      </c>
      <c r="D445" s="18" t="s">
        <v>522</v>
      </c>
      <c r="E445" s="19" t="s">
        <v>523</v>
      </c>
      <c r="F445" s="20">
        <v>60282</v>
      </c>
      <c r="G445" s="21">
        <v>474</v>
      </c>
      <c r="H445" s="27">
        <v>26147.7</v>
      </c>
      <c r="I445" s="28">
        <v>5.2999999999999999E-2</v>
      </c>
      <c r="J445" s="29">
        <v>237.1</v>
      </c>
      <c r="K445" s="30">
        <v>-0.68799999999999994</v>
      </c>
      <c r="L445" s="31">
        <v>34687.800000000003</v>
      </c>
      <c r="M445" s="21">
        <v>474</v>
      </c>
      <c r="N445" s="59">
        <f>H445- (H445*I445)</f>
        <v>24761.871900000002</v>
      </c>
      <c r="O445" s="64">
        <f>IF(ISNUMBER(J445/(1+K445)), J445/(1+K445), "")</f>
        <v>759.93589743589723</v>
      </c>
      <c r="P445" s="59">
        <f>H445+(H445*$X$21)</f>
        <v>26147.7</v>
      </c>
      <c r="Q445" s="77">
        <f>IF(H445&gt;$X$24, U445-(U445*$Y$24), U445)</f>
        <v>25910.600000000002</v>
      </c>
      <c r="R445" s="59">
        <f>P445-Q445</f>
        <v>237.09999999999854</v>
      </c>
      <c r="S445" s="78"/>
      <c r="T445">
        <v>441</v>
      </c>
      <c r="U445" s="75">
        <f>H445-J445</f>
        <v>25910.600000000002</v>
      </c>
    </row>
    <row r="446" spans="3:21" x14ac:dyDescent="0.2">
      <c r="C446" s="17">
        <v>369</v>
      </c>
      <c r="D446" s="18" t="s">
        <v>411</v>
      </c>
      <c r="E446" s="19" t="s">
        <v>13</v>
      </c>
      <c r="F446" s="20">
        <v>27594</v>
      </c>
      <c r="G446" s="21" t="s">
        <v>412</v>
      </c>
      <c r="H446" s="27">
        <v>33391.599999999999</v>
      </c>
      <c r="I446" s="28">
        <v>0.04</v>
      </c>
      <c r="J446" s="29">
        <v>234</v>
      </c>
      <c r="K446" s="30">
        <v>0.9</v>
      </c>
      <c r="L446" s="31">
        <v>16925.3</v>
      </c>
      <c r="M446" s="21" t="s">
        <v>412</v>
      </c>
      <c r="N446" s="59">
        <f>H446- (H446*I446)</f>
        <v>32055.935999999998</v>
      </c>
      <c r="O446" s="64">
        <f>IF(ISNUMBER(J446/(1+K446)), J446/(1+K446), "")</f>
        <v>123.15789473684211</v>
      </c>
      <c r="P446" s="59">
        <f>H446+(H446*$X$21)</f>
        <v>33391.599999999999</v>
      </c>
      <c r="Q446" s="77">
        <f>IF(H446&gt;$X$24, U446-(U446*$Y$24), U446)</f>
        <v>33157.599999999999</v>
      </c>
      <c r="R446" s="59">
        <f>P446-Q446</f>
        <v>234</v>
      </c>
      <c r="S446" s="78"/>
      <c r="T446">
        <v>442</v>
      </c>
      <c r="U446" s="75">
        <f>H446-J446</f>
        <v>33157.599999999999</v>
      </c>
    </row>
    <row r="447" spans="3:21" x14ac:dyDescent="0.2">
      <c r="C447" s="17">
        <v>118</v>
      </c>
      <c r="D447" s="18" t="s">
        <v>149</v>
      </c>
      <c r="E447" s="19" t="s">
        <v>28</v>
      </c>
      <c r="F447" s="20">
        <v>288326</v>
      </c>
      <c r="G447" s="21">
        <v>103</v>
      </c>
      <c r="H447" s="27">
        <v>77122.5</v>
      </c>
      <c r="I447" s="28">
        <v>2.4E-2</v>
      </c>
      <c r="J447" s="29">
        <v>214</v>
      </c>
      <c r="K447" s="30">
        <v>-2.8000000000000001E-2</v>
      </c>
      <c r="L447" s="31">
        <v>90293.6</v>
      </c>
      <c r="M447" s="21">
        <v>103</v>
      </c>
      <c r="N447" s="59">
        <f>H447- (H447*I447)</f>
        <v>75271.56</v>
      </c>
      <c r="O447" s="64">
        <f>IF(ISNUMBER(J447/(1+K447)), J447/(1+K447), "")</f>
        <v>220.16460905349794</v>
      </c>
      <c r="P447" s="59">
        <f>H447+(H447*$X$21)</f>
        <v>77122.5</v>
      </c>
      <c r="Q447" s="77">
        <f>IF(H447&gt;$X$24, U447-(U447*$Y$24), U447)</f>
        <v>76908.5</v>
      </c>
      <c r="R447" s="59">
        <f>P447-Q447</f>
        <v>214</v>
      </c>
      <c r="S447" s="78"/>
      <c r="T447">
        <v>443</v>
      </c>
      <c r="U447" s="75">
        <f>H447-J447</f>
        <v>76908.5</v>
      </c>
    </row>
    <row r="448" spans="3:21" x14ac:dyDescent="0.2">
      <c r="C448" s="17">
        <v>338</v>
      </c>
      <c r="D448" s="18" t="s">
        <v>380</v>
      </c>
      <c r="E448" s="19" t="s">
        <v>13</v>
      </c>
      <c r="F448" s="20">
        <v>10350</v>
      </c>
      <c r="G448" s="21">
        <v>375</v>
      </c>
      <c r="H448" s="27">
        <v>36503.699999999997</v>
      </c>
      <c r="I448" s="28">
        <v>0.152</v>
      </c>
      <c r="J448" s="29">
        <v>199.3</v>
      </c>
      <c r="K448" s="30">
        <v>0.35399999999999998</v>
      </c>
      <c r="L448" s="31">
        <v>16891.8</v>
      </c>
      <c r="M448" s="21">
        <v>375</v>
      </c>
      <c r="N448" s="59">
        <f>H448- (H448*I448)</f>
        <v>30955.137599999998</v>
      </c>
      <c r="O448" s="64">
        <f>IF(ISNUMBER(J448/(1+K448)), J448/(1+K448), "")</f>
        <v>147.19350073855244</v>
      </c>
      <c r="P448" s="59">
        <f>H448+(H448*$X$21)</f>
        <v>36503.699999999997</v>
      </c>
      <c r="Q448" s="77">
        <f>IF(H448&gt;$X$24, U448-(U448*$Y$24), U448)</f>
        <v>36304.399999999994</v>
      </c>
      <c r="R448" s="59">
        <f>P448-Q448</f>
        <v>199.30000000000291</v>
      </c>
      <c r="S448" s="78"/>
      <c r="T448">
        <v>444</v>
      </c>
      <c r="U448" s="75">
        <f>H448-J448</f>
        <v>36304.399999999994</v>
      </c>
    </row>
    <row r="449" spans="3:21" x14ac:dyDescent="0.2">
      <c r="C449" s="17">
        <v>495</v>
      </c>
      <c r="D449" s="18" t="s">
        <v>542</v>
      </c>
      <c r="E449" s="19" t="s">
        <v>135</v>
      </c>
      <c r="F449" s="20">
        <v>383000</v>
      </c>
      <c r="G449" s="21">
        <v>405</v>
      </c>
      <c r="H449" s="27">
        <v>25142.6</v>
      </c>
      <c r="I449" s="28">
        <v>-0.13700000000000001</v>
      </c>
      <c r="J449" s="29">
        <v>184.8</v>
      </c>
      <c r="K449" s="30">
        <v>-5.8999999999999997E-2</v>
      </c>
      <c r="L449" s="31">
        <v>4163.8</v>
      </c>
      <c r="M449" s="21">
        <v>405</v>
      </c>
      <c r="N449" s="59">
        <f>H449- (H449*I449)</f>
        <v>28587.136199999997</v>
      </c>
      <c r="O449" s="64">
        <f>IF(ISNUMBER(J449/(1+K449)), J449/(1+K449), "")</f>
        <v>196.38682252922422</v>
      </c>
      <c r="P449" s="59">
        <f>H449+(H449*$X$21)</f>
        <v>25142.6</v>
      </c>
      <c r="Q449" s="77">
        <f>IF(H449&gt;$X$24, U449-(U449*$Y$24), U449)</f>
        <v>24957.8</v>
      </c>
      <c r="R449" s="59">
        <f>P449-Q449</f>
        <v>184.79999999999927</v>
      </c>
      <c r="S449" s="78"/>
      <c r="T449">
        <v>445</v>
      </c>
      <c r="U449" s="75">
        <f>H449-J449</f>
        <v>24957.8</v>
      </c>
    </row>
    <row r="450" spans="3:21" x14ac:dyDescent="0.2">
      <c r="C450" s="17">
        <v>362</v>
      </c>
      <c r="D450" s="18" t="s">
        <v>404</v>
      </c>
      <c r="E450" s="19" t="s">
        <v>13</v>
      </c>
      <c r="F450" s="20">
        <v>124678</v>
      </c>
      <c r="G450" s="21">
        <v>395</v>
      </c>
      <c r="H450" s="27">
        <v>34229.199999999997</v>
      </c>
      <c r="I450" s="28">
        <v>0.151</v>
      </c>
      <c r="J450" s="29">
        <v>170.7</v>
      </c>
      <c r="K450" s="30">
        <v>-0.14000000000000001</v>
      </c>
      <c r="L450" s="31">
        <v>157347.6</v>
      </c>
      <c r="M450" s="21">
        <v>395</v>
      </c>
      <c r="N450" s="59">
        <f>H450- (H450*I450)</f>
        <v>29060.590799999998</v>
      </c>
      <c r="O450" s="64">
        <f>IF(ISNUMBER(J450/(1+K450)), J450/(1+K450), "")</f>
        <v>198.48837209302326</v>
      </c>
      <c r="P450" s="59">
        <f>H450+(H450*$X$21)</f>
        <v>34229.199999999997</v>
      </c>
      <c r="Q450" s="77">
        <f>IF(H450&gt;$X$24, U450-(U450*$Y$24), U450)</f>
        <v>34058.5</v>
      </c>
      <c r="R450" s="59">
        <f>P450-Q450</f>
        <v>170.69999999999709</v>
      </c>
      <c r="S450" s="78"/>
      <c r="T450">
        <v>446</v>
      </c>
      <c r="U450" s="75">
        <f>H450-J450</f>
        <v>34058.5</v>
      </c>
    </row>
    <row r="451" spans="3:21" x14ac:dyDescent="0.2">
      <c r="C451" s="17">
        <v>424</v>
      </c>
      <c r="D451" s="18" t="s">
        <v>469</v>
      </c>
      <c r="E451" s="19" t="s">
        <v>46</v>
      </c>
      <c r="F451" s="20">
        <v>82955</v>
      </c>
      <c r="G451" s="21">
        <v>432</v>
      </c>
      <c r="H451" s="27">
        <v>29509.5</v>
      </c>
      <c r="I451" s="28">
        <v>7.3999999999999996E-2</v>
      </c>
      <c r="J451" s="29">
        <v>162.80000000000001</v>
      </c>
      <c r="K451" s="30">
        <v>0.27500000000000002</v>
      </c>
      <c r="L451" s="31">
        <v>11032.7</v>
      </c>
      <c r="M451" s="21">
        <v>432</v>
      </c>
      <c r="N451" s="59">
        <f>H451- (H451*I451)</f>
        <v>27325.796999999999</v>
      </c>
      <c r="O451" s="64">
        <f>IF(ISNUMBER(J451/(1+K451)), J451/(1+K451), "")</f>
        <v>127.68627450980394</v>
      </c>
      <c r="P451" s="59">
        <f>H451+(H451*$X$21)</f>
        <v>29509.5</v>
      </c>
      <c r="Q451" s="77">
        <f>IF(H451&gt;$X$24, U451-(U451*$Y$24), U451)</f>
        <v>29346.7</v>
      </c>
      <c r="R451" s="59">
        <f>P451-Q451</f>
        <v>162.79999999999927</v>
      </c>
      <c r="S451" s="78"/>
      <c r="T451">
        <v>447</v>
      </c>
      <c r="U451" s="75">
        <f>H451-J451</f>
        <v>29346.7</v>
      </c>
    </row>
    <row r="452" spans="3:21" x14ac:dyDescent="0.2">
      <c r="C452" s="17">
        <v>456</v>
      </c>
      <c r="D452" s="18" t="s">
        <v>501</v>
      </c>
      <c r="E452" s="19" t="s">
        <v>41</v>
      </c>
      <c r="F452" s="20">
        <v>81003</v>
      </c>
      <c r="G452" s="21" t="s">
        <v>21</v>
      </c>
      <c r="H452" s="27">
        <v>27172.7</v>
      </c>
      <c r="I452" s="28">
        <v>0.315</v>
      </c>
      <c r="J452" s="29">
        <v>144.1</v>
      </c>
      <c r="K452" s="30">
        <v>-0.65400000000000003</v>
      </c>
      <c r="L452" s="31">
        <v>61194.7</v>
      </c>
      <c r="M452" s="21" t="s">
        <v>21</v>
      </c>
      <c r="N452" s="59">
        <f>H452- (H452*I452)</f>
        <v>18613.299500000001</v>
      </c>
      <c r="O452" s="64">
        <f>IF(ISNUMBER(J452/(1+K452)), J452/(1+K452), "")</f>
        <v>416.47398843930637</v>
      </c>
      <c r="P452" s="59">
        <f>H452+(H452*$X$21)</f>
        <v>27172.7</v>
      </c>
      <c r="Q452" s="77">
        <f>IF(H452&gt;$X$24, U452-(U452*$Y$24), U452)</f>
        <v>27028.600000000002</v>
      </c>
      <c r="R452" s="59">
        <f>P452-Q452</f>
        <v>144.09999999999854</v>
      </c>
      <c r="S452" s="78"/>
      <c r="T452">
        <v>448</v>
      </c>
      <c r="U452" s="75">
        <f>H452-J452</f>
        <v>27028.600000000002</v>
      </c>
    </row>
    <row r="453" spans="3:21" x14ac:dyDescent="0.2">
      <c r="C453" s="17">
        <v>465</v>
      </c>
      <c r="D453" s="18" t="s">
        <v>510</v>
      </c>
      <c r="E453" s="19" t="s">
        <v>13</v>
      </c>
      <c r="F453" s="20">
        <v>199872</v>
      </c>
      <c r="G453" s="21" t="s">
        <v>21</v>
      </c>
      <c r="H453" s="27">
        <v>26692.799999999999</v>
      </c>
      <c r="I453" s="28">
        <v>0.182</v>
      </c>
      <c r="J453" s="29">
        <v>141.6</v>
      </c>
      <c r="K453" s="30">
        <v>0.193</v>
      </c>
      <c r="L453" s="31">
        <v>49288</v>
      </c>
      <c r="M453" s="21" t="s">
        <v>21</v>
      </c>
      <c r="N453" s="59">
        <f>H453- (H453*I453)</f>
        <v>21834.7104</v>
      </c>
      <c r="O453" s="64">
        <f>IF(ISNUMBER(J453/(1+K453)), J453/(1+K453), "")</f>
        <v>118.69237217099747</v>
      </c>
      <c r="P453" s="59">
        <f>H453+(H453*$X$21)</f>
        <v>26692.799999999999</v>
      </c>
      <c r="Q453" s="77">
        <f>IF(H453&gt;$X$24, U453-(U453*$Y$24), U453)</f>
        <v>26551.200000000001</v>
      </c>
      <c r="R453" s="59">
        <f>P453-Q453</f>
        <v>141.59999999999854</v>
      </c>
      <c r="S453" s="78"/>
      <c r="T453">
        <v>449</v>
      </c>
      <c r="U453" s="75">
        <f>H453-J453</f>
        <v>26551.200000000001</v>
      </c>
    </row>
    <row r="454" spans="3:21" x14ac:dyDescent="0.2">
      <c r="C454" s="17">
        <v>439</v>
      </c>
      <c r="D454" s="18" t="s">
        <v>484</v>
      </c>
      <c r="E454" s="19" t="s">
        <v>13</v>
      </c>
      <c r="F454" s="20">
        <v>82175</v>
      </c>
      <c r="G454" s="21">
        <v>456</v>
      </c>
      <c r="H454" s="27">
        <v>28564</v>
      </c>
      <c r="I454" s="28">
        <v>9.4E-2</v>
      </c>
      <c r="J454" s="29">
        <v>137</v>
      </c>
      <c r="K454" s="30">
        <v>3.218</v>
      </c>
      <c r="L454" s="31">
        <v>38415.199999999997</v>
      </c>
      <c r="M454" s="21">
        <v>456</v>
      </c>
      <c r="N454" s="59">
        <f>H454- (H454*I454)</f>
        <v>25878.984</v>
      </c>
      <c r="O454" s="64">
        <f>IF(ISNUMBER(J454/(1+K454)), J454/(1+K454), "")</f>
        <v>32.479848269321955</v>
      </c>
      <c r="P454" s="59">
        <f>H454+(H454*$X$21)</f>
        <v>28564</v>
      </c>
      <c r="Q454" s="77">
        <f>IF(H454&gt;$X$24, U454-(U454*$Y$24), U454)</f>
        <v>28427</v>
      </c>
      <c r="R454" s="59">
        <f>P454-Q454</f>
        <v>137</v>
      </c>
      <c r="S454" s="78"/>
      <c r="T454">
        <v>450</v>
      </c>
      <c r="U454" s="75">
        <f>H454-J454</f>
        <v>28427</v>
      </c>
    </row>
    <row r="455" spans="3:21" x14ac:dyDescent="0.2">
      <c r="C455" s="17">
        <v>358</v>
      </c>
      <c r="D455" s="18" t="s">
        <v>400</v>
      </c>
      <c r="E455" s="19" t="s">
        <v>13</v>
      </c>
      <c r="F455" s="20">
        <v>23194</v>
      </c>
      <c r="G455" s="21">
        <v>370</v>
      </c>
      <c r="H455" s="27">
        <v>34870</v>
      </c>
      <c r="I455" s="28">
        <v>9.0999999999999998E-2</v>
      </c>
      <c r="J455" s="29">
        <v>131.4</v>
      </c>
      <c r="K455" s="30">
        <v>0.158</v>
      </c>
      <c r="L455" s="31">
        <v>18618.3</v>
      </c>
      <c r="M455" s="21">
        <v>370</v>
      </c>
      <c r="N455" s="59">
        <f>H455- (H455*I455)</f>
        <v>31696.83</v>
      </c>
      <c r="O455" s="64">
        <f>IF(ISNUMBER(J455/(1+K455)), J455/(1+K455), "")</f>
        <v>113.47150259067359</v>
      </c>
      <c r="P455" s="59">
        <f>H455+(H455*$X$21)</f>
        <v>34870</v>
      </c>
      <c r="Q455" s="77">
        <f>IF(H455&gt;$X$24, U455-(U455*$Y$24), U455)</f>
        <v>34738.6</v>
      </c>
      <c r="R455" s="59">
        <f>P455-Q455</f>
        <v>131.40000000000146</v>
      </c>
      <c r="S455" s="78"/>
      <c r="T455">
        <v>451</v>
      </c>
      <c r="U455" s="75">
        <f>H455-J455</f>
        <v>34738.6</v>
      </c>
    </row>
    <row r="456" spans="3:21" x14ac:dyDescent="0.2">
      <c r="C456" s="17">
        <v>165</v>
      </c>
      <c r="D456" s="18" t="s">
        <v>199</v>
      </c>
      <c r="E456" s="19" t="s">
        <v>11</v>
      </c>
      <c r="F456" s="20">
        <v>267000</v>
      </c>
      <c r="G456" s="21">
        <v>157</v>
      </c>
      <c r="H456" s="27">
        <v>60534.5</v>
      </c>
      <c r="I456" s="28">
        <v>0.01</v>
      </c>
      <c r="J456" s="29">
        <v>131.1</v>
      </c>
      <c r="K456" s="30">
        <v>1.8320000000000001</v>
      </c>
      <c r="L456" s="31">
        <v>20776.599999999999</v>
      </c>
      <c r="M456" s="21">
        <v>157</v>
      </c>
      <c r="N456" s="59">
        <f>H456- (H456*I456)</f>
        <v>59929.154999999999</v>
      </c>
      <c r="O456" s="64">
        <f>IF(ISNUMBER(J456/(1+K456)), J456/(1+K456), "")</f>
        <v>46.292372881355931</v>
      </c>
      <c r="P456" s="59">
        <f>H456+(H456*$X$21)</f>
        <v>60534.5</v>
      </c>
      <c r="Q456" s="77">
        <f>IF(H456&gt;$X$24, U456-(U456*$Y$24), U456)</f>
        <v>60403.4</v>
      </c>
      <c r="R456" s="59">
        <f>P456-Q456</f>
        <v>131.09999999999854</v>
      </c>
      <c r="S456" s="78"/>
      <c r="T456">
        <v>452</v>
      </c>
      <c r="U456" s="75">
        <f>H456-J456</f>
        <v>60403.4</v>
      </c>
    </row>
    <row r="457" spans="3:21" x14ac:dyDescent="0.2">
      <c r="C457" s="17">
        <v>454</v>
      </c>
      <c r="D457" s="18" t="s">
        <v>499</v>
      </c>
      <c r="E457" s="19" t="s">
        <v>11</v>
      </c>
      <c r="F457" s="20">
        <v>3266</v>
      </c>
      <c r="G457" s="21" t="s">
        <v>21</v>
      </c>
      <c r="H457" s="27">
        <v>27186.1</v>
      </c>
      <c r="I457" s="28">
        <v>0.248</v>
      </c>
      <c r="J457" s="29">
        <v>128.30000000000001</v>
      </c>
      <c r="K457" s="30">
        <v>-0.69099999999999995</v>
      </c>
      <c r="L457" s="31">
        <v>8005.4</v>
      </c>
      <c r="M457" s="21" t="s">
        <v>21</v>
      </c>
      <c r="N457" s="59">
        <f>H457- (H457*I457)</f>
        <v>20443.947199999999</v>
      </c>
      <c r="O457" s="64">
        <f>IF(ISNUMBER(J457/(1+K457)), J457/(1+K457), "")</f>
        <v>415.21035598705498</v>
      </c>
      <c r="P457" s="59">
        <f>H457+(H457*$X$21)</f>
        <v>27186.1</v>
      </c>
      <c r="Q457" s="77">
        <f>IF(H457&gt;$X$24, U457-(U457*$Y$24), U457)</f>
        <v>27057.8</v>
      </c>
      <c r="R457" s="59">
        <f>P457-Q457</f>
        <v>128.29999999999927</v>
      </c>
      <c r="S457" s="78"/>
      <c r="T457">
        <v>453</v>
      </c>
      <c r="U457" s="75">
        <f>H457-J457</f>
        <v>27057.8</v>
      </c>
    </row>
    <row r="458" spans="3:21" x14ac:dyDescent="0.2">
      <c r="C458" s="17">
        <v>309</v>
      </c>
      <c r="D458" s="18" t="s">
        <v>351</v>
      </c>
      <c r="E458" s="19" t="s">
        <v>11</v>
      </c>
      <c r="F458" s="20">
        <v>5000</v>
      </c>
      <c r="G458" s="21">
        <v>351</v>
      </c>
      <c r="H458" s="27">
        <v>39750.300000000003</v>
      </c>
      <c r="I458" s="28">
        <v>0.18</v>
      </c>
      <c r="J458" s="29">
        <v>127.7</v>
      </c>
      <c r="K458" s="30" t="s">
        <v>17</v>
      </c>
      <c r="L458" s="31">
        <v>5676.9</v>
      </c>
      <c r="M458" s="21">
        <v>351</v>
      </c>
      <c r="N458" s="59">
        <f>H458- (H458*I458)</f>
        <v>32595.246000000003</v>
      </c>
      <c r="O458" s="64" t="str">
        <f>IF(ISNUMBER(J458/(1+K458)), J458/(1+K458), "")</f>
        <v/>
      </c>
      <c r="P458" s="59">
        <f>H458+(H458*$X$21)</f>
        <v>39750.300000000003</v>
      </c>
      <c r="Q458" s="77">
        <f>IF(H458&gt;$X$24, U458-(U458*$Y$24), U458)</f>
        <v>39622.600000000006</v>
      </c>
      <c r="R458" s="59">
        <f>P458-Q458</f>
        <v>127.69999999999709</v>
      </c>
      <c r="S458" s="78"/>
      <c r="T458">
        <v>454</v>
      </c>
      <c r="U458" s="75">
        <f>H458-J458</f>
        <v>39622.600000000006</v>
      </c>
    </row>
    <row r="459" spans="3:21" x14ac:dyDescent="0.2">
      <c r="C459" s="17">
        <v>251</v>
      </c>
      <c r="D459" s="18" t="s">
        <v>290</v>
      </c>
      <c r="E459" s="19" t="s">
        <v>13</v>
      </c>
      <c r="F459" s="20">
        <v>124965</v>
      </c>
      <c r="G459" s="21">
        <v>222</v>
      </c>
      <c r="H459" s="27">
        <v>45383.8</v>
      </c>
      <c r="I459" s="28">
        <v>-2.8000000000000001E-2</v>
      </c>
      <c r="J459" s="29">
        <v>112.7</v>
      </c>
      <c r="K459" s="30" t="s">
        <v>17</v>
      </c>
      <c r="L459" s="31">
        <v>93408.3</v>
      </c>
      <c r="M459" s="21">
        <v>222</v>
      </c>
      <c r="N459" s="59">
        <f>H459- (H459*I459)</f>
        <v>46654.546400000007</v>
      </c>
      <c r="O459" s="64" t="str">
        <f>IF(ISNUMBER(J459/(1+K459)), J459/(1+K459), "")</f>
        <v/>
      </c>
      <c r="P459" s="59">
        <f>H459+(H459*$X$21)</f>
        <v>45383.8</v>
      </c>
      <c r="Q459" s="77">
        <f>IF(H459&gt;$X$24, U459-(U459*$Y$24), U459)</f>
        <v>45271.100000000006</v>
      </c>
      <c r="R459" s="59">
        <f>P459-Q459</f>
        <v>112.69999999999709</v>
      </c>
      <c r="S459" s="78"/>
      <c r="T459">
        <v>455</v>
      </c>
      <c r="U459" s="75">
        <f>H459-J459</f>
        <v>45271.100000000006</v>
      </c>
    </row>
    <row r="460" spans="3:21" x14ac:dyDescent="0.2">
      <c r="C460" s="17">
        <v>225</v>
      </c>
      <c r="D460" s="18" t="s">
        <v>264</v>
      </c>
      <c r="E460" s="19" t="s">
        <v>11</v>
      </c>
      <c r="F460" s="20">
        <v>74200</v>
      </c>
      <c r="G460" s="21">
        <v>212</v>
      </c>
      <c r="H460" s="27">
        <v>49330</v>
      </c>
      <c r="I460" s="28">
        <v>2.8000000000000001E-2</v>
      </c>
      <c r="J460" s="29">
        <v>110</v>
      </c>
      <c r="K460" s="30">
        <v>-0.98899999999999999</v>
      </c>
      <c r="L460" s="31">
        <v>108784</v>
      </c>
      <c r="M460" s="21">
        <v>212</v>
      </c>
      <c r="N460" s="59">
        <f>H460- (H460*I460)</f>
        <v>47948.76</v>
      </c>
      <c r="O460" s="64">
        <f>IF(ISNUMBER(J460/(1+K460)), J460/(1+K460), "")</f>
        <v>9999.9999999999909</v>
      </c>
      <c r="P460" s="59">
        <f>H460+(H460*$X$21)</f>
        <v>49330</v>
      </c>
      <c r="Q460" s="77">
        <f>IF(H460&gt;$X$24, U460-(U460*$Y$24), U460)</f>
        <v>49220</v>
      </c>
      <c r="R460" s="59">
        <f>P460-Q460</f>
        <v>110</v>
      </c>
      <c r="S460" s="78"/>
      <c r="T460">
        <v>456</v>
      </c>
      <c r="U460" s="75">
        <f>H460-J460</f>
        <v>49220</v>
      </c>
    </row>
    <row r="461" spans="3:21" x14ac:dyDescent="0.2">
      <c r="C461" s="17">
        <v>475</v>
      </c>
      <c r="D461" s="18" t="s">
        <v>521</v>
      </c>
      <c r="E461" s="19" t="s">
        <v>13</v>
      </c>
      <c r="F461" s="20">
        <v>52024</v>
      </c>
      <c r="G461" s="21">
        <v>381</v>
      </c>
      <c r="H461" s="27">
        <v>26207.9</v>
      </c>
      <c r="I461" s="28">
        <v>-0.157</v>
      </c>
      <c r="J461" s="29">
        <v>103.6</v>
      </c>
      <c r="K461" s="30">
        <v>-0.76400000000000001</v>
      </c>
      <c r="L461" s="31">
        <v>20671.3</v>
      </c>
      <c r="M461" s="21">
        <v>381</v>
      </c>
      <c r="N461" s="59">
        <f>H461- (H461*I461)</f>
        <v>30322.540300000001</v>
      </c>
      <c r="O461" s="64">
        <f>IF(ISNUMBER(J461/(1+K461)), J461/(1+K461), "")</f>
        <v>438.9830508474576</v>
      </c>
      <c r="P461" s="59">
        <f>H461+(H461*$X$21)</f>
        <v>26207.9</v>
      </c>
      <c r="Q461" s="77">
        <f>IF(H461&gt;$X$24, U461-(U461*$Y$24), U461)</f>
        <v>26104.300000000003</v>
      </c>
      <c r="R461" s="59">
        <f>P461-Q461</f>
        <v>103.59999999999854</v>
      </c>
      <c r="S461" s="78"/>
      <c r="T461">
        <v>457</v>
      </c>
      <c r="U461" s="75">
        <f>H461-J461</f>
        <v>26104.300000000003</v>
      </c>
    </row>
    <row r="462" spans="3:21" x14ac:dyDescent="0.2">
      <c r="C462" s="17">
        <v>474</v>
      </c>
      <c r="D462" s="18" t="s">
        <v>520</v>
      </c>
      <c r="E462" s="19" t="s">
        <v>44</v>
      </c>
      <c r="F462" s="20">
        <v>200000</v>
      </c>
      <c r="G462" s="21">
        <v>466</v>
      </c>
      <c r="H462" s="27">
        <v>26210.5</v>
      </c>
      <c r="I462" s="28">
        <v>0.03</v>
      </c>
      <c r="J462" s="29">
        <v>93.4</v>
      </c>
      <c r="K462" s="30">
        <v>-0.78200000000000003</v>
      </c>
      <c r="L462" s="31">
        <v>13499.4</v>
      </c>
      <c r="M462" s="21">
        <v>466</v>
      </c>
      <c r="N462" s="59">
        <f>H462- (H462*I462)</f>
        <v>25424.185000000001</v>
      </c>
      <c r="O462" s="64">
        <f>IF(ISNUMBER(J462/(1+K462)), J462/(1+K462), "")</f>
        <v>428.44036697247714</v>
      </c>
      <c r="P462" s="59">
        <f>H462+(H462*$X$21)</f>
        <v>26210.5</v>
      </c>
      <c r="Q462" s="77">
        <f>IF(H462&gt;$X$24, U462-(U462*$Y$24), U462)</f>
        <v>26117.1</v>
      </c>
      <c r="R462" s="59">
        <f>P462-Q462</f>
        <v>93.400000000001455</v>
      </c>
      <c r="S462" s="78"/>
      <c r="T462">
        <v>458</v>
      </c>
      <c r="U462" s="75">
        <f>H462-J462</f>
        <v>26117.1</v>
      </c>
    </row>
    <row r="463" spans="3:21" x14ac:dyDescent="0.2">
      <c r="C463" s="17">
        <v>281</v>
      </c>
      <c r="D463" s="18" t="s">
        <v>321</v>
      </c>
      <c r="E463" s="19" t="s">
        <v>13</v>
      </c>
      <c r="F463" s="20">
        <v>120095</v>
      </c>
      <c r="G463" s="21">
        <v>294</v>
      </c>
      <c r="H463" s="27">
        <v>42418.8</v>
      </c>
      <c r="I463" s="28">
        <v>0.10199999999999999</v>
      </c>
      <c r="J463" s="29">
        <v>90.8</v>
      </c>
      <c r="K463" s="30">
        <v>0.23300000000000001</v>
      </c>
      <c r="L463" s="31">
        <v>72966</v>
      </c>
      <c r="M463" s="21">
        <v>294</v>
      </c>
      <c r="N463" s="59">
        <f>H463- (H463*I463)</f>
        <v>38092.082399999999</v>
      </c>
      <c r="O463" s="64">
        <f>IF(ISNUMBER(J463/(1+K463)), J463/(1+K463), "")</f>
        <v>73.641524736415235</v>
      </c>
      <c r="P463" s="59">
        <f>H463+(H463*$X$21)</f>
        <v>42418.8</v>
      </c>
      <c r="Q463" s="77">
        <f>IF(H463&gt;$X$24, U463-(U463*$Y$24), U463)</f>
        <v>42328</v>
      </c>
      <c r="R463" s="59">
        <f>P463-Q463</f>
        <v>90.80000000000291</v>
      </c>
      <c r="S463" s="78"/>
      <c r="T463">
        <v>459</v>
      </c>
      <c r="U463" s="75">
        <f>H463-J463</f>
        <v>42328</v>
      </c>
    </row>
    <row r="464" spans="3:21" x14ac:dyDescent="0.2">
      <c r="C464" s="17">
        <v>402</v>
      </c>
      <c r="D464" s="18" t="s">
        <v>445</v>
      </c>
      <c r="E464" s="19" t="s">
        <v>13</v>
      </c>
      <c r="F464" s="20">
        <v>108086</v>
      </c>
      <c r="G464" s="21">
        <v>431</v>
      </c>
      <c r="H464" s="27">
        <v>31103.8</v>
      </c>
      <c r="I464" s="28">
        <v>0.13200000000000001</v>
      </c>
      <c r="J464" s="29">
        <v>84.2</v>
      </c>
      <c r="K464" s="30">
        <v>95.683000000000007</v>
      </c>
      <c r="L464" s="31">
        <v>73067.100000000006</v>
      </c>
      <c r="M464" s="21">
        <v>431</v>
      </c>
      <c r="N464" s="59">
        <f>H464- (H464*I464)</f>
        <v>26998.098399999999</v>
      </c>
      <c r="O464" s="64">
        <f>IF(ISNUMBER(J464/(1+K464)), J464/(1+K464), "")</f>
        <v>0.87088733282997011</v>
      </c>
      <c r="P464" s="59">
        <f>H464+(H464*$X$21)</f>
        <v>31103.8</v>
      </c>
      <c r="Q464" s="77">
        <f>IF(H464&gt;$X$24, U464-(U464*$Y$24), U464)</f>
        <v>31019.599999999999</v>
      </c>
      <c r="R464" s="59">
        <f>P464-Q464</f>
        <v>84.200000000000728</v>
      </c>
      <c r="S464" s="78"/>
      <c r="T464">
        <v>460</v>
      </c>
      <c r="U464" s="75">
        <f>H464-J464</f>
        <v>31019.599999999999</v>
      </c>
    </row>
    <row r="465" spans="3:24" x14ac:dyDescent="0.2">
      <c r="C465" s="17">
        <v>203</v>
      </c>
      <c r="D465" s="18" t="s">
        <v>242</v>
      </c>
      <c r="E465" s="19" t="s">
        <v>13</v>
      </c>
      <c r="F465" s="20">
        <v>207958</v>
      </c>
      <c r="G465" s="21">
        <v>243</v>
      </c>
      <c r="H465" s="27">
        <v>52610.6</v>
      </c>
      <c r="I465" s="28">
        <v>0.17699999999999999</v>
      </c>
      <c r="J465" s="29">
        <v>69.400000000000006</v>
      </c>
      <c r="K465" s="30">
        <v>3.5630000000000002</v>
      </c>
      <c r="L465" s="31">
        <v>84608.2</v>
      </c>
      <c r="M465" s="21">
        <v>243</v>
      </c>
      <c r="N465" s="59">
        <f>H465- (H465*I465)</f>
        <v>43298.523799999995</v>
      </c>
      <c r="O465" s="64">
        <f>IF(ISNUMBER(J465/(1+K465)), J465/(1+K465), "")</f>
        <v>15.209292132369054</v>
      </c>
      <c r="P465" s="59">
        <f>H465+(H465*$X$21)</f>
        <v>52610.6</v>
      </c>
      <c r="Q465" s="77">
        <f>IF(H465&gt;$X$24, U465-(U465*$Y$24), U465)</f>
        <v>52541.2</v>
      </c>
      <c r="R465" s="59">
        <f>P465-Q465</f>
        <v>69.400000000001455</v>
      </c>
      <c r="S465" s="78"/>
      <c r="T465">
        <v>461</v>
      </c>
      <c r="U465" s="75">
        <f>H465-J465</f>
        <v>52541.2</v>
      </c>
    </row>
    <row r="466" spans="3:24" x14ac:dyDescent="0.2">
      <c r="C466" s="17">
        <v>291</v>
      </c>
      <c r="D466" s="18" t="s">
        <v>331</v>
      </c>
      <c r="E466" s="19" t="s">
        <v>13</v>
      </c>
      <c r="F466" s="20">
        <v>23159</v>
      </c>
      <c r="G466" s="21">
        <v>360</v>
      </c>
      <c r="H466" s="27">
        <v>41437.5</v>
      </c>
      <c r="I466" s="28">
        <v>0.25900000000000001</v>
      </c>
      <c r="J466" s="29">
        <v>62.8</v>
      </c>
      <c r="K466" s="30">
        <v>-0.41</v>
      </c>
      <c r="L466" s="31">
        <v>15123.3</v>
      </c>
      <c r="M466" s="21">
        <v>360</v>
      </c>
      <c r="N466" s="59">
        <f>H466- (H466*I466)</f>
        <v>30705.1875</v>
      </c>
      <c r="O466" s="64">
        <f>IF(ISNUMBER(J466/(1+K466)), J466/(1+K466), "")</f>
        <v>106.44067796610167</v>
      </c>
      <c r="P466" s="59">
        <f>H466+(H466*$X$21)</f>
        <v>41437.5</v>
      </c>
      <c r="Q466" s="77">
        <f>IF(H466&gt;$X$24, U466-(U466*$Y$24), U466)</f>
        <v>41374.699999999997</v>
      </c>
      <c r="R466" s="59">
        <f>P466-Q466</f>
        <v>62.80000000000291</v>
      </c>
      <c r="S466" s="78"/>
      <c r="T466">
        <v>462</v>
      </c>
      <c r="U466" s="75">
        <f>H466-J466</f>
        <v>41374.699999999997</v>
      </c>
    </row>
    <row r="467" spans="3:24" x14ac:dyDescent="0.2">
      <c r="C467" s="17">
        <v>449</v>
      </c>
      <c r="D467" s="18" t="s">
        <v>494</v>
      </c>
      <c r="E467" s="19" t="s">
        <v>11</v>
      </c>
      <c r="F467" s="20">
        <v>1701</v>
      </c>
      <c r="G467" s="21">
        <v>400</v>
      </c>
      <c r="H467" s="27">
        <v>27622.7</v>
      </c>
      <c r="I467" s="28">
        <v>-6.0999999999999999E-2</v>
      </c>
      <c r="J467" s="29">
        <v>55.5</v>
      </c>
      <c r="K467" s="30">
        <v>7.6719999999999997</v>
      </c>
      <c r="L467" s="31">
        <v>7824.7</v>
      </c>
      <c r="M467" s="21">
        <v>400</v>
      </c>
      <c r="N467" s="59">
        <f>H467- (H467*I467)</f>
        <v>29307.684700000002</v>
      </c>
      <c r="O467" s="64">
        <f>IF(ISNUMBER(J467/(1+K467)), J467/(1+K467), "")</f>
        <v>6.3999077490774905</v>
      </c>
      <c r="P467" s="59">
        <f>H467+(H467*$X$21)</f>
        <v>27622.7</v>
      </c>
      <c r="Q467" s="77">
        <f>IF(H467&gt;$X$24, U467-(U467*$Y$24), U467)</f>
        <v>27567.200000000001</v>
      </c>
      <c r="R467" s="59">
        <f>P467-Q467</f>
        <v>55.5</v>
      </c>
      <c r="S467" s="78"/>
      <c r="T467">
        <v>463</v>
      </c>
      <c r="U467" s="75">
        <f>H467-J467</f>
        <v>27567.200000000001</v>
      </c>
    </row>
    <row r="468" spans="3:24" x14ac:dyDescent="0.2">
      <c r="C468" s="17">
        <v>482</v>
      </c>
      <c r="D468" s="18" t="s">
        <v>529</v>
      </c>
      <c r="E468" s="19" t="s">
        <v>13</v>
      </c>
      <c r="F468" s="20">
        <v>128795</v>
      </c>
      <c r="G468" s="21">
        <v>481</v>
      </c>
      <c r="H468" s="27">
        <v>25844.7</v>
      </c>
      <c r="I468" s="28">
        <v>4.8000000000000001E-2</v>
      </c>
      <c r="J468" s="29">
        <v>52.6</v>
      </c>
      <c r="K468" s="30">
        <v>-8.2000000000000003E-2</v>
      </c>
      <c r="L468" s="31">
        <v>40137.800000000003</v>
      </c>
      <c r="M468" s="21">
        <v>481</v>
      </c>
      <c r="N468" s="59">
        <f>H468- (H468*I468)</f>
        <v>24604.154399999999</v>
      </c>
      <c r="O468" s="64">
        <f>IF(ISNUMBER(J468/(1+K468)), J468/(1+K468), "")</f>
        <v>57.298474945533769</v>
      </c>
      <c r="P468" s="59">
        <f>H468+(H468*$X$21)</f>
        <v>25844.7</v>
      </c>
      <c r="Q468" s="77">
        <f>IF(H468&gt;$X$24, U468-(U468*$Y$24), U468)</f>
        <v>25792.100000000002</v>
      </c>
      <c r="R468" s="59">
        <f>P468-Q468</f>
        <v>52.599999999998545</v>
      </c>
      <c r="S468" s="78"/>
      <c r="T468">
        <v>464</v>
      </c>
      <c r="U468" s="75">
        <f>H468-J468</f>
        <v>25792.100000000002</v>
      </c>
    </row>
    <row r="469" spans="3:24" ht="19" x14ac:dyDescent="0.25">
      <c r="C469" s="17">
        <v>17</v>
      </c>
      <c r="D469" s="18" t="s">
        <v>37</v>
      </c>
      <c r="E469" s="19" t="s">
        <v>11</v>
      </c>
      <c r="F469" s="20">
        <v>70000</v>
      </c>
      <c r="G469" s="21">
        <v>13</v>
      </c>
      <c r="H469" s="27">
        <v>214319</v>
      </c>
      <c r="I469" s="28">
        <v>2.9000000000000001E-2</v>
      </c>
      <c r="J469" s="29">
        <v>34</v>
      </c>
      <c r="K469" s="30">
        <v>-0.49299999999999999</v>
      </c>
      <c r="L469" s="31">
        <v>59672</v>
      </c>
      <c r="M469" s="21">
        <v>13</v>
      </c>
      <c r="N469" s="59">
        <f>H469- (H469*I469)</f>
        <v>208103.74900000001</v>
      </c>
      <c r="O469" s="64">
        <f>IF(ISNUMBER(J469/(1+K469)), J469/(1+K469), "")</f>
        <v>67.061143984220905</v>
      </c>
      <c r="P469" s="59">
        <f>H469+(H469*$X$21)</f>
        <v>214319</v>
      </c>
      <c r="Q469" s="77">
        <f>IF(H469&gt;$X$24, U469-(U469*$Y$24), U469)</f>
        <v>214285</v>
      </c>
      <c r="R469" s="59">
        <f>P469-Q469</f>
        <v>34</v>
      </c>
      <c r="S469" s="78"/>
      <c r="T469">
        <v>465</v>
      </c>
      <c r="U469" s="75">
        <f>H469-J469</f>
        <v>214285</v>
      </c>
      <c r="W469" s="42" t="s">
        <v>644</v>
      </c>
      <c r="X469" s="71">
        <v>2.1999999999999999E-2</v>
      </c>
    </row>
    <row r="470" spans="3:24" x14ac:dyDescent="0.2">
      <c r="C470" s="17">
        <v>215</v>
      </c>
      <c r="D470" s="18" t="s">
        <v>254</v>
      </c>
      <c r="E470" s="19" t="s">
        <v>26</v>
      </c>
      <c r="F470" s="20">
        <v>161096</v>
      </c>
      <c r="G470" s="21">
        <v>218</v>
      </c>
      <c r="H470" s="27">
        <v>50856.1</v>
      </c>
      <c r="I470" s="28">
        <v>7.2999999999999995E-2</v>
      </c>
      <c r="J470" s="29">
        <v>9.5</v>
      </c>
      <c r="K470" s="30" t="s">
        <v>17</v>
      </c>
      <c r="L470" s="31">
        <v>39334.300000000003</v>
      </c>
      <c r="M470" s="21">
        <v>218</v>
      </c>
      <c r="N470" s="59">
        <f>H470- (H470*I470)</f>
        <v>47143.604699999996</v>
      </c>
      <c r="O470" s="64" t="str">
        <f>IF(ISNUMBER(J470/(1+K470)), J470/(1+K470), "")</f>
        <v/>
      </c>
      <c r="P470" s="59">
        <f>H470+(H470*$X$21)</f>
        <v>50856.1</v>
      </c>
      <c r="Q470" s="77">
        <f>IF(H470&gt;$X$24, U470-(U470*$Y$24), U470)</f>
        <v>50846.6</v>
      </c>
      <c r="R470" s="59">
        <f>P470-Q470</f>
        <v>9.5</v>
      </c>
      <c r="S470" s="78"/>
      <c r="T470">
        <v>466</v>
      </c>
      <c r="U470" s="75">
        <f>H470-J470</f>
        <v>50846.6</v>
      </c>
    </row>
    <row r="471" spans="3:24" x14ac:dyDescent="0.2">
      <c r="C471" s="17">
        <v>286</v>
      </c>
      <c r="D471" s="18" t="s">
        <v>326</v>
      </c>
      <c r="E471" s="19" t="s">
        <v>13</v>
      </c>
      <c r="F471" s="20">
        <v>136031</v>
      </c>
      <c r="G471" s="21">
        <v>289</v>
      </c>
      <c r="H471" s="27">
        <v>42280.9</v>
      </c>
      <c r="I471" s="28">
        <v>8.7999999999999995E-2</v>
      </c>
      <c r="J471" s="29">
        <v>8.9</v>
      </c>
      <c r="K471" s="30">
        <v>-0.95899999999999996</v>
      </c>
      <c r="L471" s="31">
        <v>156327.20000000001</v>
      </c>
      <c r="M471" s="21">
        <v>289</v>
      </c>
      <c r="N471" s="59">
        <f>H471- (H471*I471)</f>
        <v>38560.180800000002</v>
      </c>
      <c r="O471" s="64">
        <f>IF(ISNUMBER(J471/(1+K471)), J471/(1+K471), "")</f>
        <v>217.07317073170714</v>
      </c>
      <c r="P471" s="59">
        <f>H471+(H471*$X$21)</f>
        <v>42280.9</v>
      </c>
      <c r="Q471" s="77">
        <f>IF(H471&gt;$X$24, U471-(U471*$Y$24), U471)</f>
        <v>42272</v>
      </c>
      <c r="R471" s="59">
        <f>P471-Q471</f>
        <v>8.9000000000014552</v>
      </c>
      <c r="S471" s="78"/>
      <c r="T471">
        <v>467</v>
      </c>
      <c r="U471" s="75">
        <f>H471-J471</f>
        <v>42272</v>
      </c>
    </row>
    <row r="472" spans="3:24" x14ac:dyDescent="0.2">
      <c r="C472" s="17">
        <v>219</v>
      </c>
      <c r="D472" s="18" t="s">
        <v>258</v>
      </c>
      <c r="E472" s="19" t="s">
        <v>100</v>
      </c>
      <c r="F472" s="20">
        <v>230086</v>
      </c>
      <c r="G472" s="21">
        <v>199</v>
      </c>
      <c r="H472" s="27">
        <v>49709.7</v>
      </c>
      <c r="I472" s="28">
        <v>-2.8000000000000001E-2</v>
      </c>
      <c r="J472" s="29">
        <v>6.9</v>
      </c>
      <c r="K472" s="30">
        <v>-0.95899999999999996</v>
      </c>
      <c r="L472" s="31">
        <v>29454.7</v>
      </c>
      <c r="M472" s="21">
        <v>199</v>
      </c>
      <c r="N472" s="59">
        <f>H472- (H472*I472)</f>
        <v>51101.571599999996</v>
      </c>
      <c r="O472" s="64">
        <f>IF(ISNUMBER(J472/(1+K472)), J472/(1+K472), "")</f>
        <v>168.29268292682912</v>
      </c>
      <c r="P472" s="59">
        <f>H472+(H472*$X$21)</f>
        <v>49709.7</v>
      </c>
      <c r="Q472" s="77">
        <f>IF(H472&gt;$X$24, U472-(U472*$Y$24), U472)</f>
        <v>49702.799999999996</v>
      </c>
      <c r="R472" s="59">
        <f>P472-Q472</f>
        <v>6.9000000000014552</v>
      </c>
      <c r="S472" s="78"/>
      <c r="T472">
        <v>468</v>
      </c>
      <c r="U472" s="75">
        <f>H472-J472</f>
        <v>49702.799999999996</v>
      </c>
    </row>
    <row r="473" spans="3:24" x14ac:dyDescent="0.2">
      <c r="C473" s="17">
        <v>462</v>
      </c>
      <c r="D473" s="18" t="s">
        <v>507</v>
      </c>
      <c r="E473" s="19" t="s">
        <v>13</v>
      </c>
      <c r="F473" s="20">
        <v>100637</v>
      </c>
      <c r="G473" s="21">
        <v>495</v>
      </c>
      <c r="H473" s="27">
        <v>26840.5</v>
      </c>
      <c r="I473" s="28">
        <v>0.128</v>
      </c>
      <c r="J473" s="29">
        <v>1.2</v>
      </c>
      <c r="K473" s="30">
        <v>1.39</v>
      </c>
      <c r="L473" s="31">
        <v>35084.400000000001</v>
      </c>
      <c r="M473" s="21">
        <v>495</v>
      </c>
      <c r="N473" s="59">
        <f>H473- (H473*I473)</f>
        <v>23404.916000000001</v>
      </c>
      <c r="O473" s="64">
        <f>IF(ISNUMBER(J473/(1+K473)), J473/(1+K473), "")</f>
        <v>0.50209205020920511</v>
      </c>
      <c r="P473" s="59">
        <f>H473+(H473*$X$21)</f>
        <v>26840.5</v>
      </c>
      <c r="Q473" s="77">
        <f>IF(H473&gt;$X$24, U473-(U473*$Y$24), U473)</f>
        <v>26839.3</v>
      </c>
      <c r="R473" s="59">
        <f>P473-Q473</f>
        <v>1.2000000000007276</v>
      </c>
      <c r="S473" s="78"/>
      <c r="T473">
        <v>469</v>
      </c>
      <c r="U473" s="75">
        <f>H473-J473</f>
        <v>26839.3</v>
      </c>
    </row>
    <row r="474" spans="3:24" x14ac:dyDescent="0.2">
      <c r="C474" s="17">
        <v>235</v>
      </c>
      <c r="D474" s="18" t="s">
        <v>274</v>
      </c>
      <c r="E474" s="19" t="s">
        <v>11</v>
      </c>
      <c r="F474" s="20">
        <v>49600</v>
      </c>
      <c r="G474" s="21">
        <v>207</v>
      </c>
      <c r="H474" s="27">
        <v>47389</v>
      </c>
      <c r="I474" s="28">
        <v>-4.2999999999999997E-2</v>
      </c>
      <c r="J474" s="29">
        <v>-6</v>
      </c>
      <c r="K474" s="30" t="s">
        <v>17</v>
      </c>
      <c r="L474" s="31">
        <v>491984</v>
      </c>
      <c r="M474" s="21">
        <v>207</v>
      </c>
      <c r="N474" s="59">
        <f>H474- (H474*I474)</f>
        <v>49426.726999999999</v>
      </c>
      <c r="O474" s="64" t="str">
        <f>IF(ISNUMBER(J474/(1+K474)), J474/(1+K474), "")</f>
        <v/>
      </c>
      <c r="P474" s="59">
        <f>H474+(H474*$X$21)</f>
        <v>47389</v>
      </c>
      <c r="Q474" s="77">
        <f>IF(H474&gt;$X$24, U474-(U474*$Y$24), U474)</f>
        <v>47395</v>
      </c>
      <c r="R474" s="59">
        <f>P474-Q474</f>
        <v>-6</v>
      </c>
      <c r="S474" s="78"/>
      <c r="T474">
        <v>470</v>
      </c>
      <c r="U474" s="75">
        <f>H474-J474</f>
        <v>47395</v>
      </c>
    </row>
    <row r="475" spans="3:24" x14ac:dyDescent="0.2">
      <c r="C475" s="17">
        <v>461</v>
      </c>
      <c r="D475" s="18" t="s">
        <v>506</v>
      </c>
      <c r="E475" s="19" t="s">
        <v>13</v>
      </c>
      <c r="F475" s="20">
        <v>24848</v>
      </c>
      <c r="G475" s="21" t="s">
        <v>21</v>
      </c>
      <c r="H475" s="27">
        <v>26846.7</v>
      </c>
      <c r="I475" s="28">
        <v>0.153</v>
      </c>
      <c r="J475" s="29">
        <v>-70.2</v>
      </c>
      <c r="K475" s="30" t="s">
        <v>17</v>
      </c>
      <c r="L475" s="31">
        <v>12668.5</v>
      </c>
      <c r="M475" s="21" t="s">
        <v>21</v>
      </c>
      <c r="N475" s="59">
        <f>H475- (H475*I475)</f>
        <v>22739.154900000001</v>
      </c>
      <c r="O475" s="64" t="str">
        <f>IF(ISNUMBER(J475/(1+K475)), J475/(1+K475), "")</f>
        <v/>
      </c>
      <c r="P475" s="59">
        <f>H475+(H475*$X$21)</f>
        <v>26846.7</v>
      </c>
      <c r="Q475" s="77">
        <f>IF(H475&gt;$X$24, U475-(U475*$Y$24), U475)</f>
        <v>26916.9</v>
      </c>
      <c r="R475" s="59">
        <f>P475-Q475</f>
        <v>-70.200000000000728</v>
      </c>
      <c r="S475" s="78"/>
      <c r="T475">
        <v>471</v>
      </c>
      <c r="U475" s="75">
        <f>H475-J475</f>
        <v>26916.9</v>
      </c>
    </row>
    <row r="476" spans="3:24" x14ac:dyDescent="0.2">
      <c r="C476" s="17">
        <v>214</v>
      </c>
      <c r="D476" s="18" t="s">
        <v>253</v>
      </c>
      <c r="E476" s="19" t="s">
        <v>13</v>
      </c>
      <c r="F476" s="20">
        <v>118656</v>
      </c>
      <c r="G476" s="21">
        <v>239</v>
      </c>
      <c r="H476" s="27">
        <v>50920.6</v>
      </c>
      <c r="I476" s="28">
        <v>0.122</v>
      </c>
      <c r="J476" s="29">
        <v>-77.8</v>
      </c>
      <c r="K476" s="30" t="s">
        <v>17</v>
      </c>
      <c r="L476" s="31">
        <v>63725.2</v>
      </c>
      <c r="M476" s="21">
        <v>239</v>
      </c>
      <c r="N476" s="59">
        <f>H476- (H476*I476)</f>
        <v>44708.286800000002</v>
      </c>
      <c r="O476" s="64" t="str">
        <f>IF(ISNUMBER(J476/(1+K476)), J476/(1+K476), "")</f>
        <v/>
      </c>
      <c r="P476" s="59">
        <f>H476+(H476*$X$21)</f>
        <v>50920.6</v>
      </c>
      <c r="Q476" s="77">
        <f>IF(H476&gt;$X$24, U476-(U476*$Y$24), U476)</f>
        <v>50998.400000000001</v>
      </c>
      <c r="R476" s="59">
        <f>P476-Q476</f>
        <v>-77.80000000000291</v>
      </c>
      <c r="S476" s="78"/>
      <c r="T476">
        <v>472</v>
      </c>
      <c r="U476" s="75">
        <f>H476-J476</f>
        <v>50998.400000000001</v>
      </c>
    </row>
    <row r="477" spans="3:24" x14ac:dyDescent="0.2">
      <c r="C477" s="17">
        <v>469</v>
      </c>
      <c r="D477" s="18" t="s">
        <v>515</v>
      </c>
      <c r="E477" s="19" t="s">
        <v>13</v>
      </c>
      <c r="F477" s="20">
        <v>129150</v>
      </c>
      <c r="G477" s="21">
        <v>494</v>
      </c>
      <c r="H477" s="27">
        <v>26290.1</v>
      </c>
      <c r="I477" s="28">
        <v>0.105</v>
      </c>
      <c r="J477" s="29">
        <v>-131.1</v>
      </c>
      <c r="K477" s="30" t="s">
        <v>17</v>
      </c>
      <c r="L477" s="31">
        <v>34909.5</v>
      </c>
      <c r="M477" s="21">
        <v>494</v>
      </c>
      <c r="N477" s="59">
        <f>H477- (H477*I477)</f>
        <v>23529.639499999997</v>
      </c>
      <c r="O477" s="64" t="str">
        <f>IF(ISNUMBER(J477/(1+K477)), J477/(1+K477), "")</f>
        <v/>
      </c>
      <c r="P477" s="59">
        <f>H477+(H477*$X$21)</f>
        <v>26290.1</v>
      </c>
      <c r="Q477" s="77">
        <f>IF(H477&gt;$X$24, U477-(U477*$Y$24), U477)</f>
        <v>26421.199999999997</v>
      </c>
      <c r="R477" s="59">
        <f>P477-Q477</f>
        <v>-131.09999999999854</v>
      </c>
      <c r="S477" s="78"/>
      <c r="T477">
        <v>473</v>
      </c>
      <c r="U477" s="75">
        <f>H477-J477</f>
        <v>26421.199999999997</v>
      </c>
    </row>
    <row r="478" spans="3:24" x14ac:dyDescent="0.2">
      <c r="C478" s="17">
        <v>484</v>
      </c>
      <c r="D478" s="18" t="s">
        <v>531</v>
      </c>
      <c r="E478" s="19" t="s">
        <v>13</v>
      </c>
      <c r="F478" s="20">
        <v>171334</v>
      </c>
      <c r="G478" s="21">
        <v>496</v>
      </c>
      <c r="H478" s="27">
        <v>25781.9</v>
      </c>
      <c r="I478" s="28">
        <v>8.7999999999999995E-2</v>
      </c>
      <c r="J478" s="29">
        <v>-133.30000000000001</v>
      </c>
      <c r="K478" s="30" t="s">
        <v>17</v>
      </c>
      <c r="L478" s="31">
        <v>39328.400000000001</v>
      </c>
      <c r="M478" s="21">
        <v>496</v>
      </c>
      <c r="N478" s="59">
        <f>H478- (H478*I478)</f>
        <v>23513.092800000002</v>
      </c>
      <c r="O478" s="64" t="str">
        <f>IF(ISNUMBER(J478/(1+K478)), J478/(1+K478), "")</f>
        <v/>
      </c>
      <c r="P478" s="59">
        <f>H478+(H478*$X$21)</f>
        <v>25781.9</v>
      </c>
      <c r="Q478" s="77">
        <f>IF(H478&gt;$X$24, U478-(U478*$Y$24), U478)</f>
        <v>25915.200000000001</v>
      </c>
      <c r="R478" s="59">
        <f>P478-Q478</f>
        <v>-133.29999999999927</v>
      </c>
      <c r="S478" s="78"/>
      <c r="T478">
        <v>474</v>
      </c>
      <c r="U478" s="75">
        <f>H478-J478</f>
        <v>25915.200000000001</v>
      </c>
    </row>
    <row r="479" spans="3:24" x14ac:dyDescent="0.2">
      <c r="C479" s="17">
        <v>347</v>
      </c>
      <c r="D479" s="18" t="s">
        <v>389</v>
      </c>
      <c r="E479" s="19" t="s">
        <v>13</v>
      </c>
      <c r="F479" s="20">
        <v>112859</v>
      </c>
      <c r="G479" s="21">
        <v>359</v>
      </c>
      <c r="H479" s="27">
        <v>35721.300000000003</v>
      </c>
      <c r="I479" s="28">
        <v>7.5999999999999998E-2</v>
      </c>
      <c r="J479" s="29">
        <v>-152.80000000000001</v>
      </c>
      <c r="K479" s="30" t="s">
        <v>17</v>
      </c>
      <c r="L479" s="31">
        <v>33772.300000000003</v>
      </c>
      <c r="M479" s="21">
        <v>359</v>
      </c>
      <c r="N479" s="59">
        <f>H479- (H479*I479)</f>
        <v>33006.481200000002</v>
      </c>
      <c r="O479" s="64" t="str">
        <f>IF(ISNUMBER(J479/(1+K479)), J479/(1+K479), "")</f>
        <v/>
      </c>
      <c r="P479" s="59">
        <f>H479+(H479*$X$21)</f>
        <v>35721.300000000003</v>
      </c>
      <c r="Q479" s="77">
        <f>IF(H479&gt;$X$24, U479-(U479*$Y$24), U479)</f>
        <v>35874.100000000006</v>
      </c>
      <c r="R479" s="59">
        <f>P479-Q479</f>
        <v>-152.80000000000291</v>
      </c>
      <c r="S479" s="78"/>
      <c r="T479">
        <v>475</v>
      </c>
      <c r="U479" s="75">
        <f>H479-J479</f>
        <v>35874.100000000006</v>
      </c>
    </row>
    <row r="480" spans="3:24" x14ac:dyDescent="0.2">
      <c r="C480" s="17">
        <v>412</v>
      </c>
      <c r="D480" s="18" t="s">
        <v>456</v>
      </c>
      <c r="E480" s="19" t="s">
        <v>26</v>
      </c>
      <c r="F480" s="20">
        <v>29631</v>
      </c>
      <c r="G480" s="21">
        <v>417</v>
      </c>
      <c r="H480" s="27">
        <v>30296</v>
      </c>
      <c r="I480" s="28">
        <v>6.7000000000000004E-2</v>
      </c>
      <c r="J480" s="29">
        <v>-174.5</v>
      </c>
      <c r="K480" s="30">
        <v>-1.9470000000000001</v>
      </c>
      <c r="L480" s="31">
        <v>9599.5</v>
      </c>
      <c r="M480" s="21">
        <v>417</v>
      </c>
      <c r="N480" s="59">
        <f>H480- (H480*I480)</f>
        <v>28266.168000000001</v>
      </c>
      <c r="O480" s="64">
        <f>IF(ISNUMBER(J480/(1+K480)), J480/(1+K480), "")</f>
        <v>184.26610348468847</v>
      </c>
      <c r="P480" s="59">
        <f>H480+(H480*$X$21)</f>
        <v>30296</v>
      </c>
      <c r="Q480" s="77">
        <f>IF(H480&gt;$X$24, U480-(U480*$Y$24), U480)</f>
        <v>30470.5</v>
      </c>
      <c r="R480" s="59">
        <f>P480-Q480</f>
        <v>-174.5</v>
      </c>
      <c r="S480" s="78"/>
      <c r="T480">
        <v>476</v>
      </c>
      <c r="U480" s="75">
        <f>H480-J480</f>
        <v>30470.5</v>
      </c>
    </row>
    <row r="481" spans="3:25" x14ac:dyDescent="0.2">
      <c r="C481" s="17">
        <v>464</v>
      </c>
      <c r="D481" s="18" t="s">
        <v>509</v>
      </c>
      <c r="E481" s="19" t="s">
        <v>13</v>
      </c>
      <c r="F481" s="20">
        <v>156268</v>
      </c>
      <c r="G481" s="21">
        <v>497</v>
      </c>
      <c r="H481" s="27">
        <v>26697.599999999999</v>
      </c>
      <c r="I481" s="28">
        <v>0.127</v>
      </c>
      <c r="J481" s="29">
        <v>-181.8</v>
      </c>
      <c r="K481" s="30">
        <v>-3.72</v>
      </c>
      <c r="L481" s="31">
        <v>49898.2</v>
      </c>
      <c r="M481" s="21">
        <v>497</v>
      </c>
      <c r="N481" s="59">
        <f>H481- (H481*I481)</f>
        <v>23307.004799999999</v>
      </c>
      <c r="O481" s="64">
        <f>IF(ISNUMBER(J481/(1+K481)), J481/(1+K481), "")</f>
        <v>66.838235294117652</v>
      </c>
      <c r="P481" s="59">
        <f>H481+(H481*$X$21)</f>
        <v>26697.599999999999</v>
      </c>
      <c r="Q481" s="77">
        <f>IF(H481&gt;$X$24, U481-(U481*$Y$24), U481)</f>
        <v>26879.399999999998</v>
      </c>
      <c r="R481" s="59">
        <f>P481-Q481</f>
        <v>-181.79999999999927</v>
      </c>
      <c r="S481" s="78"/>
      <c r="T481">
        <v>477</v>
      </c>
      <c r="U481" s="75">
        <f>H481-J481</f>
        <v>26879.399999999998</v>
      </c>
    </row>
    <row r="482" spans="3:25" x14ac:dyDescent="0.2">
      <c r="C482" s="17">
        <v>207</v>
      </c>
      <c r="D482" s="18" t="s">
        <v>246</v>
      </c>
      <c r="E482" s="19" t="s">
        <v>41</v>
      </c>
      <c r="F482" s="20">
        <v>218923</v>
      </c>
      <c r="G482" s="21">
        <v>196</v>
      </c>
      <c r="H482" s="27">
        <v>52272</v>
      </c>
      <c r="I482" s="28">
        <v>1.2999999999999999E-2</v>
      </c>
      <c r="J482" s="29">
        <v>-208.9</v>
      </c>
      <c r="K482" s="30" t="s">
        <v>17</v>
      </c>
      <c r="L482" s="31">
        <v>45172.5</v>
      </c>
      <c r="M482" s="21">
        <v>196</v>
      </c>
      <c r="N482" s="59">
        <f>H482- (H482*I482)</f>
        <v>51592.464</v>
      </c>
      <c r="O482" s="64" t="str">
        <f>IF(ISNUMBER(J482/(1+K482)), J482/(1+K482), "")</f>
        <v/>
      </c>
      <c r="P482" s="59">
        <f>H482+(H482*$X$21)</f>
        <v>52272</v>
      </c>
      <c r="Q482" s="77">
        <f>IF(H482&gt;$X$24, U482-(U482*$Y$24), U482)</f>
        <v>52480.9</v>
      </c>
      <c r="R482" s="59">
        <f>P482-Q482</f>
        <v>-208.90000000000146</v>
      </c>
      <c r="S482" s="78"/>
      <c r="T482">
        <v>478</v>
      </c>
      <c r="U482" s="75">
        <f>H482-J482</f>
        <v>52480.9</v>
      </c>
    </row>
    <row r="483" spans="3:25" x14ac:dyDescent="0.2">
      <c r="C483" s="17">
        <v>477</v>
      </c>
      <c r="D483" s="18" t="s">
        <v>524</v>
      </c>
      <c r="E483" s="19" t="s">
        <v>26</v>
      </c>
      <c r="F483" s="20">
        <v>53954</v>
      </c>
      <c r="G483" s="21">
        <v>486</v>
      </c>
      <c r="H483" s="27">
        <v>26129.4</v>
      </c>
      <c r="I483" s="28">
        <v>6.9000000000000006E-2</v>
      </c>
      <c r="J483" s="29">
        <v>-252.2</v>
      </c>
      <c r="K483" s="30">
        <v>-1.208</v>
      </c>
      <c r="L483" s="31">
        <v>9842.9</v>
      </c>
      <c r="M483" s="21">
        <v>486</v>
      </c>
      <c r="N483" s="59">
        <f>H483- (H483*I483)</f>
        <v>24326.471400000002</v>
      </c>
      <c r="O483" s="64">
        <f>IF(ISNUMBER(J483/(1+K483)), J483/(1+K483), "")</f>
        <v>1212.5000000000002</v>
      </c>
      <c r="P483" s="59">
        <f>H483+(H483*$X$21)</f>
        <v>26129.4</v>
      </c>
      <c r="Q483" s="77">
        <f>IF(H483&gt;$X$24, U483-(U483*$Y$24), U483)</f>
        <v>26381.600000000002</v>
      </c>
      <c r="R483" s="59">
        <f>P483-Q483</f>
        <v>-252.20000000000073</v>
      </c>
      <c r="S483" s="78"/>
      <c r="T483">
        <v>479</v>
      </c>
      <c r="U483" s="75">
        <f>H483-J483</f>
        <v>26381.600000000002</v>
      </c>
    </row>
    <row r="484" spans="3:25" x14ac:dyDescent="0.2">
      <c r="C484" s="17">
        <v>385</v>
      </c>
      <c r="D484" s="18" t="s">
        <v>428</v>
      </c>
      <c r="E484" s="19" t="s">
        <v>13</v>
      </c>
      <c r="F484" s="20">
        <v>136319</v>
      </c>
      <c r="G484" s="21">
        <v>428</v>
      </c>
      <c r="H484" s="27">
        <v>32619.4</v>
      </c>
      <c r="I484" s="28">
        <v>0.17399999999999999</v>
      </c>
      <c r="J484" s="29">
        <v>-254.5</v>
      </c>
      <c r="K484" s="30">
        <v>-5.1660000000000004</v>
      </c>
      <c r="L484" s="31">
        <v>49469.599999999999</v>
      </c>
      <c r="M484" s="21">
        <v>428</v>
      </c>
      <c r="N484" s="59">
        <f>H484- (H484*I484)</f>
        <v>26943.624400000001</v>
      </c>
      <c r="O484" s="64">
        <f>IF(ISNUMBER(J484/(1+K484)), J484/(1+K484), "")</f>
        <v>61.089774363898215</v>
      </c>
      <c r="P484" s="59">
        <f>H484+(H484*$X$21)</f>
        <v>32619.4</v>
      </c>
      <c r="Q484" s="77">
        <f>IF(H484&gt;$X$24, U484-(U484*$Y$24), U484)</f>
        <v>32873.9</v>
      </c>
      <c r="R484" s="59">
        <f>P484-Q484</f>
        <v>-254.5</v>
      </c>
      <c r="S484" s="78"/>
      <c r="T484">
        <v>480</v>
      </c>
      <c r="U484" s="75">
        <f>H484-J484</f>
        <v>32873.9</v>
      </c>
    </row>
    <row r="485" spans="3:25" x14ac:dyDescent="0.2">
      <c r="C485" s="17">
        <v>318</v>
      </c>
      <c r="D485" s="18" t="s">
        <v>360</v>
      </c>
      <c r="E485" s="19" t="s">
        <v>13</v>
      </c>
      <c r="F485" s="20">
        <v>104668</v>
      </c>
      <c r="G485" s="21">
        <v>399</v>
      </c>
      <c r="H485" s="27">
        <v>38887.300000000003</v>
      </c>
      <c r="I485" s="28">
        <v>0.31900000000000001</v>
      </c>
      <c r="J485" s="29">
        <v>-258</v>
      </c>
      <c r="K485" s="30" t="s">
        <v>17</v>
      </c>
      <c r="L485" s="31">
        <v>44774.8</v>
      </c>
      <c r="M485" s="21">
        <v>399</v>
      </c>
      <c r="N485" s="59">
        <f>H485- (H485*I485)</f>
        <v>26482.251300000004</v>
      </c>
      <c r="O485" s="64" t="str">
        <f>IF(ISNUMBER(J485/(1+K485)), J485/(1+K485), "")</f>
        <v/>
      </c>
      <c r="P485" s="59">
        <f>H485+(H485*$X$21)</f>
        <v>38887.300000000003</v>
      </c>
      <c r="Q485" s="77">
        <f>IF(H485&gt;$X$24, U485-(U485*$Y$24), U485)</f>
        <v>39145.300000000003</v>
      </c>
      <c r="R485" s="59">
        <f>P485-Q485</f>
        <v>-258</v>
      </c>
      <c r="S485" s="78"/>
      <c r="T485">
        <v>481</v>
      </c>
      <c r="U485" s="75">
        <f>H485-J485</f>
        <v>39145.300000000003</v>
      </c>
    </row>
    <row r="486" spans="3:25" x14ac:dyDescent="0.2">
      <c r="C486" s="17">
        <v>112</v>
      </c>
      <c r="D486" s="18" t="s">
        <v>142</v>
      </c>
      <c r="E486" s="19" t="s">
        <v>13</v>
      </c>
      <c r="F486" s="20">
        <v>199442</v>
      </c>
      <c r="G486" s="21">
        <v>109</v>
      </c>
      <c r="H486" s="27">
        <v>80076.399999999994</v>
      </c>
      <c r="I486" s="28">
        <v>9.7000000000000003E-2</v>
      </c>
      <c r="J486" s="29">
        <v>-373.6</v>
      </c>
      <c r="K486" s="30" t="s">
        <v>17</v>
      </c>
      <c r="L486" s="31">
        <v>130626.8</v>
      </c>
      <c r="M486" s="21">
        <v>109</v>
      </c>
      <c r="N486" s="59">
        <f>H486- (H486*I486)</f>
        <v>72308.989199999996</v>
      </c>
      <c r="O486" s="64" t="str">
        <f>IF(ISNUMBER(J486/(1+K486)), J486/(1+K486), "")</f>
        <v/>
      </c>
      <c r="P486" s="59">
        <f>H486+(H486*$X$21)</f>
        <v>80076.399999999994</v>
      </c>
      <c r="Q486" s="77">
        <f>IF(H486&gt;$X$24, U486-(U486*$Y$24), U486)</f>
        <v>80450</v>
      </c>
      <c r="R486" s="59">
        <f>P486-Q486</f>
        <v>-373.60000000000582</v>
      </c>
      <c r="S486" s="78"/>
      <c r="T486">
        <v>482</v>
      </c>
      <c r="U486" s="75">
        <f>H486-J486</f>
        <v>80450</v>
      </c>
    </row>
    <row r="487" spans="3:25" x14ac:dyDescent="0.2">
      <c r="C487" s="17">
        <v>139</v>
      </c>
      <c r="D487" s="18" t="s">
        <v>172</v>
      </c>
      <c r="E487" s="19" t="s">
        <v>13</v>
      </c>
      <c r="F487" s="20">
        <v>178927</v>
      </c>
      <c r="G487" s="21">
        <v>181</v>
      </c>
      <c r="H487" s="27">
        <v>69847.600000000006</v>
      </c>
      <c r="I487" s="28">
        <v>0.29399999999999998</v>
      </c>
      <c r="J487" s="29">
        <v>-376.7</v>
      </c>
      <c r="K487" s="30" t="s">
        <v>17</v>
      </c>
      <c r="L487" s="31">
        <v>30465.200000000001</v>
      </c>
      <c r="M487" s="21">
        <v>181</v>
      </c>
      <c r="N487" s="59">
        <f>H487- (H487*I487)</f>
        <v>49312.405600000006</v>
      </c>
      <c r="O487" s="64" t="str">
        <f>IF(ISNUMBER(J487/(1+K487)), J487/(1+K487), "")</f>
        <v/>
      </c>
      <c r="P487" s="59">
        <f>H487+(H487*$X$21)</f>
        <v>69847.600000000006</v>
      </c>
      <c r="Q487" s="77">
        <f>IF(H487&gt;$X$24, U487-(U487*$Y$24), U487)</f>
        <v>70224.3</v>
      </c>
      <c r="R487" s="59">
        <f>P487-Q487</f>
        <v>-376.69999999999709</v>
      </c>
      <c r="S487" s="78"/>
      <c r="T487">
        <v>483</v>
      </c>
      <c r="U487" s="75">
        <f>H487-J487</f>
        <v>70224.3</v>
      </c>
    </row>
    <row r="488" spans="3:25" x14ac:dyDescent="0.2">
      <c r="C488" s="17">
        <v>466</v>
      </c>
      <c r="D488" s="18" t="s">
        <v>511</v>
      </c>
      <c r="E488" s="19" t="s">
        <v>512</v>
      </c>
      <c r="F488" s="20">
        <v>103083</v>
      </c>
      <c r="G488" s="21">
        <v>457</v>
      </c>
      <c r="H488" s="27">
        <v>26628.1</v>
      </c>
      <c r="I488" s="28">
        <v>2.1000000000000001E-2</v>
      </c>
      <c r="J488" s="29">
        <v>-401.3</v>
      </c>
      <c r="K488" s="30" t="s">
        <v>17</v>
      </c>
      <c r="L488" s="31">
        <v>45167.9</v>
      </c>
      <c r="M488" s="21">
        <v>457</v>
      </c>
      <c r="N488" s="59">
        <f>H488- (H488*I488)</f>
        <v>26068.909899999999</v>
      </c>
      <c r="O488" s="64" t="str">
        <f>IF(ISNUMBER(J488/(1+K488)), J488/(1+K488), "")</f>
        <v/>
      </c>
      <c r="P488" s="59">
        <f>H488+(H488*$X$21)</f>
        <v>26628.1</v>
      </c>
      <c r="Q488" s="77">
        <f>IF(H488&gt;$X$24, U488-(U488*$Y$24), U488)</f>
        <v>27029.399999999998</v>
      </c>
      <c r="R488" s="59">
        <f>P488-Q488</f>
        <v>-401.29999999999927</v>
      </c>
      <c r="S488" s="78"/>
      <c r="T488">
        <v>484</v>
      </c>
      <c r="U488" s="75">
        <f>H488-J488</f>
        <v>27029.399999999998</v>
      </c>
    </row>
    <row r="489" spans="3:25" x14ac:dyDescent="0.2">
      <c r="C489" s="17">
        <v>78</v>
      </c>
      <c r="D489" s="18" t="s">
        <v>104</v>
      </c>
      <c r="E489" s="19" t="s">
        <v>26</v>
      </c>
      <c r="F489" s="20">
        <v>11828</v>
      </c>
      <c r="G489" s="21">
        <v>88</v>
      </c>
      <c r="H489" s="27">
        <v>92260.800000000003</v>
      </c>
      <c r="I489" s="28">
        <v>0.13300000000000001</v>
      </c>
      <c r="J489" s="29">
        <v>-533.4</v>
      </c>
      <c r="K489" s="30" t="s">
        <v>17</v>
      </c>
      <c r="L489" s="31">
        <v>57841.5</v>
      </c>
      <c r="M489" s="21">
        <v>88</v>
      </c>
      <c r="N489" s="59">
        <f>H489- (H489*I489)</f>
        <v>79990.113599999997</v>
      </c>
      <c r="O489" s="64" t="str">
        <f>IF(ISNUMBER(J489/(1+K489)), J489/(1+K489), "")</f>
        <v/>
      </c>
      <c r="P489" s="59">
        <f>H489+(H489*$X$21)</f>
        <v>92260.800000000003</v>
      </c>
      <c r="Q489" s="77">
        <f>IF(H489&gt;$X$24, U489-(U489*$Y$24), U489)</f>
        <v>92794.2</v>
      </c>
      <c r="R489" s="59">
        <f>P489-Q489</f>
        <v>-533.39999999999418</v>
      </c>
      <c r="S489" s="78"/>
      <c r="T489">
        <v>485</v>
      </c>
      <c r="U489" s="75">
        <f>H489-J489</f>
        <v>92794.2</v>
      </c>
    </row>
    <row r="490" spans="3:25" ht="19" x14ac:dyDescent="0.25">
      <c r="C490" s="17">
        <v>19</v>
      </c>
      <c r="D490" s="18" t="s">
        <v>39</v>
      </c>
      <c r="E490" s="19" t="s">
        <v>11</v>
      </c>
      <c r="F490" s="20">
        <v>295000</v>
      </c>
      <c r="G490" s="21">
        <v>17</v>
      </c>
      <c r="H490" s="27">
        <v>194579</v>
      </c>
      <c r="I490" s="28">
        <v>5.2999999999999999E-2</v>
      </c>
      <c r="J490" s="29">
        <v>-594</v>
      </c>
      <c r="K490" s="30">
        <v>-1.0900000000000001</v>
      </c>
      <c r="L490" s="31">
        <v>196456</v>
      </c>
      <c r="M490" s="21">
        <v>17</v>
      </c>
      <c r="N490" s="59">
        <f>H490- (H490*I490)</f>
        <v>184266.31299999999</v>
      </c>
      <c r="O490" s="64">
        <f>IF(ISNUMBER(J490/(1+K490)), J490/(1+K490), "")</f>
        <v>6599.9999999999945</v>
      </c>
      <c r="P490" s="59">
        <f>H490+(H490*$X$21)</f>
        <v>194579</v>
      </c>
      <c r="Q490" s="77">
        <f>IF(H490&gt;$X$24, U490-(U490*$Y$24), U490)</f>
        <v>195173</v>
      </c>
      <c r="R490" s="59">
        <f>P490-Q490</f>
        <v>-594</v>
      </c>
      <c r="S490" s="78"/>
      <c r="T490">
        <v>486</v>
      </c>
      <c r="U490" s="75">
        <f>H490-J490</f>
        <v>195173</v>
      </c>
      <c r="W490" s="42" t="s">
        <v>645</v>
      </c>
      <c r="Y490" t="s">
        <v>646</v>
      </c>
    </row>
    <row r="491" spans="3:25" x14ac:dyDescent="0.2">
      <c r="C491" s="17">
        <v>81</v>
      </c>
      <c r="D491" s="18" t="s">
        <v>107</v>
      </c>
      <c r="E491" s="19" t="s">
        <v>41</v>
      </c>
      <c r="F491" s="20">
        <v>363862</v>
      </c>
      <c r="G491" s="21">
        <v>68</v>
      </c>
      <c r="H491" s="27">
        <v>91955.199999999997</v>
      </c>
      <c r="I491" s="28">
        <v>7.0000000000000001E-3</v>
      </c>
      <c r="J491" s="29">
        <v>-662.1</v>
      </c>
      <c r="K491" s="30" t="s">
        <v>17</v>
      </c>
      <c r="L491" s="31">
        <v>54153.1</v>
      </c>
      <c r="M491" s="21">
        <v>68</v>
      </c>
      <c r="N491" s="59">
        <f>H491- (H491*I491)</f>
        <v>91311.513599999991</v>
      </c>
      <c r="O491" s="64" t="str">
        <f>IF(ISNUMBER(J491/(1+K491)), J491/(1+K491), "")</f>
        <v/>
      </c>
      <c r="P491" s="59">
        <f>H491+(H491*$X$21)</f>
        <v>91955.199999999997</v>
      </c>
      <c r="Q491" s="77">
        <f>IF(H491&gt;$X$24, U491-(U491*$Y$24), U491)</f>
        <v>92617.3</v>
      </c>
      <c r="R491" s="59">
        <f>P491-Q491</f>
        <v>-662.10000000000582</v>
      </c>
      <c r="S491" s="78"/>
      <c r="T491">
        <v>487</v>
      </c>
      <c r="U491" s="75">
        <f>H491-J491</f>
        <v>92617.3</v>
      </c>
    </row>
    <row r="492" spans="3:25" x14ac:dyDescent="0.2">
      <c r="C492" s="17">
        <v>491</v>
      </c>
      <c r="D492" s="18" t="s">
        <v>538</v>
      </c>
      <c r="E492" s="19" t="s">
        <v>217</v>
      </c>
      <c r="F492" s="20">
        <v>217000</v>
      </c>
      <c r="G492" s="21">
        <v>447</v>
      </c>
      <c r="H492" s="27">
        <v>25606</v>
      </c>
      <c r="I492" s="28">
        <v>-2.5999999999999999E-2</v>
      </c>
      <c r="J492" s="29">
        <v>-663</v>
      </c>
      <c r="K492" s="30">
        <v>-1.2769999999999999</v>
      </c>
      <c r="L492" s="31">
        <v>45417</v>
      </c>
      <c r="M492" s="21">
        <v>447</v>
      </c>
      <c r="N492" s="59">
        <f>H492- (H492*I492)</f>
        <v>26271.756000000001</v>
      </c>
      <c r="O492" s="64">
        <f>IF(ISNUMBER(J492/(1+K492)), J492/(1+K492), "")</f>
        <v>2393.5018050541526</v>
      </c>
      <c r="P492" s="59">
        <f>H492+(H492*$X$21)</f>
        <v>25606</v>
      </c>
      <c r="Q492" s="77">
        <f>IF(H492&gt;$X$24, U492-(U492*$Y$24), U492)</f>
        <v>26269</v>
      </c>
      <c r="R492" s="59">
        <f>P492-Q492</f>
        <v>-663</v>
      </c>
      <c r="S492" s="78"/>
      <c r="T492">
        <v>488</v>
      </c>
      <c r="U492" s="75">
        <f>H492-J492</f>
        <v>26269</v>
      </c>
    </row>
    <row r="493" spans="3:25" x14ac:dyDescent="0.2">
      <c r="C493" s="17">
        <v>193</v>
      </c>
      <c r="D493" s="18" t="s">
        <v>231</v>
      </c>
      <c r="E493" s="19" t="s">
        <v>34</v>
      </c>
      <c r="F493" s="20">
        <v>46377</v>
      </c>
      <c r="G493" s="21">
        <v>188</v>
      </c>
      <c r="H493" s="27">
        <v>54567.9</v>
      </c>
      <c r="I493" s="28">
        <v>0.04</v>
      </c>
      <c r="J493" s="29">
        <v>-1194.9000000000001</v>
      </c>
      <c r="K493" s="30">
        <v>-2.04</v>
      </c>
      <c r="L493" s="31">
        <v>166038.39999999999</v>
      </c>
      <c r="M493" s="21">
        <v>188</v>
      </c>
      <c r="N493" s="59">
        <f>H493- (H493*I493)</f>
        <v>52385.184000000001</v>
      </c>
      <c r="O493" s="64">
        <f>IF(ISNUMBER(J493/(1+K493)), J493/(1+K493), "")</f>
        <v>1148.9423076923078</v>
      </c>
      <c r="P493" s="59">
        <f>H493+(H493*$X$21)</f>
        <v>54567.9</v>
      </c>
      <c r="Q493" s="77">
        <f>IF(H493&gt;$X$24, U493-(U493*$Y$24), U493)</f>
        <v>55762.8</v>
      </c>
      <c r="R493" s="59">
        <f>P493-Q493</f>
        <v>-1194.9000000000015</v>
      </c>
      <c r="S493" s="78"/>
      <c r="T493">
        <v>489</v>
      </c>
      <c r="U493" s="75">
        <f>H493-J493</f>
        <v>55762.8</v>
      </c>
    </row>
    <row r="494" spans="3:25" x14ac:dyDescent="0.2">
      <c r="C494" s="17">
        <v>164</v>
      </c>
      <c r="D494" s="18" t="s">
        <v>198</v>
      </c>
      <c r="E494" s="19" t="s">
        <v>41</v>
      </c>
      <c r="F494" s="20">
        <v>340577</v>
      </c>
      <c r="G494" s="21">
        <v>156</v>
      </c>
      <c r="H494" s="27">
        <v>60749.2</v>
      </c>
      <c r="I494" s="28">
        <v>1.2E-2</v>
      </c>
      <c r="J494" s="29">
        <v>-1351.3</v>
      </c>
      <c r="K494" s="30">
        <v>-5.359</v>
      </c>
      <c r="L494" s="31">
        <v>41073.699999999997</v>
      </c>
      <c r="M494" s="21">
        <v>156</v>
      </c>
      <c r="N494" s="59">
        <f>H494- (H494*I494)</f>
        <v>60020.209599999995</v>
      </c>
      <c r="O494" s="64">
        <f>IF(ISNUMBER(J494/(1+K494)), J494/(1+K494), "")</f>
        <v>310.00229410415233</v>
      </c>
      <c r="P494" s="59">
        <f>H494+(H494*$X$21)</f>
        <v>60749.2</v>
      </c>
      <c r="Q494" s="77">
        <f>IF(H494&gt;$X$24, U494-(U494*$Y$24), U494)</f>
        <v>62100.5</v>
      </c>
      <c r="R494" s="59">
        <f>P494-Q494</f>
        <v>-1351.3000000000029</v>
      </c>
      <c r="S494" s="78"/>
      <c r="T494">
        <v>490</v>
      </c>
      <c r="U494" s="75">
        <f>H494-J494</f>
        <v>62100.5</v>
      </c>
    </row>
    <row r="495" spans="3:25" x14ac:dyDescent="0.2">
      <c r="C495" s="17">
        <v>144</v>
      </c>
      <c r="D495" s="18" t="s">
        <v>177</v>
      </c>
      <c r="E495" s="19" t="s">
        <v>13</v>
      </c>
      <c r="F495" s="20">
        <v>138652</v>
      </c>
      <c r="G495" s="21">
        <v>167</v>
      </c>
      <c r="H495" s="27">
        <v>67397.5</v>
      </c>
      <c r="I495" s="28">
        <v>0.16200000000000001</v>
      </c>
      <c r="J495" s="29">
        <v>-2207.6</v>
      </c>
      <c r="K495" s="30" t="s">
        <v>17</v>
      </c>
      <c r="L495" s="31">
        <v>116353.60000000001</v>
      </c>
      <c r="M495" s="21">
        <v>167</v>
      </c>
      <c r="N495" s="59">
        <f>H495- (H495*I495)</f>
        <v>56479.104999999996</v>
      </c>
      <c r="O495" s="64" t="str">
        <f>IF(ISNUMBER(J495/(1+K495)), J495/(1+K495), "")</f>
        <v/>
      </c>
      <c r="P495" s="59">
        <f>H495+(H495*$X$21)</f>
        <v>67397.5</v>
      </c>
      <c r="Q495" s="77">
        <f>IF(H495&gt;$X$24, U495-(U495*$Y$24), U495)</f>
        <v>69605.100000000006</v>
      </c>
      <c r="R495" s="59">
        <f>P495-Q495</f>
        <v>-2207.6000000000058</v>
      </c>
      <c r="S495" s="78"/>
      <c r="T495">
        <v>491</v>
      </c>
      <c r="U495" s="75">
        <f>H495-J495</f>
        <v>69605.100000000006</v>
      </c>
    </row>
    <row r="496" spans="3:25" x14ac:dyDescent="0.2">
      <c r="C496" s="17">
        <v>84</v>
      </c>
      <c r="D496" s="18" t="s">
        <v>110</v>
      </c>
      <c r="E496" s="19" t="s">
        <v>11</v>
      </c>
      <c r="F496" s="20">
        <v>157000</v>
      </c>
      <c r="G496" s="21">
        <v>93</v>
      </c>
      <c r="H496" s="27">
        <v>90621</v>
      </c>
      <c r="I496" s="28">
        <v>0.152</v>
      </c>
      <c r="J496" s="29">
        <v>-2310</v>
      </c>
      <c r="K496" s="30" t="s">
        <v>17</v>
      </c>
      <c r="L496" s="31">
        <v>111820</v>
      </c>
      <c r="M496" s="21">
        <v>93</v>
      </c>
      <c r="N496" s="59">
        <f>H496- (H496*I496)</f>
        <v>76846.608000000007</v>
      </c>
      <c r="O496" s="64" t="str">
        <f>IF(ISNUMBER(J496/(1+K496)), J496/(1+K496), "")</f>
        <v/>
      </c>
      <c r="P496" s="59">
        <f>H496+(H496*$X$21)</f>
        <v>90621</v>
      </c>
      <c r="Q496" s="77">
        <f>IF(H496&gt;$X$24, U496-(U496*$Y$24), U496)</f>
        <v>92931</v>
      </c>
      <c r="R496" s="59">
        <f>P496-Q496</f>
        <v>-2310</v>
      </c>
      <c r="S496" s="78"/>
      <c r="T496">
        <v>492</v>
      </c>
      <c r="U496" s="75">
        <f>H496-J496</f>
        <v>92931</v>
      </c>
    </row>
    <row r="497" spans="3:21" x14ac:dyDescent="0.2">
      <c r="C497" s="17">
        <v>51</v>
      </c>
      <c r="D497" s="18" t="s">
        <v>76</v>
      </c>
      <c r="E497" s="19" t="s">
        <v>13</v>
      </c>
      <c r="F497" s="20">
        <v>175077</v>
      </c>
      <c r="G497" s="21">
        <v>42</v>
      </c>
      <c r="H497" s="27">
        <v>116171.5</v>
      </c>
      <c r="I497" s="28">
        <v>-3.4000000000000002E-2</v>
      </c>
      <c r="J497" s="29">
        <v>-2566.9</v>
      </c>
      <c r="K497" s="30">
        <v>-10.631</v>
      </c>
      <c r="L497" s="31">
        <v>580331.6</v>
      </c>
      <c r="M497" s="21">
        <v>42</v>
      </c>
      <c r="N497" s="59">
        <f>H497- (H497*I497)</f>
        <v>120121.33100000001</v>
      </c>
      <c r="O497" s="64">
        <f>IF(ISNUMBER(J497/(1+K497)), J497/(1+K497), "")</f>
        <v>266.52476378361541</v>
      </c>
      <c r="P497" s="59">
        <f>H497+(H497*$X$21)</f>
        <v>116171.5</v>
      </c>
      <c r="Q497" s="77">
        <f>IF(H497&gt;$X$24, U497-(U497*$Y$24), U497)</f>
        <v>118738.4</v>
      </c>
      <c r="R497" s="59">
        <f>P497-Q497</f>
        <v>-2566.8999999999942</v>
      </c>
      <c r="S497" s="78"/>
      <c r="T497">
        <v>493</v>
      </c>
      <c r="U497" s="75">
        <f>H497-J497</f>
        <v>118738.4</v>
      </c>
    </row>
    <row r="498" spans="3:21" x14ac:dyDescent="0.2">
      <c r="C498" s="17">
        <v>430</v>
      </c>
      <c r="D498" s="18" t="s">
        <v>475</v>
      </c>
      <c r="E498" s="19" t="s">
        <v>112</v>
      </c>
      <c r="F498" s="20">
        <v>13945</v>
      </c>
      <c r="G498" s="21">
        <v>429</v>
      </c>
      <c r="H498" s="27">
        <v>29123</v>
      </c>
      <c r="I498" s="28">
        <v>5.2999999999999999E-2</v>
      </c>
      <c r="J498" s="29">
        <v>-3330.4</v>
      </c>
      <c r="K498" s="30">
        <v>-3.1720000000000002</v>
      </c>
      <c r="L498" s="31">
        <v>46441.2</v>
      </c>
      <c r="M498" s="21">
        <v>429</v>
      </c>
      <c r="N498" s="59">
        <f>H498- (H498*I498)</f>
        <v>27579.481</v>
      </c>
      <c r="O498" s="64">
        <f>IF(ISNUMBER(J498/(1+K498)), J498/(1+K498), "")</f>
        <v>1533.3333333333333</v>
      </c>
      <c r="P498" s="59">
        <f>H498+(H498*$X$21)</f>
        <v>29123</v>
      </c>
      <c r="Q498" s="77">
        <f>IF(H498&gt;$X$24, U498-(U498*$Y$24), U498)</f>
        <v>32453.4</v>
      </c>
      <c r="R498" s="59">
        <f>P498-Q498</f>
        <v>-3330.4000000000015</v>
      </c>
      <c r="S498" s="78"/>
      <c r="T498">
        <v>494</v>
      </c>
      <c r="U498" s="75">
        <f>H498-J498</f>
        <v>32453.4</v>
      </c>
    </row>
    <row r="499" spans="3:21" x14ac:dyDescent="0.2">
      <c r="C499" s="17">
        <v>136</v>
      </c>
      <c r="D499" s="18" t="s">
        <v>169</v>
      </c>
      <c r="E499" s="19" t="s">
        <v>11</v>
      </c>
      <c r="F499" s="20">
        <v>565802</v>
      </c>
      <c r="G499" s="21">
        <v>123</v>
      </c>
      <c r="H499" s="27">
        <v>70660</v>
      </c>
      <c r="I499" s="28">
        <v>1.4999999999999999E-2</v>
      </c>
      <c r="J499" s="29">
        <v>-3913</v>
      </c>
      <c r="K499" s="30" t="s">
        <v>17</v>
      </c>
      <c r="L499" s="31">
        <v>26688</v>
      </c>
      <c r="M499" s="21">
        <v>123</v>
      </c>
      <c r="N499" s="59">
        <f>H499- (H499*I499)</f>
        <v>69600.100000000006</v>
      </c>
      <c r="O499" s="64" t="str">
        <f>IF(ISNUMBER(J499/(1+K499)), J499/(1+K499), "")</f>
        <v/>
      </c>
      <c r="P499" s="59">
        <f>H499+(H499*$X$21)</f>
        <v>70660</v>
      </c>
      <c r="Q499" s="77">
        <f>IF(H499&gt;$X$24, U499-(U499*$Y$24), U499)</f>
        <v>74573</v>
      </c>
      <c r="R499" s="59">
        <f>P499-Q499</f>
        <v>-3913</v>
      </c>
      <c r="S499" s="78"/>
      <c r="T499">
        <v>495</v>
      </c>
      <c r="U499" s="75">
        <f>H499-J499</f>
        <v>74573</v>
      </c>
    </row>
    <row r="500" spans="3:21" x14ac:dyDescent="0.2">
      <c r="C500" s="17">
        <v>265</v>
      </c>
      <c r="D500" s="18" t="s">
        <v>305</v>
      </c>
      <c r="E500" s="19" t="s">
        <v>135</v>
      </c>
      <c r="F500" s="20">
        <v>81090</v>
      </c>
      <c r="G500" s="21">
        <v>232</v>
      </c>
      <c r="H500" s="27">
        <v>43599.199999999997</v>
      </c>
      <c r="I500" s="28">
        <v>-4.9000000000000002E-2</v>
      </c>
      <c r="J500" s="29">
        <v>-4122</v>
      </c>
      <c r="K500" s="30">
        <v>-3.956</v>
      </c>
      <c r="L500" s="31">
        <v>44349</v>
      </c>
      <c r="M500" s="21">
        <v>232</v>
      </c>
      <c r="N500" s="59">
        <f>H500- (H500*I500)</f>
        <v>45735.560799999999</v>
      </c>
      <c r="O500" s="64">
        <f>IF(ISNUMBER(J500/(1+K500)), J500/(1+K500), "")</f>
        <v>1394.4519621109607</v>
      </c>
      <c r="P500" s="59">
        <f>H500+(H500*$X$21)</f>
        <v>43599.199999999997</v>
      </c>
      <c r="Q500" s="77">
        <f>IF(H500&gt;$X$24, U500-(U500*$Y$24), U500)</f>
        <v>47721.2</v>
      </c>
      <c r="R500" s="59">
        <f>P500-Q500</f>
        <v>-4122</v>
      </c>
      <c r="S500" s="78"/>
      <c r="T500">
        <v>496</v>
      </c>
      <c r="U500" s="75">
        <f>H500-J500</f>
        <v>47721.2</v>
      </c>
    </row>
    <row r="501" spans="3:21" x14ac:dyDescent="0.2">
      <c r="C501" s="17">
        <v>217</v>
      </c>
      <c r="D501" s="18" t="s">
        <v>256</v>
      </c>
      <c r="E501" s="19" t="s">
        <v>23</v>
      </c>
      <c r="F501" s="20">
        <v>98996</v>
      </c>
      <c r="G501" s="21">
        <v>158</v>
      </c>
      <c r="H501" s="27">
        <v>50532.4</v>
      </c>
      <c r="I501" s="28">
        <v>-0.156</v>
      </c>
      <c r="J501" s="29">
        <v>-9281.1</v>
      </c>
      <c r="K501" s="30">
        <v>-4.2569999999999997</v>
      </c>
      <c r="L501" s="31">
        <v>160391.20000000001</v>
      </c>
      <c r="M501" s="21">
        <v>158</v>
      </c>
      <c r="N501" s="59">
        <f>H501- (H501*I501)</f>
        <v>58415.454400000002</v>
      </c>
      <c r="O501" s="64">
        <f>IF(ISNUMBER(J501/(1+K501)), J501/(1+K501), "")</f>
        <v>2849.585508136322</v>
      </c>
      <c r="P501" s="59">
        <f>H501+(H501*$X$21)</f>
        <v>50532.4</v>
      </c>
      <c r="Q501" s="77">
        <f>IF(H501&gt;$X$24, U501-(U501*$Y$24), U501)</f>
        <v>59813.5</v>
      </c>
      <c r="R501" s="59">
        <f>P501-Q501</f>
        <v>-9281.0999999999985</v>
      </c>
      <c r="S501" s="78"/>
      <c r="T501">
        <v>497</v>
      </c>
      <c r="U501" s="75">
        <f>H501-J501</f>
        <v>59813.5</v>
      </c>
    </row>
    <row r="502" spans="3:21" x14ac:dyDescent="0.2">
      <c r="C502" s="17">
        <v>95</v>
      </c>
      <c r="D502" s="18" t="s">
        <v>122</v>
      </c>
      <c r="E502" s="19" t="s">
        <v>123</v>
      </c>
      <c r="F502" s="20">
        <v>131108</v>
      </c>
      <c r="G502" s="21">
        <v>107</v>
      </c>
      <c r="H502" s="27">
        <v>87403.3</v>
      </c>
      <c r="I502" s="28">
        <v>0.184</v>
      </c>
      <c r="J502" s="29">
        <v>-9377.9</v>
      </c>
      <c r="K502" s="30" t="s">
        <v>17</v>
      </c>
      <c r="L502" s="31">
        <v>105384.4</v>
      </c>
      <c r="M502" s="21">
        <v>107</v>
      </c>
      <c r="N502" s="59">
        <f>H502- (H502*I502)</f>
        <v>71321.092799999999</v>
      </c>
      <c r="O502" s="64" t="str">
        <f>IF(ISNUMBER(J502/(1+K502)), J502/(1+K502), "")</f>
        <v/>
      </c>
      <c r="P502" s="59">
        <f>H502+(H502*$X$21)</f>
        <v>87403.3</v>
      </c>
      <c r="Q502" s="77">
        <f>IF(H502&gt;$X$24, U502-(U502*$Y$24), U502)</f>
        <v>96781.2</v>
      </c>
      <c r="R502" s="59">
        <f>P502-Q502</f>
        <v>-9377.8999999999942</v>
      </c>
      <c r="S502" s="78"/>
      <c r="T502">
        <v>498</v>
      </c>
      <c r="U502" s="75">
        <f>H502-J502</f>
        <v>96781.2</v>
      </c>
    </row>
    <row r="503" spans="3:21" x14ac:dyDescent="0.2">
      <c r="C503" s="17">
        <v>472</v>
      </c>
      <c r="D503" s="18" t="s">
        <v>518</v>
      </c>
      <c r="E503" s="19" t="s">
        <v>11</v>
      </c>
      <c r="F503" s="20">
        <v>38000</v>
      </c>
      <c r="G503" s="21">
        <v>451</v>
      </c>
      <c r="H503" s="27">
        <v>26268</v>
      </c>
      <c r="I503" s="28">
        <v>7.0000000000000001E-3</v>
      </c>
      <c r="J503" s="29">
        <v>-10192</v>
      </c>
      <c r="K503" s="30">
        <v>-1.9319999999999999</v>
      </c>
      <c r="L503" s="31">
        <v>103461</v>
      </c>
      <c r="M503" s="21">
        <v>451</v>
      </c>
      <c r="N503" s="59">
        <f>H503- (H503*I503)</f>
        <v>26084.124</v>
      </c>
      <c r="O503" s="64">
        <f>IF(ISNUMBER(J503/(1+K503)), J503/(1+K503), "")</f>
        <v>10935.622317596568</v>
      </c>
      <c r="P503" s="59">
        <f>H503+(H503*$X$21)</f>
        <v>26268</v>
      </c>
      <c r="Q503" s="77">
        <f>IF(H503&gt;$X$24, U503-(U503*$Y$24), U503)</f>
        <v>36460</v>
      </c>
      <c r="R503" s="59">
        <f>P503-Q503</f>
        <v>-10192</v>
      </c>
      <c r="S503" s="78"/>
      <c r="T503">
        <v>499</v>
      </c>
      <c r="U503" s="75">
        <f>H503-J503</f>
        <v>36460</v>
      </c>
    </row>
    <row r="504" spans="3:21" x14ac:dyDescent="0.2">
      <c r="C504" s="32">
        <v>48</v>
      </c>
      <c r="D504" s="33" t="s">
        <v>73</v>
      </c>
      <c r="E504" s="34" t="s">
        <v>11</v>
      </c>
      <c r="F504" s="35">
        <v>283000</v>
      </c>
      <c r="G504" s="36">
        <v>41</v>
      </c>
      <c r="H504" s="37">
        <v>120268</v>
      </c>
      <c r="I504" s="38">
        <v>-1.6E-2</v>
      </c>
      <c r="J504" s="39">
        <v>-22355</v>
      </c>
      <c r="K504" s="40" t="s">
        <v>17</v>
      </c>
      <c r="L504" s="41">
        <v>309129</v>
      </c>
      <c r="M504" s="36">
        <v>41</v>
      </c>
      <c r="N504" s="59">
        <f>H504- (H504*I504)</f>
        <v>122192.288</v>
      </c>
      <c r="O504" s="64" t="str">
        <f>IF(ISNUMBER(J504/(1+K504)), J504/(1+K504), "")</f>
        <v/>
      </c>
      <c r="P504" s="59">
        <f>H504+(H504*$X$21)</f>
        <v>120268</v>
      </c>
      <c r="Q504" s="77">
        <f>IF(H504&gt;$X$24, U504-(U504*$Y$24), U504)</f>
        <v>142623</v>
      </c>
      <c r="R504" s="59">
        <f>P504-Q504</f>
        <v>-22355</v>
      </c>
      <c r="S504" s="78"/>
      <c r="T504">
        <v>500</v>
      </c>
      <c r="U504" s="75">
        <f>H504-J504</f>
        <v>142623</v>
      </c>
    </row>
  </sheetData>
  <autoFilter ref="C4:Y4" xr:uid="{3A6B9BBF-1DEA-3F44-9FD7-93A022A3BB7B}">
    <sortState xmlns:xlrd2="http://schemas.microsoft.com/office/spreadsheetml/2017/richdata2" ref="C5:Y504">
      <sortCondition descending="1" ref="R4:R50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J35"/>
  <sheetViews>
    <sheetView workbookViewId="0">
      <selection activeCell="F7" sqref="F7"/>
    </sheetView>
  </sheetViews>
  <sheetFormatPr baseColWidth="10" defaultRowHeight="16" x14ac:dyDescent="0.2"/>
  <cols>
    <col min="4" max="4" width="16.33203125" bestFit="1" customWidth="1"/>
    <col min="9" max="9" width="20.83203125" customWidth="1"/>
  </cols>
  <sheetData>
    <row r="1" spans="2:10" x14ac:dyDescent="0.2">
      <c r="B1" s="50" t="s">
        <v>564</v>
      </c>
      <c r="C1" s="44"/>
      <c r="D1" s="44"/>
      <c r="E1" s="44"/>
      <c r="F1" s="44"/>
      <c r="G1" s="44"/>
      <c r="H1" s="44"/>
      <c r="I1" s="44"/>
      <c r="J1" s="44"/>
    </row>
    <row r="7" spans="2:10" x14ac:dyDescent="0.2">
      <c r="B7" s="45" t="s">
        <v>565</v>
      </c>
      <c r="C7" s="45" t="s">
        <v>566</v>
      </c>
      <c r="D7" s="45" t="s">
        <v>567</v>
      </c>
      <c r="E7" s="45" t="s">
        <v>568</v>
      </c>
      <c r="F7" s="56"/>
    </row>
    <row r="8" spans="2:10" x14ac:dyDescent="0.2">
      <c r="B8" s="46">
        <v>40308</v>
      </c>
      <c r="C8" s="47" t="s">
        <v>569</v>
      </c>
      <c r="D8" s="47">
        <v>73</v>
      </c>
      <c r="E8" s="48">
        <f>VLOOKUP($D8, $I$18:$J$21,2)</f>
        <v>40</v>
      </c>
      <c r="F8" s="57"/>
    </row>
    <row r="9" spans="2:10" x14ac:dyDescent="0.2">
      <c r="B9" s="46">
        <v>40308</v>
      </c>
      <c r="C9" s="47" t="s">
        <v>570</v>
      </c>
      <c r="D9" s="47">
        <v>220</v>
      </c>
      <c r="E9" s="48">
        <f t="shared" ref="E9:E32" si="0">VLOOKUP($D9, $I$18:$J$21,2)</f>
        <v>100</v>
      </c>
      <c r="F9" s="57"/>
    </row>
    <row r="10" spans="2:10" x14ac:dyDescent="0.2">
      <c r="B10" s="46">
        <v>40308</v>
      </c>
      <c r="C10" s="47" t="s">
        <v>571</v>
      </c>
      <c r="D10" s="47">
        <v>92</v>
      </c>
      <c r="E10" s="48">
        <f t="shared" si="0"/>
        <v>75</v>
      </c>
      <c r="F10" s="57"/>
    </row>
    <row r="11" spans="2:10" x14ac:dyDescent="0.2">
      <c r="B11" s="46">
        <v>40308</v>
      </c>
      <c r="C11" s="47" t="s">
        <v>572</v>
      </c>
      <c r="D11" s="47">
        <v>77</v>
      </c>
      <c r="E11" s="48">
        <f t="shared" si="0"/>
        <v>40</v>
      </c>
      <c r="F11" s="57"/>
    </row>
    <row r="12" spans="2:10" x14ac:dyDescent="0.2">
      <c r="B12" s="46">
        <v>40308</v>
      </c>
      <c r="C12" s="47" t="s">
        <v>573</v>
      </c>
      <c r="D12" s="47">
        <v>20</v>
      </c>
      <c r="E12" s="48">
        <f t="shared" si="0"/>
        <v>0</v>
      </c>
      <c r="F12" s="57"/>
    </row>
    <row r="13" spans="2:10" x14ac:dyDescent="0.2">
      <c r="B13" s="46">
        <v>40308</v>
      </c>
      <c r="C13" s="47" t="s">
        <v>574</v>
      </c>
      <c r="D13" s="47">
        <v>93</v>
      </c>
      <c r="E13" s="48">
        <f t="shared" si="0"/>
        <v>75</v>
      </c>
      <c r="F13" s="57"/>
    </row>
    <row r="14" spans="2:10" x14ac:dyDescent="0.2">
      <c r="B14" s="46">
        <v>40308</v>
      </c>
      <c r="C14" s="47" t="s">
        <v>575</v>
      </c>
      <c r="D14" s="47">
        <v>90</v>
      </c>
      <c r="E14" s="48">
        <f t="shared" si="0"/>
        <v>75</v>
      </c>
      <c r="F14" s="57"/>
    </row>
    <row r="15" spans="2:10" x14ac:dyDescent="0.2">
      <c r="B15" s="46">
        <v>40308</v>
      </c>
      <c r="C15" s="47" t="s">
        <v>576</v>
      </c>
      <c r="D15" s="47">
        <v>88</v>
      </c>
      <c r="E15" s="48">
        <f t="shared" si="0"/>
        <v>40</v>
      </c>
      <c r="F15" s="57"/>
    </row>
    <row r="16" spans="2:10" x14ac:dyDescent="0.2">
      <c r="B16" s="46">
        <v>40308</v>
      </c>
      <c r="C16" s="47" t="s">
        <v>577</v>
      </c>
      <c r="D16" s="47">
        <v>77</v>
      </c>
      <c r="E16" s="48">
        <f t="shared" si="0"/>
        <v>40</v>
      </c>
      <c r="F16" s="57"/>
    </row>
    <row r="17" spans="2:10" x14ac:dyDescent="0.2">
      <c r="B17" s="46">
        <v>40308</v>
      </c>
      <c r="C17" s="47" t="s">
        <v>578</v>
      </c>
      <c r="D17" s="47">
        <v>81</v>
      </c>
      <c r="E17" s="48">
        <f t="shared" si="0"/>
        <v>40</v>
      </c>
      <c r="F17" s="57"/>
      <c r="I17" s="45" t="s">
        <v>567</v>
      </c>
      <c r="J17" s="45" t="s">
        <v>568</v>
      </c>
    </row>
    <row r="18" spans="2:10" x14ac:dyDescent="0.2">
      <c r="B18" s="46">
        <v>40308</v>
      </c>
      <c r="C18" s="47" t="s">
        <v>579</v>
      </c>
      <c r="D18" s="47">
        <v>81</v>
      </c>
      <c r="E18" s="48">
        <f t="shared" si="0"/>
        <v>40</v>
      </c>
      <c r="F18" s="57"/>
      <c r="I18" s="47">
        <v>0</v>
      </c>
      <c r="J18" s="49">
        <v>0</v>
      </c>
    </row>
    <row r="19" spans="2:10" x14ac:dyDescent="0.2">
      <c r="B19" s="46">
        <v>40308</v>
      </c>
      <c r="C19" s="47" t="s">
        <v>580</v>
      </c>
      <c r="D19" s="47">
        <v>86</v>
      </c>
      <c r="E19" s="48">
        <f t="shared" si="0"/>
        <v>40</v>
      </c>
      <c r="F19" s="57"/>
      <c r="I19" s="47">
        <v>45</v>
      </c>
      <c r="J19" s="49">
        <v>40</v>
      </c>
    </row>
    <row r="20" spans="2:10" x14ac:dyDescent="0.2">
      <c r="B20" s="46">
        <v>40308</v>
      </c>
      <c r="C20" s="47" t="s">
        <v>581</v>
      </c>
      <c r="D20" s="47">
        <v>91</v>
      </c>
      <c r="E20" s="48">
        <f t="shared" si="0"/>
        <v>75</v>
      </c>
      <c r="F20" s="57"/>
      <c r="I20" s="47">
        <v>90</v>
      </c>
      <c r="J20" s="49">
        <v>75</v>
      </c>
    </row>
    <row r="21" spans="2:10" x14ac:dyDescent="0.2">
      <c r="B21" s="46">
        <v>40308</v>
      </c>
      <c r="C21" s="47" t="s">
        <v>582</v>
      </c>
      <c r="D21" s="47">
        <v>84</v>
      </c>
      <c r="E21" s="48">
        <f t="shared" si="0"/>
        <v>40</v>
      </c>
      <c r="F21" s="57"/>
      <c r="I21" s="47">
        <v>150</v>
      </c>
      <c r="J21" s="49">
        <v>100</v>
      </c>
    </row>
    <row r="22" spans="2:10" x14ac:dyDescent="0.2">
      <c r="B22" s="46">
        <v>40308</v>
      </c>
      <c r="C22" s="47" t="s">
        <v>583</v>
      </c>
      <c r="D22" s="47">
        <v>89</v>
      </c>
      <c r="E22" s="48">
        <f t="shared" si="0"/>
        <v>40</v>
      </c>
      <c r="F22" s="57"/>
    </row>
    <row r="23" spans="2:10" x14ac:dyDescent="0.2">
      <c r="B23" s="46">
        <v>40308</v>
      </c>
      <c r="C23" s="47" t="s">
        <v>584</v>
      </c>
      <c r="D23" s="47">
        <v>74</v>
      </c>
      <c r="E23" s="48">
        <f t="shared" si="0"/>
        <v>40</v>
      </c>
      <c r="F23" s="57"/>
    </row>
    <row r="24" spans="2:10" x14ac:dyDescent="0.2">
      <c r="B24" s="46">
        <v>40308</v>
      </c>
      <c r="C24" s="47" t="s">
        <v>585</v>
      </c>
      <c r="D24" s="47">
        <v>86</v>
      </c>
      <c r="E24" s="48">
        <f t="shared" si="0"/>
        <v>40</v>
      </c>
      <c r="F24" s="57"/>
    </row>
    <row r="25" spans="2:10" x14ac:dyDescent="0.2">
      <c r="B25" s="46">
        <v>40308</v>
      </c>
      <c r="C25" s="47" t="s">
        <v>586</v>
      </c>
      <c r="D25" s="47">
        <v>94</v>
      </c>
      <c r="E25" s="48">
        <f t="shared" si="0"/>
        <v>75</v>
      </c>
      <c r="F25" s="57"/>
    </row>
    <row r="26" spans="2:10" x14ac:dyDescent="0.2">
      <c r="B26" s="46">
        <v>40308</v>
      </c>
      <c r="C26" s="47" t="s">
        <v>587</v>
      </c>
      <c r="D26" s="47">
        <v>70</v>
      </c>
      <c r="E26" s="48">
        <f t="shared" si="0"/>
        <v>40</v>
      </c>
      <c r="F26" s="57"/>
    </row>
    <row r="27" spans="2:10" x14ac:dyDescent="0.2">
      <c r="B27" s="46">
        <v>40308</v>
      </c>
      <c r="C27" s="47" t="s">
        <v>588</v>
      </c>
      <c r="D27" s="47">
        <v>0</v>
      </c>
      <c r="E27" s="48">
        <f t="shared" si="0"/>
        <v>0</v>
      </c>
      <c r="F27" s="57"/>
    </row>
    <row r="28" spans="2:10" x14ac:dyDescent="0.2">
      <c r="B28" s="46">
        <v>40308</v>
      </c>
      <c r="C28" s="47" t="s">
        <v>589</v>
      </c>
      <c r="D28" s="47">
        <v>30</v>
      </c>
      <c r="E28" s="48">
        <f t="shared" si="0"/>
        <v>0</v>
      </c>
      <c r="F28" s="57"/>
    </row>
    <row r="29" spans="2:10" x14ac:dyDescent="0.2">
      <c r="B29" s="46">
        <v>40308</v>
      </c>
      <c r="C29" s="47" t="s">
        <v>590</v>
      </c>
      <c r="D29" s="47">
        <v>88</v>
      </c>
      <c r="E29" s="48">
        <f t="shared" si="0"/>
        <v>40</v>
      </c>
      <c r="F29" s="57"/>
    </row>
    <row r="30" spans="2:10" x14ac:dyDescent="0.2">
      <c r="B30" s="46">
        <v>40308</v>
      </c>
      <c r="C30" s="47" t="s">
        <v>591</v>
      </c>
      <c r="D30" s="47">
        <v>94</v>
      </c>
      <c r="E30" s="48">
        <f t="shared" si="0"/>
        <v>75</v>
      </c>
      <c r="F30" s="57"/>
    </row>
    <row r="31" spans="2:10" x14ac:dyDescent="0.2">
      <c r="B31" s="46">
        <v>40308</v>
      </c>
      <c r="C31" s="47" t="s">
        <v>592</v>
      </c>
      <c r="D31" s="47">
        <v>84</v>
      </c>
      <c r="E31" s="48">
        <f t="shared" si="0"/>
        <v>40</v>
      </c>
      <c r="F31" s="57"/>
    </row>
    <row r="32" spans="2:10" x14ac:dyDescent="0.2">
      <c r="B32" s="46">
        <v>40308</v>
      </c>
      <c r="C32" s="47" t="s">
        <v>593</v>
      </c>
      <c r="D32" s="47">
        <v>79</v>
      </c>
      <c r="E32" s="48">
        <f t="shared" si="0"/>
        <v>40</v>
      </c>
      <c r="F32" s="57"/>
    </row>
    <row r="35" spans="2:2" x14ac:dyDescent="0.2">
      <c r="B35" t="s">
        <v>594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N24"/>
  <sheetViews>
    <sheetView topLeftCell="A4" workbookViewId="0">
      <selection activeCell="L27" sqref="L27"/>
    </sheetView>
  </sheetViews>
  <sheetFormatPr baseColWidth="10" defaultRowHeight="16" x14ac:dyDescent="0.2"/>
  <cols>
    <col min="13" max="13" width="15.33203125" customWidth="1"/>
    <col min="14" max="14" width="12.5" bestFit="1" customWidth="1"/>
  </cols>
  <sheetData>
    <row r="1" spans="3:14" ht="34" x14ac:dyDescent="0.2">
      <c r="C1" s="55" t="s">
        <v>623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7" spans="3:14" x14ac:dyDescent="0.2">
      <c r="C7" s="51" t="s">
        <v>595</v>
      </c>
      <c r="D7" s="52" t="s">
        <v>596</v>
      </c>
      <c r="E7" s="52" t="s">
        <v>597</v>
      </c>
      <c r="F7" s="52" t="s">
        <v>598</v>
      </c>
      <c r="G7" s="52" t="s">
        <v>599</v>
      </c>
      <c r="H7" s="52" t="s">
        <v>600</v>
      </c>
      <c r="I7" s="52" t="s">
        <v>601</v>
      </c>
      <c r="J7" s="52" t="s">
        <v>602</v>
      </c>
      <c r="K7" s="51" t="s">
        <v>603</v>
      </c>
      <c r="L7" s="51" t="s">
        <v>604</v>
      </c>
      <c r="M7" s="51" t="s">
        <v>622</v>
      </c>
      <c r="N7" s="51" t="s">
        <v>604</v>
      </c>
    </row>
    <row r="8" spans="3:14" x14ac:dyDescent="0.2">
      <c r="C8" s="52" t="s">
        <v>605</v>
      </c>
      <c r="D8" s="53">
        <v>57.97</v>
      </c>
      <c r="E8" s="53">
        <v>72.2</v>
      </c>
      <c r="F8" s="53">
        <v>60</v>
      </c>
      <c r="G8" s="53">
        <v>60.33</v>
      </c>
      <c r="H8" s="53">
        <v>71.400000000000006</v>
      </c>
      <c r="I8" s="53">
        <v>72.819999999999993</v>
      </c>
      <c r="J8" s="53">
        <v>60.93</v>
      </c>
      <c r="K8" s="54">
        <f>MIN(D8:J8)</f>
        <v>57.97</v>
      </c>
      <c r="L8" s="54" t="str">
        <f>INDEX($D$7:$J$7,MATCH(K8,D8:J8,0))</f>
        <v>Supplier 1</v>
      </c>
      <c r="M8" s="54">
        <f>MAX(D8:J8)</f>
        <v>72.819999999999993</v>
      </c>
      <c r="N8" s="48" t="str">
        <f>INDEX($D$7:$J$7,MATCH(M8,D8:J8,0))</f>
        <v>Supplier 6</v>
      </c>
    </row>
    <row r="9" spans="3:14" x14ac:dyDescent="0.2">
      <c r="C9" s="52" t="s">
        <v>606</v>
      </c>
      <c r="D9" s="53">
        <v>51.67</v>
      </c>
      <c r="E9" s="53">
        <v>29.87</v>
      </c>
      <c r="F9" s="53">
        <v>20</v>
      </c>
      <c r="G9" s="53">
        <v>48.34</v>
      </c>
      <c r="H9" s="53">
        <v>51.37</v>
      </c>
      <c r="I9" s="53">
        <v>52.58</v>
      </c>
      <c r="J9" s="53">
        <v>51.64</v>
      </c>
      <c r="K9" s="54">
        <f t="shared" ref="K9:K24" si="0">MIN(D9:J9)</f>
        <v>20</v>
      </c>
      <c r="L9" s="54" t="str">
        <f t="shared" ref="L9:L24" si="1">INDEX($D$7:$J$7,MATCH(K9,D9:J9,0))</f>
        <v>Supplier 3</v>
      </c>
      <c r="M9" s="54">
        <f t="shared" ref="M9:M24" si="2">MAX(D9:J9)</f>
        <v>52.58</v>
      </c>
      <c r="N9" s="48" t="str">
        <f t="shared" ref="N9:N24" si="3">INDEX($D$7:$J$7,MATCH(M9,D9:J9,0))</f>
        <v>Supplier 6</v>
      </c>
    </row>
    <row r="10" spans="3:14" x14ac:dyDescent="0.2">
      <c r="C10" s="52" t="s">
        <v>607</v>
      </c>
      <c r="D10" s="53">
        <v>64.73</v>
      </c>
      <c r="E10" s="53">
        <v>40.590000000000003</v>
      </c>
      <c r="F10" s="53">
        <v>50</v>
      </c>
      <c r="G10" s="53">
        <v>35.56</v>
      </c>
      <c r="H10" s="53">
        <v>28.81</v>
      </c>
      <c r="I10" s="53">
        <v>74.77</v>
      </c>
      <c r="J10" s="53">
        <v>64.55</v>
      </c>
      <c r="K10" s="54">
        <f t="shared" si="0"/>
        <v>28.81</v>
      </c>
      <c r="L10" s="54" t="str">
        <f t="shared" si="1"/>
        <v>Supplier 5</v>
      </c>
      <c r="M10" s="54">
        <f t="shared" si="2"/>
        <v>74.77</v>
      </c>
      <c r="N10" s="48" t="str">
        <f t="shared" si="3"/>
        <v>Supplier 6</v>
      </c>
    </row>
    <row r="11" spans="3:14" x14ac:dyDescent="0.2">
      <c r="C11" s="52" t="s">
        <v>608</v>
      </c>
      <c r="D11" s="53">
        <v>73.02</v>
      </c>
      <c r="E11" s="53">
        <v>64.98</v>
      </c>
      <c r="F11" s="53">
        <v>200</v>
      </c>
      <c r="G11" s="53">
        <v>62.14</v>
      </c>
      <c r="H11" s="53">
        <v>29.69</v>
      </c>
      <c r="I11" s="53">
        <v>50.67</v>
      </c>
      <c r="J11" s="53">
        <v>48.59</v>
      </c>
      <c r="K11" s="54">
        <f t="shared" si="0"/>
        <v>29.69</v>
      </c>
      <c r="L11" s="54" t="str">
        <f t="shared" si="1"/>
        <v>Supplier 5</v>
      </c>
      <c r="M11" s="54">
        <f t="shared" si="2"/>
        <v>200</v>
      </c>
      <c r="N11" s="48" t="str">
        <f t="shared" si="3"/>
        <v>Supplier 3</v>
      </c>
    </row>
    <row r="12" spans="3:14" x14ac:dyDescent="0.2">
      <c r="C12" s="52" t="s">
        <v>609</v>
      </c>
      <c r="D12" s="53">
        <v>72.36</v>
      </c>
      <c r="E12" s="53">
        <v>32.44</v>
      </c>
      <c r="F12" s="53">
        <v>65.069999999999993</v>
      </c>
      <c r="G12" s="53">
        <v>35.71</v>
      </c>
      <c r="H12" s="53">
        <v>52.5</v>
      </c>
      <c r="I12" s="53">
        <v>52.86</v>
      </c>
      <c r="J12" s="53">
        <v>43</v>
      </c>
      <c r="K12" s="54">
        <f t="shared" si="0"/>
        <v>32.44</v>
      </c>
      <c r="L12" s="54" t="str">
        <f t="shared" si="1"/>
        <v>Supplier 2</v>
      </c>
      <c r="M12" s="54">
        <f t="shared" si="2"/>
        <v>72.36</v>
      </c>
      <c r="N12" s="48" t="str">
        <f t="shared" si="3"/>
        <v>Supplier 1</v>
      </c>
    </row>
    <row r="13" spans="3:14" x14ac:dyDescent="0.2">
      <c r="C13" s="52" t="s">
        <v>610</v>
      </c>
      <c r="D13" s="53">
        <v>47.52</v>
      </c>
      <c r="E13" s="53">
        <v>47.39</v>
      </c>
      <c r="F13" s="53">
        <v>26.32</v>
      </c>
      <c r="G13" s="53">
        <v>47.34</v>
      </c>
      <c r="H13" s="53">
        <v>49.11</v>
      </c>
      <c r="I13" s="53">
        <v>56.24</v>
      </c>
      <c r="J13" s="53">
        <v>73.069999999999993</v>
      </c>
      <c r="K13" s="54">
        <f t="shared" si="0"/>
        <v>26.32</v>
      </c>
      <c r="L13" s="54" t="str">
        <f t="shared" si="1"/>
        <v>Supplier 3</v>
      </c>
      <c r="M13" s="54">
        <f t="shared" si="2"/>
        <v>73.069999999999993</v>
      </c>
      <c r="N13" s="48" t="str">
        <f t="shared" si="3"/>
        <v>Supplier 7</v>
      </c>
    </row>
    <row r="14" spans="3:14" x14ac:dyDescent="0.2">
      <c r="C14" s="52" t="s">
        <v>611</v>
      </c>
      <c r="D14" s="53">
        <v>66.02</v>
      </c>
      <c r="E14" s="53">
        <v>68.8</v>
      </c>
      <c r="F14" s="53">
        <v>33.14</v>
      </c>
      <c r="G14" s="53">
        <v>60.98</v>
      </c>
      <c r="H14" s="53">
        <v>28.11</v>
      </c>
      <c r="I14" s="53">
        <v>54.45</v>
      </c>
      <c r="J14" s="53">
        <v>56.33</v>
      </c>
      <c r="K14" s="54">
        <f t="shared" si="0"/>
        <v>28.11</v>
      </c>
      <c r="L14" s="54" t="str">
        <f t="shared" si="1"/>
        <v>Supplier 5</v>
      </c>
      <c r="M14" s="54">
        <f t="shared" si="2"/>
        <v>68.8</v>
      </c>
      <c r="N14" s="48" t="str">
        <f t="shared" si="3"/>
        <v>Supplier 2</v>
      </c>
    </row>
    <row r="15" spans="3:14" x14ac:dyDescent="0.2">
      <c r="C15" s="52" t="s">
        <v>612</v>
      </c>
      <c r="D15" s="53">
        <v>74.569999999999993</v>
      </c>
      <c r="E15" s="53">
        <v>43.65</v>
      </c>
      <c r="F15" s="53">
        <v>41.36</v>
      </c>
      <c r="G15" s="53">
        <v>39.86</v>
      </c>
      <c r="H15" s="53">
        <v>39.22</v>
      </c>
      <c r="I15" s="53">
        <v>58.92</v>
      </c>
      <c r="J15" s="53">
        <v>67.209999999999994</v>
      </c>
      <c r="K15" s="54">
        <f t="shared" si="0"/>
        <v>39.22</v>
      </c>
      <c r="L15" s="54" t="str">
        <f t="shared" si="1"/>
        <v>Supplier 5</v>
      </c>
      <c r="M15" s="54">
        <f t="shared" si="2"/>
        <v>74.569999999999993</v>
      </c>
      <c r="N15" s="48" t="str">
        <f t="shared" si="3"/>
        <v>Supplier 1</v>
      </c>
    </row>
    <row r="16" spans="3:14" x14ac:dyDescent="0.2">
      <c r="C16" s="52" t="s">
        <v>613</v>
      </c>
      <c r="D16" s="53">
        <v>71.55</v>
      </c>
      <c r="E16" s="53">
        <v>55.67</v>
      </c>
      <c r="F16" s="53">
        <v>57.99</v>
      </c>
      <c r="G16" s="53">
        <v>69.540000000000006</v>
      </c>
      <c r="H16" s="53">
        <v>47.16</v>
      </c>
      <c r="I16" s="53">
        <v>72.78</v>
      </c>
      <c r="J16" s="53">
        <v>48.83</v>
      </c>
      <c r="K16" s="54">
        <f t="shared" si="0"/>
        <v>47.16</v>
      </c>
      <c r="L16" s="54" t="str">
        <f t="shared" si="1"/>
        <v>Supplier 5</v>
      </c>
      <c r="M16" s="54">
        <f t="shared" si="2"/>
        <v>72.78</v>
      </c>
      <c r="N16" s="48" t="str">
        <f t="shared" si="3"/>
        <v>Supplier 6</v>
      </c>
    </row>
    <row r="17" spans="3:14" x14ac:dyDescent="0.2">
      <c r="C17" s="52" t="s">
        <v>614</v>
      </c>
      <c r="D17" s="53">
        <v>50.06</v>
      </c>
      <c r="E17" s="53">
        <v>70.11</v>
      </c>
      <c r="F17" s="53">
        <v>41.98</v>
      </c>
      <c r="G17" s="53">
        <v>63.71</v>
      </c>
      <c r="H17" s="53">
        <v>51.05</v>
      </c>
      <c r="I17" s="53">
        <v>26.44</v>
      </c>
      <c r="J17" s="53">
        <v>30.49</v>
      </c>
      <c r="K17" s="54">
        <f t="shared" si="0"/>
        <v>26.44</v>
      </c>
      <c r="L17" s="54" t="str">
        <f t="shared" si="1"/>
        <v>Supplier 6</v>
      </c>
      <c r="M17" s="54">
        <f t="shared" si="2"/>
        <v>70.11</v>
      </c>
      <c r="N17" s="48" t="str">
        <f t="shared" si="3"/>
        <v>Supplier 2</v>
      </c>
    </row>
    <row r="18" spans="3:14" x14ac:dyDescent="0.2">
      <c r="C18" s="52" t="s">
        <v>615</v>
      </c>
      <c r="D18" s="53">
        <v>39.92</v>
      </c>
      <c r="E18" s="53">
        <v>69.05</v>
      </c>
      <c r="F18" s="53">
        <v>71.14</v>
      </c>
      <c r="G18" s="53">
        <v>62.54</v>
      </c>
      <c r="H18" s="53">
        <v>59.59</v>
      </c>
      <c r="I18" s="53">
        <v>55.17</v>
      </c>
      <c r="J18" s="53">
        <v>65.290000000000006</v>
      </c>
      <c r="K18" s="54">
        <f t="shared" si="0"/>
        <v>39.92</v>
      </c>
      <c r="L18" s="54" t="str">
        <f t="shared" si="1"/>
        <v>Supplier 1</v>
      </c>
      <c r="M18" s="54">
        <f t="shared" si="2"/>
        <v>71.14</v>
      </c>
      <c r="N18" s="48" t="str">
        <f t="shared" si="3"/>
        <v>Supplier 3</v>
      </c>
    </row>
    <row r="19" spans="3:14" x14ac:dyDescent="0.2">
      <c r="C19" s="52" t="s">
        <v>616</v>
      </c>
      <c r="D19" s="53">
        <v>31.03</v>
      </c>
      <c r="E19" s="53">
        <v>60.19</v>
      </c>
      <c r="F19" s="53">
        <v>31.82</v>
      </c>
      <c r="G19" s="53">
        <v>30.53</v>
      </c>
      <c r="H19" s="53">
        <v>62.71</v>
      </c>
      <c r="I19" s="53">
        <v>46.56</v>
      </c>
      <c r="J19" s="53">
        <v>44.78</v>
      </c>
      <c r="K19" s="54">
        <f t="shared" si="0"/>
        <v>30.53</v>
      </c>
      <c r="L19" s="54" t="str">
        <f t="shared" si="1"/>
        <v>Supplier 4</v>
      </c>
      <c r="M19" s="54">
        <f t="shared" si="2"/>
        <v>62.71</v>
      </c>
      <c r="N19" s="48" t="str">
        <f t="shared" si="3"/>
        <v>Supplier 5</v>
      </c>
    </row>
    <row r="20" spans="3:14" x14ac:dyDescent="0.2">
      <c r="C20" s="52" t="s">
        <v>617</v>
      </c>
      <c r="D20" s="53">
        <v>65.98</v>
      </c>
      <c r="E20" s="53">
        <v>49.93</v>
      </c>
      <c r="F20" s="53">
        <v>60.68</v>
      </c>
      <c r="G20" s="53">
        <v>72.040000000000006</v>
      </c>
      <c r="H20" s="53">
        <v>68.239999999999995</v>
      </c>
      <c r="I20" s="53">
        <v>55.82</v>
      </c>
      <c r="J20" s="53">
        <v>34.57</v>
      </c>
      <c r="K20" s="54">
        <f t="shared" si="0"/>
        <v>34.57</v>
      </c>
      <c r="L20" s="54" t="str">
        <f t="shared" si="1"/>
        <v>Supplier 7</v>
      </c>
      <c r="M20" s="54">
        <f t="shared" si="2"/>
        <v>72.040000000000006</v>
      </c>
      <c r="N20" s="48" t="str">
        <f t="shared" si="3"/>
        <v>Supplier 4</v>
      </c>
    </row>
    <row r="21" spans="3:14" x14ac:dyDescent="0.2">
      <c r="C21" s="52" t="s">
        <v>618</v>
      </c>
      <c r="D21" s="53">
        <v>40.090000000000003</v>
      </c>
      <c r="E21" s="53">
        <v>27.33</v>
      </c>
      <c r="F21" s="53">
        <v>62.3</v>
      </c>
      <c r="G21" s="53">
        <v>41.04</v>
      </c>
      <c r="H21" s="53">
        <v>44.3</v>
      </c>
      <c r="I21" s="53">
        <v>40.67</v>
      </c>
      <c r="J21" s="53">
        <v>26.93</v>
      </c>
      <c r="K21" s="54">
        <f t="shared" si="0"/>
        <v>26.93</v>
      </c>
      <c r="L21" s="54" t="str">
        <f t="shared" si="1"/>
        <v>Supplier 7</v>
      </c>
      <c r="M21" s="54">
        <f t="shared" si="2"/>
        <v>62.3</v>
      </c>
      <c r="N21" s="48" t="str">
        <f t="shared" si="3"/>
        <v>Supplier 3</v>
      </c>
    </row>
    <row r="22" spans="3:14" x14ac:dyDescent="0.2">
      <c r="C22" s="52" t="s">
        <v>619</v>
      </c>
      <c r="D22" s="53">
        <v>73.59</v>
      </c>
      <c r="E22" s="53">
        <v>58.8</v>
      </c>
      <c r="F22" s="53">
        <v>56.93</v>
      </c>
      <c r="G22" s="53">
        <v>47.5</v>
      </c>
      <c r="H22" s="53">
        <v>43.76</v>
      </c>
      <c r="I22" s="53">
        <v>27.49</v>
      </c>
      <c r="J22" s="53">
        <v>58.85</v>
      </c>
      <c r="K22" s="54">
        <f t="shared" si="0"/>
        <v>27.49</v>
      </c>
      <c r="L22" s="54" t="str">
        <f t="shared" si="1"/>
        <v>Supplier 6</v>
      </c>
      <c r="M22" s="54">
        <f t="shared" si="2"/>
        <v>73.59</v>
      </c>
      <c r="N22" s="48" t="str">
        <f t="shared" si="3"/>
        <v>Supplier 1</v>
      </c>
    </row>
    <row r="23" spans="3:14" x14ac:dyDescent="0.2">
      <c r="C23" s="52" t="s">
        <v>620</v>
      </c>
      <c r="D23" s="53">
        <v>57.86</v>
      </c>
      <c r="E23" s="53">
        <v>62.93</v>
      </c>
      <c r="F23" s="53">
        <v>48.05</v>
      </c>
      <c r="G23" s="53">
        <v>37.69</v>
      </c>
      <c r="H23" s="53">
        <v>32.81</v>
      </c>
      <c r="I23" s="53">
        <v>50.7</v>
      </c>
      <c r="J23" s="53">
        <v>46.65</v>
      </c>
      <c r="K23" s="54">
        <f t="shared" si="0"/>
        <v>32.81</v>
      </c>
      <c r="L23" s="54" t="str">
        <f t="shared" si="1"/>
        <v>Supplier 5</v>
      </c>
      <c r="M23" s="54">
        <f t="shared" si="2"/>
        <v>62.93</v>
      </c>
      <c r="N23" s="48" t="str">
        <f t="shared" si="3"/>
        <v>Supplier 2</v>
      </c>
    </row>
    <row r="24" spans="3:14" x14ac:dyDescent="0.2">
      <c r="C24" s="52" t="s">
        <v>621</v>
      </c>
      <c r="D24" s="53">
        <v>59.02</v>
      </c>
      <c r="E24" s="53">
        <v>42.07</v>
      </c>
      <c r="F24" s="53">
        <v>45.23</v>
      </c>
      <c r="G24" s="53">
        <v>62.1</v>
      </c>
      <c r="H24" s="53">
        <v>60.28</v>
      </c>
      <c r="I24" s="53">
        <v>52.26</v>
      </c>
      <c r="J24" s="53">
        <v>36.049999999999997</v>
      </c>
      <c r="K24" s="54">
        <f t="shared" si="0"/>
        <v>36.049999999999997</v>
      </c>
      <c r="L24" s="54" t="str">
        <f t="shared" si="1"/>
        <v>Supplier 7</v>
      </c>
      <c r="M24" s="54">
        <f t="shared" si="2"/>
        <v>62.1</v>
      </c>
      <c r="N24" s="48" t="str">
        <f t="shared" si="3"/>
        <v>Supplier 4</v>
      </c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:K44"/>
  <sheetViews>
    <sheetView workbookViewId="0">
      <selection activeCell="L33" sqref="L33"/>
    </sheetView>
  </sheetViews>
  <sheetFormatPr baseColWidth="10" defaultRowHeight="16" x14ac:dyDescent="0.2"/>
  <sheetData>
    <row r="1" spans="1:1" ht="19" x14ac:dyDescent="0.25">
      <c r="A1" s="42" t="s">
        <v>548</v>
      </c>
    </row>
    <row r="34" spans="1:11" x14ac:dyDescent="0.2"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</row>
    <row r="35" spans="1:11" x14ac:dyDescent="0.2">
      <c r="A35">
        <v>1</v>
      </c>
      <c r="B35">
        <f>B$34*$A35</f>
        <v>1</v>
      </c>
      <c r="C35">
        <f t="shared" ref="C35:K44" si="0">C$34*$A35</f>
        <v>2</v>
      </c>
      <c r="D35">
        <f t="shared" si="0"/>
        <v>3</v>
      </c>
      <c r="E35">
        <f t="shared" si="0"/>
        <v>4</v>
      </c>
      <c r="F35">
        <f t="shared" si="0"/>
        <v>5</v>
      </c>
      <c r="G35">
        <f t="shared" si="0"/>
        <v>6</v>
      </c>
      <c r="H35">
        <f t="shared" si="0"/>
        <v>7</v>
      </c>
      <c r="I35">
        <f t="shared" si="0"/>
        <v>8</v>
      </c>
      <c r="J35">
        <f t="shared" si="0"/>
        <v>9</v>
      </c>
      <c r="K35">
        <f t="shared" si="0"/>
        <v>10</v>
      </c>
    </row>
    <row r="36" spans="1:11" x14ac:dyDescent="0.2">
      <c r="A36">
        <v>2</v>
      </c>
      <c r="B36">
        <f t="shared" ref="B36:B44" si="1">B$34*$A36</f>
        <v>2</v>
      </c>
      <c r="C36">
        <f t="shared" si="0"/>
        <v>4</v>
      </c>
      <c r="D36">
        <f t="shared" si="0"/>
        <v>6</v>
      </c>
      <c r="E36">
        <f t="shared" si="0"/>
        <v>8</v>
      </c>
      <c r="F36">
        <f t="shared" si="0"/>
        <v>10</v>
      </c>
      <c r="G36">
        <f t="shared" si="0"/>
        <v>12</v>
      </c>
      <c r="H36">
        <f t="shared" si="0"/>
        <v>14</v>
      </c>
      <c r="I36">
        <f t="shared" si="0"/>
        <v>16</v>
      </c>
      <c r="J36">
        <f t="shared" si="0"/>
        <v>18</v>
      </c>
      <c r="K36">
        <f t="shared" si="0"/>
        <v>20</v>
      </c>
    </row>
    <row r="37" spans="1:11" x14ac:dyDescent="0.2">
      <c r="A37">
        <v>3</v>
      </c>
      <c r="B37">
        <f t="shared" si="1"/>
        <v>3</v>
      </c>
      <c r="C37">
        <f t="shared" si="0"/>
        <v>6</v>
      </c>
      <c r="D37">
        <f t="shared" si="0"/>
        <v>9</v>
      </c>
      <c r="E37">
        <f t="shared" si="0"/>
        <v>12</v>
      </c>
      <c r="F37">
        <f t="shared" si="0"/>
        <v>15</v>
      </c>
      <c r="G37">
        <f t="shared" si="0"/>
        <v>18</v>
      </c>
      <c r="H37">
        <f t="shared" si="0"/>
        <v>21</v>
      </c>
      <c r="I37">
        <f t="shared" si="0"/>
        <v>24</v>
      </c>
      <c r="J37">
        <f t="shared" si="0"/>
        <v>27</v>
      </c>
      <c r="K37">
        <f t="shared" si="0"/>
        <v>30</v>
      </c>
    </row>
    <row r="38" spans="1:11" x14ac:dyDescent="0.2">
      <c r="A38">
        <v>4</v>
      </c>
      <c r="B38">
        <f t="shared" si="1"/>
        <v>4</v>
      </c>
      <c r="C38">
        <f t="shared" si="0"/>
        <v>8</v>
      </c>
      <c r="D38">
        <f t="shared" si="0"/>
        <v>12</v>
      </c>
      <c r="E38">
        <f t="shared" si="0"/>
        <v>16</v>
      </c>
      <c r="F38">
        <f t="shared" si="0"/>
        <v>20</v>
      </c>
      <c r="G38">
        <f t="shared" si="0"/>
        <v>24</v>
      </c>
      <c r="H38">
        <f t="shared" si="0"/>
        <v>28</v>
      </c>
      <c r="I38">
        <f t="shared" si="0"/>
        <v>32</v>
      </c>
      <c r="J38">
        <f t="shared" si="0"/>
        <v>36</v>
      </c>
      <c r="K38">
        <f t="shared" si="0"/>
        <v>40</v>
      </c>
    </row>
    <row r="39" spans="1:11" x14ac:dyDescent="0.2">
      <c r="A39">
        <v>5</v>
      </c>
      <c r="B39">
        <f t="shared" si="1"/>
        <v>5</v>
      </c>
      <c r="C39">
        <f t="shared" si="0"/>
        <v>10</v>
      </c>
      <c r="D39">
        <f t="shared" si="0"/>
        <v>15</v>
      </c>
      <c r="E39">
        <f t="shared" si="0"/>
        <v>20</v>
      </c>
      <c r="F39">
        <f t="shared" si="0"/>
        <v>25</v>
      </c>
      <c r="G39">
        <f t="shared" si="0"/>
        <v>30</v>
      </c>
      <c r="H39">
        <f t="shared" si="0"/>
        <v>35</v>
      </c>
      <c r="I39">
        <f t="shared" si="0"/>
        <v>40</v>
      </c>
      <c r="J39">
        <f t="shared" si="0"/>
        <v>45</v>
      </c>
      <c r="K39">
        <f t="shared" si="0"/>
        <v>50</v>
      </c>
    </row>
    <row r="40" spans="1:11" x14ac:dyDescent="0.2">
      <c r="A40">
        <v>6</v>
      </c>
      <c r="B40">
        <f t="shared" si="1"/>
        <v>6</v>
      </c>
      <c r="C40">
        <f t="shared" si="0"/>
        <v>12</v>
      </c>
      <c r="D40">
        <f t="shared" si="0"/>
        <v>18</v>
      </c>
      <c r="E40">
        <f t="shared" si="0"/>
        <v>24</v>
      </c>
      <c r="F40">
        <f t="shared" si="0"/>
        <v>30</v>
      </c>
      <c r="G40">
        <f t="shared" si="0"/>
        <v>36</v>
      </c>
      <c r="H40">
        <f t="shared" si="0"/>
        <v>42</v>
      </c>
      <c r="I40">
        <f t="shared" si="0"/>
        <v>48</v>
      </c>
      <c r="J40">
        <f t="shared" si="0"/>
        <v>54</v>
      </c>
      <c r="K40">
        <f t="shared" si="0"/>
        <v>60</v>
      </c>
    </row>
    <row r="41" spans="1:11" x14ac:dyDescent="0.2">
      <c r="A41">
        <v>7</v>
      </c>
      <c r="B41">
        <f t="shared" si="1"/>
        <v>7</v>
      </c>
      <c r="C41">
        <f t="shared" si="0"/>
        <v>14</v>
      </c>
      <c r="D41">
        <f t="shared" si="0"/>
        <v>21</v>
      </c>
      <c r="E41">
        <f t="shared" si="0"/>
        <v>28</v>
      </c>
      <c r="F41">
        <f t="shared" si="0"/>
        <v>35</v>
      </c>
      <c r="G41">
        <f t="shared" si="0"/>
        <v>42</v>
      </c>
      <c r="H41">
        <f t="shared" si="0"/>
        <v>49</v>
      </c>
      <c r="I41">
        <f t="shared" si="0"/>
        <v>56</v>
      </c>
      <c r="J41">
        <f t="shared" si="0"/>
        <v>63</v>
      </c>
      <c r="K41">
        <f t="shared" si="0"/>
        <v>70</v>
      </c>
    </row>
    <row r="42" spans="1:11" x14ac:dyDescent="0.2">
      <c r="A42">
        <v>8</v>
      </c>
      <c r="B42">
        <f t="shared" si="1"/>
        <v>8</v>
      </c>
      <c r="C42">
        <f t="shared" si="0"/>
        <v>16</v>
      </c>
      <c r="D42">
        <f t="shared" si="0"/>
        <v>24</v>
      </c>
      <c r="E42">
        <f t="shared" si="0"/>
        <v>32</v>
      </c>
      <c r="F42">
        <f t="shared" si="0"/>
        <v>40</v>
      </c>
      <c r="G42">
        <f t="shared" si="0"/>
        <v>48</v>
      </c>
      <c r="H42">
        <f t="shared" si="0"/>
        <v>56</v>
      </c>
      <c r="I42">
        <f t="shared" si="0"/>
        <v>64</v>
      </c>
      <c r="J42">
        <f t="shared" si="0"/>
        <v>72</v>
      </c>
      <c r="K42">
        <f t="shared" si="0"/>
        <v>80</v>
      </c>
    </row>
    <row r="43" spans="1:11" x14ac:dyDescent="0.2">
      <c r="A43">
        <v>9</v>
      </c>
      <c r="B43">
        <f t="shared" si="1"/>
        <v>9</v>
      </c>
      <c r="C43">
        <f t="shared" si="0"/>
        <v>18</v>
      </c>
      <c r="D43">
        <f t="shared" si="0"/>
        <v>27</v>
      </c>
      <c r="E43">
        <f t="shared" si="0"/>
        <v>36</v>
      </c>
      <c r="F43">
        <f t="shared" si="0"/>
        <v>45</v>
      </c>
      <c r="G43">
        <f t="shared" si="0"/>
        <v>54</v>
      </c>
      <c r="H43">
        <f t="shared" si="0"/>
        <v>63</v>
      </c>
      <c r="I43">
        <f t="shared" si="0"/>
        <v>72</v>
      </c>
      <c r="J43">
        <f t="shared" si="0"/>
        <v>81</v>
      </c>
      <c r="K43">
        <f t="shared" si="0"/>
        <v>90</v>
      </c>
    </row>
    <row r="44" spans="1:11" x14ac:dyDescent="0.2">
      <c r="A44">
        <v>10</v>
      </c>
      <c r="B44">
        <f t="shared" si="1"/>
        <v>10</v>
      </c>
      <c r="C44">
        <f t="shared" si="0"/>
        <v>20</v>
      </c>
      <c r="D44">
        <f t="shared" si="0"/>
        <v>30</v>
      </c>
      <c r="E44">
        <f t="shared" si="0"/>
        <v>40</v>
      </c>
      <c r="F44">
        <f t="shared" si="0"/>
        <v>50</v>
      </c>
      <c r="G44">
        <f t="shared" si="0"/>
        <v>60</v>
      </c>
      <c r="H44">
        <f t="shared" si="0"/>
        <v>70</v>
      </c>
      <c r="I44">
        <f t="shared" si="0"/>
        <v>80</v>
      </c>
      <c r="J44">
        <f t="shared" si="0"/>
        <v>90</v>
      </c>
      <c r="K44">
        <f t="shared" si="0"/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D11"/>
  <sheetViews>
    <sheetView workbookViewId="0">
      <selection activeCell="A6" sqref="A6"/>
    </sheetView>
  </sheetViews>
  <sheetFormatPr baseColWidth="10" defaultRowHeight="19" x14ac:dyDescent="0.25"/>
  <cols>
    <col min="1" max="1" width="48.6640625" style="42" customWidth="1"/>
    <col min="2" max="2" width="20.83203125" style="42" customWidth="1"/>
    <col min="3" max="3" width="22" style="42" customWidth="1"/>
    <col min="4" max="4" width="13" style="42" customWidth="1"/>
    <col min="5" max="16384" width="10.83203125" style="42"/>
  </cols>
  <sheetData>
    <row r="1" spans="1:4" x14ac:dyDescent="0.25">
      <c r="A1" s="42" t="s">
        <v>549</v>
      </c>
      <c r="C1" s="65" t="s">
        <v>630</v>
      </c>
      <c r="D1" s="66">
        <v>2000</v>
      </c>
    </row>
    <row r="3" spans="1:4" x14ac:dyDescent="0.25">
      <c r="A3" s="42" t="s">
        <v>635</v>
      </c>
      <c r="B3" s="42">
        <v>1000</v>
      </c>
      <c r="C3" s="58">
        <v>53</v>
      </c>
      <c r="D3" s="42">
        <f>IF(D1&lt;=B3,D1*C3,1000*53)</f>
        <v>53000</v>
      </c>
    </row>
    <row r="4" spans="1:4" x14ac:dyDescent="0.25">
      <c r="A4" s="42" t="s">
        <v>636</v>
      </c>
      <c r="B4" s="42">
        <v>1000</v>
      </c>
      <c r="C4" s="58">
        <v>52</v>
      </c>
      <c r="D4" s="42">
        <f>IF(D1&gt;1000,(D1-B4)*C4,0)</f>
        <v>52000</v>
      </c>
    </row>
    <row r="5" spans="1:4" x14ac:dyDescent="0.25">
      <c r="A5" s="42" t="s">
        <v>637</v>
      </c>
      <c r="C5" s="58">
        <v>51</v>
      </c>
      <c r="D5" s="42">
        <f>IF(D1&gt;2000, (D1-(B3+B4))*C5, 0)</f>
        <v>0</v>
      </c>
    </row>
    <row r="7" spans="1:4" x14ac:dyDescent="0.25">
      <c r="C7" s="42" t="s">
        <v>629</v>
      </c>
      <c r="D7" s="42">
        <f>SUM(D3:D5)</f>
        <v>105000</v>
      </c>
    </row>
    <row r="10" spans="1:4" x14ac:dyDescent="0.25">
      <c r="A10" s="42" t="s">
        <v>550</v>
      </c>
    </row>
    <row r="11" spans="1:4" x14ac:dyDescent="0.25">
      <c r="A11" s="42" t="s">
        <v>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Problem1-Questions</vt:lpstr>
      <vt:lpstr>Problem1-DATA</vt:lpstr>
      <vt:lpstr>Problem2-1</vt:lpstr>
      <vt:lpstr>Problem2-2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Cristina Sandoval</cp:lastModifiedBy>
  <dcterms:created xsi:type="dcterms:W3CDTF">2019-10-10T12:41:36Z</dcterms:created>
  <dcterms:modified xsi:type="dcterms:W3CDTF">2019-10-10T15:59:04Z</dcterms:modified>
</cp:coreProperties>
</file>