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\Documents\Class\CSCE 315\Project 2\"/>
    </mc:Choice>
  </mc:AlternateContent>
  <bookViews>
    <workbookView xWindow="0" yWindow="0" windowWidth="11460" windowHeight="5550" activeTab="3" xr2:uid="{AE28BD81-435B-412E-9231-4B48E273C838}"/>
  </bookViews>
  <sheets>
    <sheet name="Product" sheetId="1" r:id="rId1"/>
    <sheet name="Sprint#1" sheetId="2" r:id="rId2"/>
    <sheet name="Sprint#2" sheetId="3" r:id="rId3"/>
    <sheet name="Sprint#3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10" i="4"/>
  <c r="J9" i="4"/>
  <c r="J8" i="4"/>
  <c r="J7" i="4"/>
  <c r="J6" i="4"/>
  <c r="J5" i="4"/>
  <c r="J4" i="4"/>
  <c r="I4" i="4"/>
  <c r="I5" i="4" s="1"/>
  <c r="I6" i="4" s="1"/>
  <c r="I7" i="4" s="1"/>
  <c r="I8" i="4" s="1"/>
  <c r="I9" i="4" s="1"/>
  <c r="I10" i="4" s="1"/>
  <c r="I11" i="4" s="1"/>
  <c r="J21" i="1"/>
  <c r="J22" i="1"/>
  <c r="J20" i="1"/>
  <c r="J19" i="1"/>
  <c r="J18" i="1"/>
  <c r="J17" i="1"/>
  <c r="J16" i="1"/>
  <c r="J13" i="1"/>
  <c r="J12" i="1"/>
  <c r="J11" i="1"/>
  <c r="J10" i="1"/>
  <c r="J9" i="1"/>
  <c r="J8" i="3" l="1"/>
  <c r="J7" i="3"/>
  <c r="J6" i="3"/>
  <c r="J5" i="3"/>
  <c r="J4" i="3"/>
  <c r="I5" i="3"/>
  <c r="I6" i="3"/>
  <c r="I7" i="3"/>
  <c r="I8" i="3"/>
  <c r="I4" i="3"/>
  <c r="E21" i="4"/>
  <c r="F19" i="3" l="1"/>
  <c r="I4" i="2" l="1"/>
  <c r="I5" i="2" s="1"/>
  <c r="I6" i="2" s="1"/>
  <c r="I7" i="2" s="1"/>
  <c r="I8" i="2" s="1"/>
  <c r="E19" i="3"/>
  <c r="E52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E20" i="2" l="1"/>
</calcChain>
</file>

<file path=xl/sharedStrings.xml><?xml version="1.0" encoding="utf-8"?>
<sst xmlns="http://schemas.openxmlformats.org/spreadsheetml/2006/main" count="156" uniqueCount="81">
  <si>
    <t>Product Backlog</t>
  </si>
  <si>
    <t>Task</t>
  </si>
  <si>
    <t>Hours</t>
  </si>
  <si>
    <t>Title/introduction screen/message</t>
  </si>
  <si>
    <t>Game Display</t>
  </si>
  <si>
    <t>Option for game menu#1 (Singleplayer/ Multiplayer)</t>
  </si>
  <si>
    <t>Option for game menu#2 (4/5/6 seeds)</t>
  </si>
  <si>
    <t>Layout of the current state of the board (12 round pits, 2 large oval pits)</t>
  </si>
  <si>
    <t>Display seeds in each pits</t>
  </si>
  <si>
    <t>Player scores</t>
  </si>
  <si>
    <t>Game result</t>
  </si>
  <si>
    <t>Invalid move</t>
  </si>
  <si>
    <t>Game Update</t>
  </si>
  <si>
    <t>Receive user input for option in Menu screen by mouse click</t>
  </si>
  <si>
    <t>Receive user input for making move by mouse click</t>
  </si>
  <si>
    <t>Update game board after each move</t>
  </si>
  <si>
    <t>Update player score after each move</t>
  </si>
  <si>
    <t>Popup game results if the game is finished</t>
  </si>
  <si>
    <t>Popup invalid move</t>
  </si>
  <si>
    <t>Make animation for seeds when player make move</t>
  </si>
  <si>
    <t>Total Hours</t>
  </si>
  <si>
    <t>Update visual</t>
  </si>
  <si>
    <t>Animation &amp; Visual</t>
  </si>
  <si>
    <t>GUI</t>
  </si>
  <si>
    <t>Set board</t>
  </si>
  <si>
    <t>Reset score</t>
  </si>
  <si>
    <t>Initialize values</t>
  </si>
  <si>
    <t>Save board state data</t>
  </si>
  <si>
    <t>Game Manager</t>
  </si>
  <si>
    <t>Board State</t>
  </si>
  <si>
    <t>Become clear on the rules of mancala</t>
  </si>
  <si>
    <t>Research best strategies for mancala</t>
  </si>
  <si>
    <t>AI can select a valid move at random</t>
  </si>
  <si>
    <t>Develop a move simulator based off of the game manager</t>
  </si>
  <si>
    <t>Research minimax tree implementation</t>
  </si>
  <si>
    <t>Create minimax tree</t>
  </si>
  <si>
    <t>Research Anpha-beta pruning</t>
  </si>
  <si>
    <t>Alpha-beta pruning implemented at one level</t>
  </si>
  <si>
    <t>Alpha-beta pruning implimented across all levels</t>
  </si>
  <si>
    <t>Impliment iterative deepening</t>
  </si>
  <si>
    <t>Research Client-server model</t>
  </si>
  <si>
    <t>Find a java class to use for a remote client access</t>
  </si>
  <si>
    <t>Become clear on use of the java class</t>
  </si>
  <si>
    <t>Plan out general client-server method for game</t>
  </si>
  <si>
    <t>AI</t>
  </si>
  <si>
    <t>Client-Server</t>
  </si>
  <si>
    <t>AI that can look ahead one move in tree</t>
  </si>
  <si>
    <t>Impliment client-sever connection that does nothing</t>
  </si>
  <si>
    <t>Impliment client-server connection that passes game data</t>
  </si>
  <si>
    <t>Research</t>
  </si>
  <si>
    <t>Client Funtion of Networking</t>
  </si>
  <si>
    <t>AI movement</t>
  </si>
  <si>
    <t>Min/Max Tree</t>
  </si>
  <si>
    <t>Alpha-Beta Pruning</t>
  </si>
  <si>
    <t>Interative Deepening</t>
  </si>
  <si>
    <t>Log Date</t>
  </si>
  <si>
    <t>Remaining Hours</t>
  </si>
  <si>
    <t>Ideal Remaining Hours</t>
  </si>
  <si>
    <t>Team 6</t>
  </si>
  <si>
    <t>Sprint#1 Backlog</t>
  </si>
  <si>
    <t>Anh Nguyen (GUI + PM)</t>
  </si>
  <si>
    <t>Krista Capps (GM + Client-Server)</t>
  </si>
  <si>
    <t>Thad Hogan (AI +Client Server)</t>
  </si>
  <si>
    <t>Rule Checker</t>
  </si>
  <si>
    <t>Determine hole sides</t>
  </si>
  <si>
    <t>Determine New sums after move</t>
  </si>
  <si>
    <t>Determine point distribution</t>
  </si>
  <si>
    <t>Handle captures</t>
  </si>
  <si>
    <t>Check valid move</t>
  </si>
  <si>
    <t>Handle AI Calls</t>
  </si>
  <si>
    <t>Handle GUI Interactions</t>
  </si>
  <si>
    <t>impliment client-sever connection that does nothing</t>
  </si>
  <si>
    <t>impliment client-server connection that passes game data</t>
  </si>
  <si>
    <t>Sprint#2 Backlog</t>
  </si>
  <si>
    <t>Ai that can look ahead one move in tree</t>
  </si>
  <si>
    <t>Handle GUI Interation (continue)</t>
  </si>
  <si>
    <t>impliment client-server connection that passes game data (continue)</t>
  </si>
  <si>
    <t>Sprint#3 Backlog</t>
  </si>
  <si>
    <t>Sprint #1</t>
  </si>
  <si>
    <t>Sprint #2</t>
  </si>
  <si>
    <t>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</si>
</sst>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9">
    <xf numFmtId="0" fontId="0" fillId="0" borderId="0" xfId="0"/>
    <xf numFmtId="0" fontId="0" fillId="0" borderId="0" xfId="0" applyBorder="1" applyAlignment="1"/>
    <xf numFmtId="0" fontId="5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4" fillId="0" borderId="16" xfId="0" applyFont="1" applyBorder="1" applyAlignment="1">
      <alignment horizontal="right"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8" xfId="0" applyFont="1" applyBorder="1" applyAlignment="1">
      <alignment horizontal="right" wrapText="1"/>
    </xf>
    <xf numFmtId="0" fontId="2" fillId="0" borderId="6" xfId="0" applyFont="1" applyBorder="1" applyAlignment="1">
      <alignment horizontal="center"/>
    </xf>
    <xf numFmtId="0" fontId="2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2" fillId="3" borderId="19" xfId="0" applyFont="1" applyFill="1" applyBorder="1"/>
    <xf numFmtId="0" fontId="4" fillId="0" borderId="21" xfId="0" applyFont="1" applyBorder="1" applyAlignment="1">
      <alignment wrapText="1"/>
    </xf>
    <xf numFmtId="16" fontId="0" fillId="0" borderId="8" xfId="0" applyNumberFormat="1" applyBorder="1"/>
    <xf numFmtId="16" fontId="0" fillId="0" borderId="9" xfId="0" applyNumberFormat="1" applyBorder="1"/>
    <xf numFmtId="16" fontId="0" fillId="0" borderId="10" xfId="0" applyNumberFormat="1" applyBorder="1"/>
    <xf numFmtId="0" fontId="7" fillId="2" borderId="2" xfId="1" applyFont="1" applyBorder="1"/>
    <xf numFmtId="0" fontId="1" fillId="2" borderId="2" xfId="1" applyBorder="1"/>
    <xf numFmtId="0" fontId="2" fillId="0" borderId="0" xfId="0" applyFont="1"/>
    <xf numFmtId="0" fontId="2" fillId="0" borderId="0" xfId="0" applyFont="1" applyBorder="1" applyAlignment="1"/>
    <xf numFmtId="0" fontId="9" fillId="0" borderId="8" xfId="0" applyFont="1" applyBorder="1" applyAlignment="1">
      <alignment horizontal="right" wrapText="1"/>
    </xf>
    <xf numFmtId="0" fontId="2" fillId="0" borderId="9" xfId="0" applyFont="1" applyBorder="1"/>
    <xf numFmtId="0" fontId="6" fillId="0" borderId="13" xfId="0" applyFont="1" applyBorder="1" applyAlignment="1">
      <alignment wrapText="1"/>
    </xf>
    <xf numFmtId="0" fontId="6" fillId="0" borderId="18" xfId="0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4" fillId="0" borderId="22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" fontId="0" fillId="0" borderId="0" xfId="0" applyNumberFormat="1" applyBorder="1"/>
    <xf numFmtId="0" fontId="0" fillId="0" borderId="0" xfId="0" applyBorder="1"/>
    <xf numFmtId="0" fontId="4" fillId="0" borderId="23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16" fontId="0" fillId="0" borderId="24" xfId="0" applyNumberFormat="1" applyBorder="1"/>
    <xf numFmtId="0" fontId="0" fillId="0" borderId="24" xfId="0" applyBorder="1"/>
    <xf numFmtId="0" fontId="4" fillId="0" borderId="27" xfId="0" applyFont="1" applyBorder="1" applyAlignment="1">
      <alignment wrapText="1"/>
    </xf>
    <xf numFmtId="0" fontId="0" fillId="0" borderId="0" xfId="0" applyFont="1" applyBorder="1" applyAlignment="1"/>
    <xf numFmtId="0" fontId="4" fillId="0" borderId="26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2" fillId="3" borderId="10" xfId="0" applyFont="1" applyFill="1" applyBorder="1"/>
    <xf numFmtId="0" fontId="0" fillId="4" borderId="19" xfId="0" applyFill="1" applyBorder="1"/>
    <xf numFmtId="0" fontId="10" fillId="3" borderId="31" xfId="1" applyFont="1" applyFill="1" applyBorder="1"/>
    <xf numFmtId="0" fontId="3" fillId="0" borderId="32" xfId="0" applyFont="1" applyBorder="1" applyAlignment="1">
      <alignment horizontal="right" wrapText="1"/>
    </xf>
    <xf numFmtId="0" fontId="3" fillId="0" borderId="33" xfId="0" applyFont="1" applyBorder="1" applyAlignment="1">
      <alignment horizontal="right" wrapText="1"/>
    </xf>
    <xf numFmtId="0" fontId="4" fillId="0" borderId="34" xfId="0" applyFont="1" applyBorder="1" applyAlignment="1">
      <alignment horizontal="right" wrapText="1"/>
    </xf>
    <xf numFmtId="0" fontId="4" fillId="0" borderId="3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0" borderId="21" xfId="0" applyFont="1" applyBorder="1" applyAlignment="1">
      <alignment horizontal="right" wrapText="1"/>
    </xf>
    <xf numFmtId="0" fontId="4" fillId="0" borderId="37" xfId="0" applyFont="1" applyBorder="1" applyAlignment="1">
      <alignment horizontal="right" wrapText="1"/>
    </xf>
    <xf numFmtId="0" fontId="2" fillId="3" borderId="38" xfId="0" applyFont="1" applyFill="1" applyBorder="1"/>
    <xf numFmtId="0" fontId="10" fillId="3" borderId="2" xfId="1" applyFont="1" applyFill="1" applyBorder="1"/>
    <xf numFmtId="0" fontId="0" fillId="0" borderId="0" xfId="0" applyFont="1"/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39" xfId="0" applyFont="1" applyBorder="1" applyAlignment="1">
      <alignment wrapText="1"/>
    </xf>
    <xf numFmtId="0" fontId="0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0" xfId="0" applyFont="1" applyBorder="1"/>
    <xf numFmtId="0" fontId="4" fillId="0" borderId="36" xfId="0" applyFont="1" applyBorder="1" applyAlignment="1">
      <alignment horizontal="right" wrapText="1"/>
    </xf>
    <xf numFmtId="0" fontId="5" fillId="0" borderId="8" xfId="0" applyFont="1" applyBorder="1"/>
    <xf numFmtId="0" fontId="4" fillId="0" borderId="8" xfId="0" applyFont="1" applyBorder="1" applyAlignment="1">
      <alignment horizontal="right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2" borderId="3" xfId="1" applyFont="1" applyBorder="1" applyAlignment="1">
      <alignment horizontal="center"/>
    </xf>
    <xf numFmtId="0" fontId="7" fillId="2" borderId="4" xfId="1" applyFont="1" applyBorder="1" applyAlignment="1">
      <alignment horizontal="center"/>
    </xf>
    <xf numFmtId="0" fontId="7" fillId="2" borderId="20" xfId="1" applyFont="1" applyBorder="1" applyAlignment="1">
      <alignment horizontal="center"/>
    </xf>
    <xf numFmtId="0" fontId="7" fillId="2" borderId="7" xfId="1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4" borderId="28" xfId="1" applyFont="1" applyFill="1" applyBorder="1" applyAlignment="1">
      <alignment horizontal="center"/>
    </xf>
    <xf numFmtId="0" fontId="7" fillId="4" borderId="29" xfId="1" applyFont="1" applyFill="1" applyBorder="1" applyAlignment="1">
      <alignment horizontal="center"/>
    </xf>
    <xf numFmtId="0" fontId="7" fillId="4" borderId="30" xfId="1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 vertical="center"/>
    </xf>
    <xf numFmtId="0" fontId="2" fillId="3" borderId="9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Product 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Product!$I$6</c:f>
              <c:strCache>
                <c:ptCount val="1"/>
                <c:pt idx="0">
                  <c:v>Ideal Remaining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Product!$H$7:$H$31</c:f>
              <c:numCache>
                <c:formatCode>d\-mmm</c:formatCode>
                <c:ptCount val="25"/>
                <c:pt idx="0">
                  <c:v>43036</c:v>
                </c:pt>
                <c:pt idx="1">
                  <c:v>43037</c:v>
                </c:pt>
                <c:pt idx="2">
                  <c:v>43038</c:v>
                </c:pt>
                <c:pt idx="3">
                  <c:v>43039</c:v>
                </c:pt>
                <c:pt idx="4">
                  <c:v>43040</c:v>
                </c:pt>
                <c:pt idx="5">
                  <c:v>43041</c:v>
                </c:pt>
                <c:pt idx="6">
                  <c:v>43042</c:v>
                </c:pt>
                <c:pt idx="7">
                  <c:v>43043</c:v>
                </c:pt>
                <c:pt idx="8">
                  <c:v>43044</c:v>
                </c:pt>
                <c:pt idx="9">
                  <c:v>43045</c:v>
                </c:pt>
                <c:pt idx="10">
                  <c:v>43046</c:v>
                </c:pt>
                <c:pt idx="11">
                  <c:v>43047</c:v>
                </c:pt>
                <c:pt idx="12">
                  <c:v>43048</c:v>
                </c:pt>
                <c:pt idx="13">
                  <c:v>43049</c:v>
                </c:pt>
                <c:pt idx="14">
                  <c:v>43050</c:v>
                </c:pt>
                <c:pt idx="15">
                  <c:v>43051</c:v>
                </c:pt>
                <c:pt idx="16">
                  <c:v>43052</c:v>
                </c:pt>
                <c:pt idx="17">
                  <c:v>43053</c:v>
                </c:pt>
                <c:pt idx="18">
                  <c:v>43054</c:v>
                </c:pt>
                <c:pt idx="19">
                  <c:v>43055</c:v>
                </c:pt>
                <c:pt idx="20">
                  <c:v>43056</c:v>
                </c:pt>
                <c:pt idx="21">
                  <c:v>43057</c:v>
                </c:pt>
                <c:pt idx="22">
                  <c:v>43058</c:v>
                </c:pt>
                <c:pt idx="23">
                  <c:v>43059</c:v>
                </c:pt>
                <c:pt idx="24">
                  <c:v>43060</c:v>
                </c:pt>
              </c:numCache>
            </c:numRef>
          </c:cat>
          <c:val>
            <c:numRef>
              <c:f>Product!$I$7:$I$31</c:f>
              <c:numCache>
                <c:formatCode>General</c:formatCode>
                <c:ptCount val="25"/>
                <c:pt idx="0">
                  <c:v>266</c:v>
                </c:pt>
                <c:pt idx="1">
                  <c:v>254.9</c:v>
                </c:pt>
                <c:pt idx="2">
                  <c:v>243.8</c:v>
                </c:pt>
                <c:pt idx="3">
                  <c:v>232.70000000000002</c:v>
                </c:pt>
                <c:pt idx="4">
                  <c:v>221.60000000000002</c:v>
                </c:pt>
                <c:pt idx="5">
                  <c:v>210.50000000000003</c:v>
                </c:pt>
                <c:pt idx="6">
                  <c:v>199.40000000000003</c:v>
                </c:pt>
                <c:pt idx="7">
                  <c:v>188.30000000000004</c:v>
                </c:pt>
                <c:pt idx="8">
                  <c:v>177.20000000000005</c:v>
                </c:pt>
                <c:pt idx="9">
                  <c:v>166.10000000000005</c:v>
                </c:pt>
                <c:pt idx="10">
                  <c:v>155.00000000000006</c:v>
                </c:pt>
                <c:pt idx="11">
                  <c:v>143.90000000000006</c:v>
                </c:pt>
                <c:pt idx="12">
                  <c:v>132.80000000000007</c:v>
                </c:pt>
                <c:pt idx="13">
                  <c:v>121.70000000000007</c:v>
                </c:pt>
                <c:pt idx="14">
                  <c:v>110.60000000000008</c:v>
                </c:pt>
                <c:pt idx="15">
                  <c:v>99.500000000000085</c:v>
                </c:pt>
                <c:pt idx="16">
                  <c:v>88.400000000000091</c:v>
                </c:pt>
                <c:pt idx="17">
                  <c:v>77.300000000000097</c:v>
                </c:pt>
                <c:pt idx="18">
                  <c:v>66.200000000000102</c:v>
                </c:pt>
                <c:pt idx="19">
                  <c:v>55.100000000000101</c:v>
                </c:pt>
                <c:pt idx="20">
                  <c:v>44.000000000000099</c:v>
                </c:pt>
                <c:pt idx="21">
                  <c:v>32.900000000000098</c:v>
                </c:pt>
                <c:pt idx="22">
                  <c:v>21.800000000000097</c:v>
                </c:pt>
                <c:pt idx="23">
                  <c:v>10.700000000000097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0-48C1-86D9-009A50500FF4}"/>
            </c:ext>
          </c:extLst>
        </c:ser>
        <c:ser>
          <c:idx val="1"/>
          <c:order val="1"/>
          <c:tx>
            <c:strRef>
              <c:f>Product!$J$6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Product!$H$7:$H$31</c:f>
              <c:numCache>
                <c:formatCode>d\-mmm</c:formatCode>
                <c:ptCount val="25"/>
                <c:pt idx="0">
                  <c:v>43036</c:v>
                </c:pt>
                <c:pt idx="1">
                  <c:v>43037</c:v>
                </c:pt>
                <c:pt idx="2">
                  <c:v>43038</c:v>
                </c:pt>
                <c:pt idx="3">
                  <c:v>43039</c:v>
                </c:pt>
                <c:pt idx="4">
                  <c:v>43040</c:v>
                </c:pt>
                <c:pt idx="5">
                  <c:v>43041</c:v>
                </c:pt>
                <c:pt idx="6">
                  <c:v>43042</c:v>
                </c:pt>
                <c:pt idx="7">
                  <c:v>43043</c:v>
                </c:pt>
                <c:pt idx="8">
                  <c:v>43044</c:v>
                </c:pt>
                <c:pt idx="9">
                  <c:v>43045</c:v>
                </c:pt>
                <c:pt idx="10">
                  <c:v>43046</c:v>
                </c:pt>
                <c:pt idx="11">
                  <c:v>43047</c:v>
                </c:pt>
                <c:pt idx="12">
                  <c:v>43048</c:v>
                </c:pt>
                <c:pt idx="13">
                  <c:v>43049</c:v>
                </c:pt>
                <c:pt idx="14">
                  <c:v>43050</c:v>
                </c:pt>
                <c:pt idx="15">
                  <c:v>43051</c:v>
                </c:pt>
                <c:pt idx="16">
                  <c:v>43052</c:v>
                </c:pt>
                <c:pt idx="17">
                  <c:v>43053</c:v>
                </c:pt>
                <c:pt idx="18">
                  <c:v>43054</c:v>
                </c:pt>
                <c:pt idx="19">
                  <c:v>43055</c:v>
                </c:pt>
                <c:pt idx="20">
                  <c:v>43056</c:v>
                </c:pt>
                <c:pt idx="21">
                  <c:v>43057</c:v>
                </c:pt>
                <c:pt idx="22">
                  <c:v>43058</c:v>
                </c:pt>
                <c:pt idx="23">
                  <c:v>43059</c:v>
                </c:pt>
                <c:pt idx="24">
                  <c:v>43060</c:v>
                </c:pt>
              </c:numCache>
            </c:numRef>
          </c:cat>
          <c:val>
            <c:numRef>
              <c:f>Product!$J$7:$J$31</c:f>
              <c:numCache>
                <c:formatCode>General</c:formatCode>
                <c:ptCount val="25"/>
                <c:pt idx="0">
                  <c:v>266</c:v>
                </c:pt>
                <c:pt idx="1">
                  <c:v>260</c:v>
                </c:pt>
                <c:pt idx="2">
                  <c:v>245</c:v>
                </c:pt>
                <c:pt idx="3">
                  <c:v>230</c:v>
                </c:pt>
                <c:pt idx="4">
                  <c:v>222</c:v>
                </c:pt>
                <c:pt idx="5">
                  <c:v>210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173</c:v>
                </c:pt>
                <c:pt idx="10">
                  <c:v>156</c:v>
                </c:pt>
                <c:pt idx="11">
                  <c:v>134</c:v>
                </c:pt>
                <c:pt idx="12">
                  <c:v>106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77</c:v>
                </c:pt>
                <c:pt idx="17">
                  <c:v>68</c:v>
                </c:pt>
                <c:pt idx="18">
                  <c:v>58</c:v>
                </c:pt>
                <c:pt idx="19">
                  <c:v>43</c:v>
                </c:pt>
                <c:pt idx="20">
                  <c:v>39</c:v>
                </c:pt>
                <c:pt idx="21">
                  <c:v>25</c:v>
                </c:pt>
                <c:pt idx="2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0-48C1-86D9-009A5050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69688"/>
        <c:axId val="447521864"/>
      </c:barChart>
      <c:dateAx>
        <c:axId val="443369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1864"/>
        <c:crosses val="autoZero"/>
        <c:auto val="1"/>
        <c:lblOffset val="100"/>
        <c:baseTimeUnit val="days"/>
      </c:dateAx>
      <c:valAx>
        <c:axId val="4475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1 Burndown Chart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'Sprint#1'!$I$2</c:f>
              <c:strCache>
                <c:ptCount val="1"/>
                <c:pt idx="0">
                  <c:v>Ideal Remaining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'Sprint#1'!$H$3:$H$9</c:f>
              <c:numCache>
                <c:formatCode>d\-mmm</c:formatCode>
                <c:ptCount val="7"/>
                <c:pt idx="0">
                  <c:v>43036</c:v>
                </c:pt>
                <c:pt idx="1">
                  <c:v>43037</c:v>
                </c:pt>
                <c:pt idx="2">
                  <c:v>43038</c:v>
                </c:pt>
                <c:pt idx="3">
                  <c:v>43039</c:v>
                </c:pt>
                <c:pt idx="4">
                  <c:v>43040</c:v>
                </c:pt>
                <c:pt idx="5">
                  <c:v>43041</c:v>
                </c:pt>
                <c:pt idx="6">
                  <c:v>43042</c:v>
                </c:pt>
              </c:numCache>
            </c:numRef>
          </c:cat>
          <c:val>
            <c:numRef>
              <c:f>'Sprint#1'!$I$3:$I$9</c:f>
              <c:numCache>
                <c:formatCode>General</c:formatCode>
                <c:ptCount val="7"/>
                <c:pt idx="0">
                  <c:v>71</c:v>
                </c:pt>
                <c:pt idx="1">
                  <c:v>59.2</c:v>
                </c:pt>
                <c:pt idx="2">
                  <c:v>47.400000000000006</c:v>
                </c:pt>
                <c:pt idx="3">
                  <c:v>35.600000000000009</c:v>
                </c:pt>
                <c:pt idx="4">
                  <c:v>23.800000000000008</c:v>
                </c:pt>
                <c:pt idx="5">
                  <c:v>12.000000000000007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1-4BB0-95DF-0FCD4FF4C5AC}"/>
            </c:ext>
          </c:extLst>
        </c:ser>
        <c:ser>
          <c:idx val="1"/>
          <c:order val="1"/>
          <c:tx>
            <c:strRef>
              <c:f>'Sprint#1'!$J$2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'Sprint#1'!$H$3:$H$9</c:f>
              <c:numCache>
                <c:formatCode>d\-mmm</c:formatCode>
                <c:ptCount val="7"/>
                <c:pt idx="0">
                  <c:v>43036</c:v>
                </c:pt>
                <c:pt idx="1">
                  <c:v>43037</c:v>
                </c:pt>
                <c:pt idx="2">
                  <c:v>43038</c:v>
                </c:pt>
                <c:pt idx="3">
                  <c:v>43039</c:v>
                </c:pt>
                <c:pt idx="4">
                  <c:v>43040</c:v>
                </c:pt>
                <c:pt idx="5">
                  <c:v>43041</c:v>
                </c:pt>
                <c:pt idx="6">
                  <c:v>43042</c:v>
                </c:pt>
              </c:numCache>
            </c:numRef>
          </c:cat>
          <c:val>
            <c:numRef>
              <c:f>'Sprint#1'!$J$3:$J$9</c:f>
              <c:numCache>
                <c:formatCode>General</c:formatCode>
                <c:ptCount val="7"/>
                <c:pt idx="0">
                  <c:v>71</c:v>
                </c:pt>
                <c:pt idx="1">
                  <c:v>65</c:v>
                </c:pt>
                <c:pt idx="2">
                  <c:v>50</c:v>
                </c:pt>
                <c:pt idx="3">
                  <c:v>35</c:v>
                </c:pt>
                <c:pt idx="4">
                  <c:v>27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1-4BB0-95DF-0FCD4FF4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52072"/>
        <c:axId val="456253384"/>
      </c:barChart>
      <c:dateAx>
        <c:axId val="456252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3384"/>
        <c:crosses val="autoZero"/>
        <c:auto val="1"/>
        <c:lblOffset val="100"/>
        <c:baseTimeUnit val="days"/>
      </c:dateAx>
      <c:valAx>
        <c:axId val="4562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'Sprint#2'!$I$2</c:f>
              <c:strCache>
                <c:ptCount val="1"/>
                <c:pt idx="0">
                  <c:v>Ideal Remaining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'Sprint#2'!$H$3:$H$9</c:f>
              <c:numCache>
                <c:formatCode>d\-mmm</c:formatCode>
                <c:ptCount val="7"/>
                <c:pt idx="0">
                  <c:v>43044</c:v>
                </c:pt>
                <c:pt idx="1">
                  <c:v>43045</c:v>
                </c:pt>
                <c:pt idx="2">
                  <c:v>43046</c:v>
                </c:pt>
                <c:pt idx="3">
                  <c:v>43047</c:v>
                </c:pt>
                <c:pt idx="4">
                  <c:v>43048</c:v>
                </c:pt>
                <c:pt idx="5">
                  <c:v>43049</c:v>
                </c:pt>
              </c:numCache>
            </c:numRef>
          </c:cat>
          <c:val>
            <c:numRef>
              <c:f>'Sprint#2'!$I$3:$I$9</c:f>
              <c:numCache>
                <c:formatCode>General</c:formatCode>
                <c:ptCount val="7"/>
                <c:pt idx="0">
                  <c:v>132</c:v>
                </c:pt>
                <c:pt idx="1">
                  <c:v>105.6</c:v>
                </c:pt>
                <c:pt idx="2">
                  <c:v>79.199999999999989</c:v>
                </c:pt>
                <c:pt idx="3">
                  <c:v>52.79999999999999</c:v>
                </c:pt>
                <c:pt idx="4">
                  <c:v>26.399999999999991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79-B49A-FF419A3C22BB}"/>
            </c:ext>
          </c:extLst>
        </c:ser>
        <c:ser>
          <c:idx val="1"/>
          <c:order val="1"/>
          <c:tx>
            <c:strRef>
              <c:f>'Sprint#2'!$J$2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'Sprint#2'!$H$3:$H$9</c:f>
              <c:numCache>
                <c:formatCode>d\-mmm</c:formatCode>
                <c:ptCount val="7"/>
                <c:pt idx="0">
                  <c:v>43044</c:v>
                </c:pt>
                <c:pt idx="1">
                  <c:v>43045</c:v>
                </c:pt>
                <c:pt idx="2">
                  <c:v>43046</c:v>
                </c:pt>
                <c:pt idx="3">
                  <c:v>43047</c:v>
                </c:pt>
                <c:pt idx="4">
                  <c:v>43048</c:v>
                </c:pt>
                <c:pt idx="5">
                  <c:v>43049</c:v>
                </c:pt>
              </c:numCache>
            </c:numRef>
          </c:cat>
          <c:val>
            <c:numRef>
              <c:f>'Sprint#2'!$J$3:$J$9</c:f>
              <c:numCache>
                <c:formatCode>General</c:formatCode>
                <c:ptCount val="7"/>
                <c:pt idx="0">
                  <c:v>132</c:v>
                </c:pt>
                <c:pt idx="1">
                  <c:v>110</c:v>
                </c:pt>
                <c:pt idx="2">
                  <c:v>93</c:v>
                </c:pt>
                <c:pt idx="3">
                  <c:v>71</c:v>
                </c:pt>
                <c:pt idx="4">
                  <c:v>43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3-4E79-B49A-FF419A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82992"/>
        <c:axId val="444183976"/>
      </c:barChart>
      <c:dateAx>
        <c:axId val="444182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3976"/>
        <c:crosses val="autoZero"/>
        <c:auto val="1"/>
        <c:lblOffset val="100"/>
        <c:baseTimeUnit val="days"/>
      </c:dateAx>
      <c:valAx>
        <c:axId val="4441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>
        <c:manualLayout>
          <c:xMode val="edge"/>
          <c:yMode val="edge"/>
          <c:x val="0.306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55231933909688E-2"/>
          <c:y val="0.14372398825241656"/>
          <c:w val="0.90598177430044891"/>
          <c:h val="0.71602343816587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'Sprint#3'!$I$2</c:f>
              <c:strCache>
                <c:ptCount val="1"/>
                <c:pt idx="0">
                  <c:v>Ideal Remaining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'Sprint#3'!$H$3:$H$12</c:f>
              <c:numCache>
                <c:formatCode>d\-mmm</c:formatCode>
                <c:ptCount val="10"/>
                <c:pt idx="0">
                  <c:v>43051</c:v>
                </c:pt>
                <c:pt idx="1">
                  <c:v>43052</c:v>
                </c:pt>
                <c:pt idx="2">
                  <c:v>43053</c:v>
                </c:pt>
                <c:pt idx="3">
                  <c:v>43054</c:v>
                </c:pt>
                <c:pt idx="4">
                  <c:v>43055</c:v>
                </c:pt>
                <c:pt idx="5">
                  <c:v>43056</c:v>
                </c:pt>
                <c:pt idx="6">
                  <c:v>43057</c:v>
                </c:pt>
                <c:pt idx="7">
                  <c:v>43058</c:v>
                </c:pt>
                <c:pt idx="8">
                  <c:v>43059</c:v>
                </c:pt>
                <c:pt idx="9">
                  <c:v>43060</c:v>
                </c:pt>
              </c:numCache>
            </c:numRef>
          </c:cat>
          <c:val>
            <c:numRef>
              <c:f>'Sprint#3'!$I$3:$I$12</c:f>
              <c:numCache>
                <c:formatCode>General</c:formatCode>
                <c:ptCount val="10"/>
                <c:pt idx="0">
                  <c:v>88</c:v>
                </c:pt>
                <c:pt idx="1">
                  <c:v>78.2</c:v>
                </c:pt>
                <c:pt idx="2">
                  <c:v>68.400000000000006</c:v>
                </c:pt>
                <c:pt idx="3">
                  <c:v>58.600000000000009</c:v>
                </c:pt>
                <c:pt idx="4">
                  <c:v>48.800000000000011</c:v>
                </c:pt>
                <c:pt idx="5">
                  <c:v>39.000000000000014</c:v>
                </c:pt>
                <c:pt idx="6">
                  <c:v>29.200000000000014</c:v>
                </c:pt>
                <c:pt idx="7">
                  <c:v>19.400000000000013</c:v>
                </c:pt>
                <c:pt idx="8">
                  <c:v>9.6000000000000121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4-4B3B-AFB8-5B9E0AB2266F}"/>
            </c:ext>
          </c:extLst>
        </c:ser>
        <c:ser>
          <c:idx val="1"/>
          <c:order val="1"/>
          <c:tx>
            <c:strRef>
              <c:f>'Sprint#3'!$J$2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'Sprint#3'!$H$3:$H$12</c:f>
              <c:numCache>
                <c:formatCode>d\-mmm</c:formatCode>
                <c:ptCount val="10"/>
                <c:pt idx="0">
                  <c:v>43051</c:v>
                </c:pt>
                <c:pt idx="1">
                  <c:v>43052</c:v>
                </c:pt>
                <c:pt idx="2">
                  <c:v>43053</c:v>
                </c:pt>
                <c:pt idx="3">
                  <c:v>43054</c:v>
                </c:pt>
                <c:pt idx="4">
                  <c:v>43055</c:v>
                </c:pt>
                <c:pt idx="5">
                  <c:v>43056</c:v>
                </c:pt>
                <c:pt idx="6">
                  <c:v>43057</c:v>
                </c:pt>
                <c:pt idx="7">
                  <c:v>43058</c:v>
                </c:pt>
                <c:pt idx="8">
                  <c:v>43059</c:v>
                </c:pt>
                <c:pt idx="9">
                  <c:v>43060</c:v>
                </c:pt>
              </c:numCache>
            </c:numRef>
          </c:cat>
          <c:val>
            <c:numRef>
              <c:f>'Sprint#3'!$J$3:$J$12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68</c:v>
                </c:pt>
                <c:pt idx="3">
                  <c:v>58</c:v>
                </c:pt>
                <c:pt idx="4">
                  <c:v>43</c:v>
                </c:pt>
                <c:pt idx="5">
                  <c:v>39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4-4B3B-AFB8-5B9E0AB2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42336"/>
        <c:axId val="411843320"/>
      </c:barChart>
      <c:dateAx>
        <c:axId val="41184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43320"/>
        <c:crosses val="autoZero"/>
        <c:auto val="1"/>
        <c:lblOffset val="100"/>
        <c:baseTimeUnit val="days"/>
      </c:dateAx>
      <c:valAx>
        <c:axId val="4118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42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510268</xdr:colOff>
      <xdr:row>36</xdr:row>
      <xdr:rowOff>50346</xdr:rowOff>
    </xdr:from>
    <xdr:to>
      <xdr:col>14</xdr:col>
      <xdr:colOff>136071</xdr:colOff>
      <xdr:row>54</xdr:row>
      <xdr:rowOff>68715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53B90-CE65-44B9-8027-6D1AA2C2E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846042</xdr:colOff>
      <xdr:row>10</xdr:row>
      <xdr:rowOff>135590</xdr:rowOff>
    </xdr:from>
    <xdr:to>
      <xdr:col>13</xdr:col>
      <xdr:colOff>504264</xdr:colOff>
      <xdr:row>33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69DAE-24F6-4EB5-97D5-5D328BCD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520064</xdr:colOff>
      <xdr:row>12</xdr:row>
      <xdr:rowOff>105726</xdr:rowOff>
    </xdr:from>
    <xdr:to>
      <xdr:col>14</xdr:col>
      <xdr:colOff>371474</xdr:colOff>
      <xdr:row>33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99819-52B9-46C6-A4C3-AAFBB5D09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1070161</xdr:colOff>
      <xdr:row>13</xdr:row>
      <xdr:rowOff>191618</xdr:rowOff>
    </xdr:from>
    <xdr:to>
      <xdr:col>13</xdr:col>
      <xdr:colOff>67236</xdr:colOff>
      <xdr:row>37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984A-1384-4336-9023-FD1D0148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DB2B-3A1F-4571-9458-BF15C95A229E}">
  <dimension ref="A1:J52"/>
  <sheetViews>
    <sheetView topLeftCell="A19" zoomScale="70" zoomScaleNormal="70" workbookViewId="0">
      <selection activeCell="F4" sqref="F4"/>
    </sheetView>
  </sheetViews>
  <sheetFormatPr defaultRowHeight="15" x14ac:dyDescent="0.25"/>
  <cols>
    <col min="1" max="1" width="14.42578125" bestFit="1" customWidth="1"/>
    <col min="2" max="2" width="29.7109375" bestFit="1" customWidth="1"/>
    <col min="3" max="3" width="8.7109375" customWidth="1"/>
    <col min="4" max="4" width="65.42578125" bestFit="1" customWidth="1"/>
    <col min="7" max="7" width="12" bestFit="1" customWidth="1"/>
    <col min="8" max="8" width="9.140625" customWidth="1"/>
    <col min="9" max="9" width="21.140625" bestFit="1" customWidth="1"/>
    <col min="10" max="10" width="16.140625" bestFit="1" customWidth="1"/>
  </cols>
  <sheetData>
    <row r="1" spans="1:10" x14ac:dyDescent="0.25">
      <c r="B1" s="30" t="s">
        <v>58</v>
      </c>
    </row>
    <row r="2" spans="1:10" x14ac:dyDescent="0.25">
      <c r="B2" t="s">
        <v>62</v>
      </c>
    </row>
    <row r="3" spans="1:10" x14ac:dyDescent="0.25">
      <c r="B3" t="s">
        <v>61</v>
      </c>
    </row>
    <row r="4" spans="1:10" x14ac:dyDescent="0.25">
      <c r="B4" t="s">
        <v>60</v>
      </c>
    </row>
    <row r="5" spans="1:10" ht="15.75" thickBot="1" x14ac:dyDescent="0.3"/>
    <row r="6" spans="1:10" ht="16.5" thickBot="1" x14ac:dyDescent="0.3">
      <c r="A6" s="75" t="s">
        <v>0</v>
      </c>
      <c r="B6" s="76"/>
      <c r="C6" s="76"/>
      <c r="D6" s="77"/>
      <c r="E6" s="78"/>
      <c r="H6" s="28" t="s">
        <v>55</v>
      </c>
      <c r="I6" s="28" t="s">
        <v>57</v>
      </c>
      <c r="J6" s="29" t="s">
        <v>56</v>
      </c>
    </row>
    <row r="7" spans="1:10" ht="15.75" thickBot="1" x14ac:dyDescent="0.3">
      <c r="A7" s="3"/>
      <c r="B7" s="4"/>
      <c r="C7" s="4"/>
      <c r="D7" s="21" t="s">
        <v>1</v>
      </c>
      <c r="E7" s="21" t="s">
        <v>2</v>
      </c>
      <c r="G7" s="79" t="s">
        <v>78</v>
      </c>
      <c r="H7" s="25">
        <v>43036</v>
      </c>
      <c r="I7" s="5">
        <f>E52</f>
        <v>266</v>
      </c>
      <c r="J7" s="5">
        <v>266</v>
      </c>
    </row>
    <row r="8" spans="1:10" x14ac:dyDescent="0.25">
      <c r="A8" s="79" t="s">
        <v>23</v>
      </c>
      <c r="B8" s="72" t="s">
        <v>4</v>
      </c>
      <c r="C8" s="5">
        <v>1</v>
      </c>
      <c r="D8" s="46" t="s">
        <v>3</v>
      </c>
      <c r="E8" s="11">
        <v>5</v>
      </c>
      <c r="G8" s="80"/>
      <c r="H8" s="26">
        <v>43037</v>
      </c>
      <c r="I8" s="6">
        <f>I7-11.1</f>
        <v>254.9</v>
      </c>
      <c r="J8" s="6">
        <v>260</v>
      </c>
    </row>
    <row r="9" spans="1:10" x14ac:dyDescent="0.25">
      <c r="A9" s="80"/>
      <c r="B9" s="73"/>
      <c r="C9" s="6">
        <v>2</v>
      </c>
      <c r="D9" s="2" t="s">
        <v>5</v>
      </c>
      <c r="E9" s="12">
        <v>4</v>
      </c>
      <c r="G9" s="80"/>
      <c r="H9" s="26">
        <v>43038</v>
      </c>
      <c r="I9" s="6">
        <f t="shared" ref="I9:I31" si="0">I8-11.1</f>
        <v>243.8</v>
      </c>
      <c r="J9" s="6">
        <f>260-15</f>
        <v>245</v>
      </c>
    </row>
    <row r="10" spans="1:10" x14ac:dyDescent="0.25">
      <c r="A10" s="80"/>
      <c r="B10" s="73"/>
      <c r="C10" s="6">
        <v>3</v>
      </c>
      <c r="D10" s="46" t="s">
        <v>6</v>
      </c>
      <c r="E10" s="12">
        <v>3</v>
      </c>
      <c r="G10" s="80"/>
      <c r="H10" s="26">
        <v>43039</v>
      </c>
      <c r="I10" s="6">
        <f t="shared" si="0"/>
        <v>232.70000000000002</v>
      </c>
      <c r="J10" s="6">
        <f>245-15</f>
        <v>230</v>
      </c>
    </row>
    <row r="11" spans="1:10" x14ac:dyDescent="0.25">
      <c r="A11" s="80"/>
      <c r="B11" s="73"/>
      <c r="C11" s="6">
        <v>4</v>
      </c>
      <c r="D11" s="2" t="s">
        <v>7</v>
      </c>
      <c r="E11" s="12">
        <v>8</v>
      </c>
      <c r="G11" s="80"/>
      <c r="H11" s="26">
        <v>43040</v>
      </c>
      <c r="I11" s="6">
        <f t="shared" si="0"/>
        <v>221.60000000000002</v>
      </c>
      <c r="J11" s="6">
        <f>230-8</f>
        <v>222</v>
      </c>
    </row>
    <row r="12" spans="1:10" x14ac:dyDescent="0.25">
      <c r="A12" s="80"/>
      <c r="B12" s="73"/>
      <c r="C12" s="6">
        <v>5</v>
      </c>
      <c r="D12" s="46" t="s">
        <v>8</v>
      </c>
      <c r="E12" s="12">
        <v>4</v>
      </c>
      <c r="G12" s="80"/>
      <c r="H12" s="26">
        <v>43041</v>
      </c>
      <c r="I12" s="6">
        <f t="shared" si="0"/>
        <v>210.50000000000003</v>
      </c>
      <c r="J12" s="6">
        <f>222-12</f>
        <v>210</v>
      </c>
    </row>
    <row r="13" spans="1:10" ht="15.75" thickBot="1" x14ac:dyDescent="0.3">
      <c r="A13" s="80"/>
      <c r="B13" s="73"/>
      <c r="C13" s="6">
        <v>6</v>
      </c>
      <c r="D13" s="2" t="s">
        <v>9</v>
      </c>
      <c r="E13" s="12">
        <v>2</v>
      </c>
      <c r="G13" s="81"/>
      <c r="H13" s="27">
        <v>43042</v>
      </c>
      <c r="I13" s="7">
        <f t="shared" si="0"/>
        <v>199.40000000000003</v>
      </c>
      <c r="J13" s="7">
        <f>210-15</f>
        <v>195</v>
      </c>
    </row>
    <row r="14" spans="1:10" ht="15.75" thickBot="1" x14ac:dyDescent="0.3">
      <c r="A14" s="80"/>
      <c r="B14" s="73"/>
      <c r="C14" s="6">
        <v>7</v>
      </c>
      <c r="D14" s="2" t="s">
        <v>10</v>
      </c>
      <c r="E14" s="12">
        <v>2</v>
      </c>
      <c r="G14" s="88"/>
      <c r="H14" s="26">
        <v>43043</v>
      </c>
      <c r="I14" s="6">
        <f t="shared" si="0"/>
        <v>188.30000000000004</v>
      </c>
      <c r="J14" s="6">
        <v>195</v>
      </c>
    </row>
    <row r="15" spans="1:10" ht="15.75" thickBot="1" x14ac:dyDescent="0.3">
      <c r="A15" s="80"/>
      <c r="B15" s="73"/>
      <c r="C15" s="6">
        <v>8</v>
      </c>
      <c r="D15" s="2" t="s">
        <v>11</v>
      </c>
      <c r="E15" s="12">
        <v>1</v>
      </c>
      <c r="G15" s="79" t="s">
        <v>79</v>
      </c>
      <c r="H15" s="25">
        <v>43044</v>
      </c>
      <c r="I15" s="5">
        <f t="shared" si="0"/>
        <v>177.20000000000005</v>
      </c>
      <c r="J15" s="5">
        <v>195</v>
      </c>
    </row>
    <row r="16" spans="1:10" x14ac:dyDescent="0.25">
      <c r="A16" s="80"/>
      <c r="B16" s="72" t="s">
        <v>12</v>
      </c>
      <c r="C16" s="6">
        <v>9</v>
      </c>
      <c r="D16" s="2" t="s">
        <v>13</v>
      </c>
      <c r="E16" s="12">
        <v>8</v>
      </c>
      <c r="G16" s="80"/>
      <c r="H16" s="26">
        <v>43045</v>
      </c>
      <c r="I16" s="6">
        <f t="shared" si="0"/>
        <v>166.10000000000005</v>
      </c>
      <c r="J16" s="6">
        <f>195-22</f>
        <v>173</v>
      </c>
    </row>
    <row r="17" spans="1:10" x14ac:dyDescent="0.25">
      <c r="A17" s="80"/>
      <c r="B17" s="73"/>
      <c r="C17" s="6">
        <v>10</v>
      </c>
      <c r="D17" s="2" t="s">
        <v>14</v>
      </c>
      <c r="E17" s="12">
        <v>8</v>
      </c>
      <c r="G17" s="80"/>
      <c r="H17" s="26">
        <v>43046</v>
      </c>
      <c r="I17" s="6">
        <f t="shared" si="0"/>
        <v>155.00000000000006</v>
      </c>
      <c r="J17" s="6">
        <f>173-17</f>
        <v>156</v>
      </c>
    </row>
    <row r="18" spans="1:10" x14ac:dyDescent="0.25">
      <c r="A18" s="80"/>
      <c r="B18" s="73"/>
      <c r="C18" s="6">
        <v>11</v>
      </c>
      <c r="D18" s="2" t="s">
        <v>15</v>
      </c>
      <c r="E18" s="12">
        <v>10</v>
      </c>
      <c r="G18" s="80"/>
      <c r="H18" s="26">
        <v>43047</v>
      </c>
      <c r="I18" s="6">
        <f t="shared" si="0"/>
        <v>143.90000000000006</v>
      </c>
      <c r="J18" s="6">
        <f>156-22</f>
        <v>134</v>
      </c>
    </row>
    <row r="19" spans="1:10" x14ac:dyDescent="0.25">
      <c r="A19" s="80"/>
      <c r="B19" s="73"/>
      <c r="C19" s="6">
        <v>12</v>
      </c>
      <c r="D19" s="2" t="s">
        <v>16</v>
      </c>
      <c r="E19" s="12">
        <v>6</v>
      </c>
      <c r="G19" s="80"/>
      <c r="H19" s="26">
        <v>43048</v>
      </c>
      <c r="I19" s="6">
        <f t="shared" si="0"/>
        <v>132.80000000000007</v>
      </c>
      <c r="J19" s="6">
        <f>134-28</f>
        <v>106</v>
      </c>
    </row>
    <row r="20" spans="1:10" ht="15.75" thickBot="1" x14ac:dyDescent="0.3">
      <c r="A20" s="80"/>
      <c r="B20" s="73"/>
      <c r="C20" s="6">
        <v>13</v>
      </c>
      <c r="D20" s="2" t="s">
        <v>17</v>
      </c>
      <c r="E20" s="12">
        <v>5</v>
      </c>
      <c r="G20" s="81"/>
      <c r="H20" s="27">
        <v>43049</v>
      </c>
      <c r="I20" s="7">
        <f t="shared" si="0"/>
        <v>121.70000000000007</v>
      </c>
      <c r="J20" s="7">
        <f>106-18</f>
        <v>88</v>
      </c>
    </row>
    <row r="21" spans="1:10" ht="15.75" thickBot="1" x14ac:dyDescent="0.3">
      <c r="A21" s="80"/>
      <c r="B21" s="74"/>
      <c r="C21" s="6">
        <v>14</v>
      </c>
      <c r="D21" s="2" t="s">
        <v>18</v>
      </c>
      <c r="E21" s="12">
        <v>4</v>
      </c>
      <c r="G21" s="88"/>
      <c r="H21" s="26">
        <v>43050</v>
      </c>
      <c r="I21" s="6">
        <f t="shared" si="0"/>
        <v>110.60000000000008</v>
      </c>
      <c r="J21" s="6">
        <f t="shared" ref="J21:J22" si="1">106-18</f>
        <v>88</v>
      </c>
    </row>
    <row r="22" spans="1:10" x14ac:dyDescent="0.25">
      <c r="A22" s="80"/>
      <c r="B22" s="72" t="s">
        <v>22</v>
      </c>
      <c r="C22" s="6">
        <v>15</v>
      </c>
      <c r="D22" s="2" t="s">
        <v>19</v>
      </c>
      <c r="E22" s="12">
        <v>7</v>
      </c>
      <c r="G22" s="79" t="s">
        <v>80</v>
      </c>
      <c r="H22" s="25">
        <v>43051</v>
      </c>
      <c r="I22" s="5">
        <f t="shared" si="0"/>
        <v>99.500000000000085</v>
      </c>
      <c r="J22" s="5">
        <f t="shared" si="1"/>
        <v>88</v>
      </c>
    </row>
    <row r="23" spans="1:10" ht="15.75" customHeight="1" thickBot="1" x14ac:dyDescent="0.3">
      <c r="A23" s="80"/>
      <c r="B23" s="74"/>
      <c r="C23" s="7">
        <v>16</v>
      </c>
      <c r="D23" s="2" t="s">
        <v>21</v>
      </c>
      <c r="E23" s="12">
        <v>3</v>
      </c>
      <c r="G23" s="80"/>
      <c r="H23" s="26">
        <v>43052</v>
      </c>
      <c r="I23" s="6">
        <f t="shared" si="0"/>
        <v>88.400000000000091</v>
      </c>
      <c r="J23" s="6">
        <f>88-11</f>
        <v>77</v>
      </c>
    </row>
    <row r="24" spans="1:10" ht="15.75" thickBot="1" x14ac:dyDescent="0.3">
      <c r="A24" s="79" t="s">
        <v>28</v>
      </c>
      <c r="B24" s="72" t="s">
        <v>29</v>
      </c>
      <c r="C24" s="5">
        <v>17</v>
      </c>
      <c r="D24" s="8" t="s">
        <v>24</v>
      </c>
      <c r="E24" s="13">
        <v>10</v>
      </c>
      <c r="G24" s="80"/>
      <c r="H24" s="26">
        <v>43053</v>
      </c>
      <c r="I24" s="6">
        <f t="shared" si="0"/>
        <v>77.300000000000097</v>
      </c>
      <c r="J24" s="6">
        <f>77-9</f>
        <v>68</v>
      </c>
    </row>
    <row r="25" spans="1:10" ht="15.75" thickBot="1" x14ac:dyDescent="0.3">
      <c r="A25" s="80"/>
      <c r="B25" s="73"/>
      <c r="C25" s="6">
        <v>18</v>
      </c>
      <c r="D25" s="9" t="s">
        <v>25</v>
      </c>
      <c r="E25" s="14">
        <v>2</v>
      </c>
      <c r="G25" s="80"/>
      <c r="H25" s="26">
        <v>43054</v>
      </c>
      <c r="I25" s="6">
        <f t="shared" si="0"/>
        <v>66.200000000000102</v>
      </c>
      <c r="J25" s="6">
        <f>68-10</f>
        <v>58</v>
      </c>
    </row>
    <row r="26" spans="1:10" ht="15.75" thickBot="1" x14ac:dyDescent="0.3">
      <c r="A26" s="80"/>
      <c r="B26" s="73"/>
      <c r="C26" s="6">
        <v>19</v>
      </c>
      <c r="D26" s="9" t="s">
        <v>26</v>
      </c>
      <c r="E26" s="14">
        <v>4</v>
      </c>
      <c r="G26" s="80"/>
      <c r="H26" s="26">
        <v>43055</v>
      </c>
      <c r="I26" s="6">
        <f t="shared" si="0"/>
        <v>55.100000000000101</v>
      </c>
      <c r="J26" s="6">
        <f>58-15</f>
        <v>43</v>
      </c>
    </row>
    <row r="27" spans="1:10" ht="15.75" thickBot="1" x14ac:dyDescent="0.3">
      <c r="A27" s="80"/>
      <c r="B27" s="73"/>
      <c r="C27" s="6">
        <v>20</v>
      </c>
      <c r="D27" s="9" t="s">
        <v>27</v>
      </c>
      <c r="E27" s="37">
        <v>10</v>
      </c>
      <c r="G27" s="80"/>
      <c r="H27" s="26">
        <v>43056</v>
      </c>
      <c r="I27" s="6">
        <f t="shared" si="0"/>
        <v>44.000000000000099</v>
      </c>
      <c r="J27" s="6">
        <f>43-4</f>
        <v>39</v>
      </c>
    </row>
    <row r="28" spans="1:10" ht="15.75" thickBot="1" x14ac:dyDescent="0.3">
      <c r="A28" s="80"/>
      <c r="B28" s="73"/>
      <c r="C28" s="6">
        <v>21</v>
      </c>
      <c r="D28" s="41" t="s">
        <v>64</v>
      </c>
      <c r="E28" s="38">
        <v>1</v>
      </c>
      <c r="G28" s="80"/>
      <c r="H28" s="26">
        <v>43057</v>
      </c>
      <c r="I28" s="6">
        <f t="shared" si="0"/>
        <v>32.900000000000098</v>
      </c>
      <c r="J28" s="6">
        <f>39-14</f>
        <v>25</v>
      </c>
    </row>
    <row r="29" spans="1:10" ht="15.75" thickBot="1" x14ac:dyDescent="0.3">
      <c r="A29" s="80"/>
      <c r="B29" s="73"/>
      <c r="C29" s="6">
        <v>22</v>
      </c>
      <c r="D29" s="41" t="s">
        <v>65</v>
      </c>
      <c r="E29" s="38">
        <v>6</v>
      </c>
      <c r="G29" s="80"/>
      <c r="H29" s="26">
        <v>43058</v>
      </c>
      <c r="I29" s="6">
        <f t="shared" si="0"/>
        <v>21.800000000000097</v>
      </c>
      <c r="J29" s="6">
        <f>25-8</f>
        <v>17</v>
      </c>
    </row>
    <row r="30" spans="1:10" ht="15.75" thickBot="1" x14ac:dyDescent="0.3">
      <c r="A30" s="80"/>
      <c r="B30" s="74"/>
      <c r="C30" s="6">
        <v>23</v>
      </c>
      <c r="D30" s="41" t="s">
        <v>66</v>
      </c>
      <c r="E30" s="38">
        <v>15</v>
      </c>
      <c r="G30" s="80"/>
      <c r="H30" s="26">
        <v>43059</v>
      </c>
      <c r="I30" s="6">
        <f t="shared" si="0"/>
        <v>10.700000000000097</v>
      </c>
      <c r="J30" s="6"/>
    </row>
    <row r="31" spans="1:10" ht="15.75" thickBot="1" x14ac:dyDescent="0.3">
      <c r="A31" s="80"/>
      <c r="B31" s="72" t="s">
        <v>63</v>
      </c>
      <c r="C31" s="6">
        <v>24</v>
      </c>
      <c r="D31" s="41" t="s">
        <v>67</v>
      </c>
      <c r="E31" s="38">
        <v>8</v>
      </c>
      <c r="G31" s="81"/>
      <c r="H31" s="27">
        <v>43060</v>
      </c>
      <c r="I31" s="7">
        <v>0</v>
      </c>
      <c r="J31" s="7"/>
    </row>
    <row r="32" spans="1:10" ht="15.75" thickBot="1" x14ac:dyDescent="0.3">
      <c r="A32" s="80"/>
      <c r="B32" s="73"/>
      <c r="C32" s="6">
        <v>25</v>
      </c>
      <c r="D32" s="41" t="s">
        <v>68</v>
      </c>
      <c r="E32" s="38">
        <v>15</v>
      </c>
      <c r="H32" s="39"/>
      <c r="I32" s="40"/>
      <c r="J32" s="40"/>
    </row>
    <row r="33" spans="1:10" ht="15.75" thickBot="1" x14ac:dyDescent="0.3">
      <c r="A33" s="80"/>
      <c r="B33" s="73"/>
      <c r="C33" s="6">
        <v>26</v>
      </c>
      <c r="D33" s="41" t="s">
        <v>69</v>
      </c>
      <c r="E33" s="38">
        <v>20</v>
      </c>
      <c r="H33" s="39"/>
      <c r="I33" s="40"/>
      <c r="J33" s="40"/>
    </row>
    <row r="34" spans="1:10" ht="15.75" thickBot="1" x14ac:dyDescent="0.3">
      <c r="A34" s="81"/>
      <c r="B34" s="74"/>
      <c r="C34" s="7">
        <v>27</v>
      </c>
      <c r="D34" s="41" t="s">
        <v>70</v>
      </c>
      <c r="E34" s="42">
        <v>20</v>
      </c>
      <c r="H34" s="39"/>
      <c r="I34" s="40"/>
      <c r="J34" s="40"/>
    </row>
    <row r="35" spans="1:10" ht="15.75" thickBot="1" x14ac:dyDescent="0.3">
      <c r="A35" s="79" t="s">
        <v>44</v>
      </c>
      <c r="B35" s="72" t="s">
        <v>49</v>
      </c>
      <c r="C35" s="6">
        <v>28</v>
      </c>
      <c r="D35" s="8" t="s">
        <v>30</v>
      </c>
      <c r="E35" s="65">
        <v>1</v>
      </c>
      <c r="H35" s="39"/>
      <c r="I35" s="40"/>
      <c r="J35" s="40"/>
    </row>
    <row r="36" spans="1:10" ht="15.75" thickBot="1" x14ac:dyDescent="0.3">
      <c r="A36" s="80"/>
      <c r="B36" s="74"/>
      <c r="C36" s="6">
        <v>29</v>
      </c>
      <c r="D36" s="9" t="s">
        <v>31</v>
      </c>
      <c r="E36" s="65">
        <v>3</v>
      </c>
      <c r="H36" s="39"/>
      <c r="I36" s="40"/>
      <c r="J36" s="40"/>
    </row>
    <row r="37" spans="1:10" ht="15.75" thickBot="1" x14ac:dyDescent="0.3">
      <c r="A37" s="80"/>
      <c r="B37" s="72" t="s">
        <v>51</v>
      </c>
      <c r="C37" s="6">
        <v>30</v>
      </c>
      <c r="D37" s="9" t="s">
        <v>32</v>
      </c>
      <c r="E37" s="65">
        <v>2</v>
      </c>
    </row>
    <row r="38" spans="1:10" ht="15.75" thickBot="1" x14ac:dyDescent="0.3">
      <c r="A38" s="80"/>
      <c r="B38" s="73"/>
      <c r="C38" s="6">
        <v>31</v>
      </c>
      <c r="D38" s="9" t="s">
        <v>33</v>
      </c>
      <c r="E38" s="14">
        <v>4</v>
      </c>
    </row>
    <row r="39" spans="1:10" ht="15.75" thickBot="1" x14ac:dyDescent="0.3">
      <c r="A39" s="80"/>
      <c r="B39" s="74"/>
      <c r="C39" s="6">
        <v>32</v>
      </c>
      <c r="D39" s="9" t="s">
        <v>46</v>
      </c>
      <c r="E39" s="14">
        <v>5</v>
      </c>
    </row>
    <row r="40" spans="1:10" ht="15.75" thickBot="1" x14ac:dyDescent="0.3">
      <c r="A40" s="80"/>
      <c r="B40" s="72" t="s">
        <v>52</v>
      </c>
      <c r="C40" s="6">
        <v>33</v>
      </c>
      <c r="D40" s="9" t="s">
        <v>34</v>
      </c>
      <c r="E40" s="14">
        <v>2</v>
      </c>
    </row>
    <row r="41" spans="1:10" ht="15.75" thickBot="1" x14ac:dyDescent="0.3">
      <c r="A41" s="80"/>
      <c r="B41" s="73"/>
      <c r="C41" s="6">
        <v>34</v>
      </c>
      <c r="D41" s="9" t="s">
        <v>35</v>
      </c>
      <c r="E41" s="14">
        <v>5</v>
      </c>
    </row>
    <row r="42" spans="1:10" ht="15.75" thickBot="1" x14ac:dyDescent="0.3">
      <c r="A42" s="80"/>
      <c r="B42" s="72" t="s">
        <v>53</v>
      </c>
      <c r="C42" s="6">
        <v>35</v>
      </c>
      <c r="D42" s="9" t="s">
        <v>36</v>
      </c>
      <c r="E42" s="14">
        <v>2</v>
      </c>
    </row>
    <row r="43" spans="1:10" ht="15.75" thickBot="1" x14ac:dyDescent="0.3">
      <c r="A43" s="80"/>
      <c r="B43" s="73"/>
      <c r="C43" s="6">
        <v>36</v>
      </c>
      <c r="D43" s="9" t="s">
        <v>37</v>
      </c>
      <c r="E43" s="14">
        <v>8</v>
      </c>
    </row>
    <row r="44" spans="1:10" ht="15.75" thickBot="1" x14ac:dyDescent="0.3">
      <c r="A44" s="80"/>
      <c r="B44" s="74"/>
      <c r="C44" s="6">
        <v>37</v>
      </c>
      <c r="D44" s="9" t="s">
        <v>38</v>
      </c>
      <c r="E44" s="14">
        <v>8</v>
      </c>
    </row>
    <row r="45" spans="1:10" ht="15.75" thickBot="1" x14ac:dyDescent="0.3">
      <c r="A45" s="81"/>
      <c r="B45" s="20" t="s">
        <v>54</v>
      </c>
      <c r="C45" s="7">
        <v>38</v>
      </c>
      <c r="D45" s="18" t="s">
        <v>39</v>
      </c>
      <c r="E45" s="15">
        <v>8</v>
      </c>
    </row>
    <row r="46" spans="1:10" ht="15.75" thickBot="1" x14ac:dyDescent="0.3">
      <c r="A46" s="79" t="s">
        <v>45</v>
      </c>
      <c r="B46" s="72" t="s">
        <v>49</v>
      </c>
      <c r="C46" s="6">
        <v>39</v>
      </c>
      <c r="D46" s="10" t="s">
        <v>40</v>
      </c>
      <c r="E46" s="19">
        <v>2</v>
      </c>
    </row>
    <row r="47" spans="1:10" ht="15.75" thickBot="1" x14ac:dyDescent="0.3">
      <c r="A47" s="80"/>
      <c r="B47" s="73"/>
      <c r="C47" s="6">
        <v>40</v>
      </c>
      <c r="D47" s="9" t="s">
        <v>41</v>
      </c>
      <c r="E47" s="14">
        <v>3</v>
      </c>
    </row>
    <row r="48" spans="1:10" ht="15.75" thickBot="1" x14ac:dyDescent="0.3">
      <c r="A48" s="80"/>
      <c r="B48" s="74"/>
      <c r="C48" s="6">
        <v>41</v>
      </c>
      <c r="D48" s="9" t="s">
        <v>42</v>
      </c>
      <c r="E48" s="14">
        <v>8</v>
      </c>
    </row>
    <row r="49" spans="1:5" ht="15.75" thickBot="1" x14ac:dyDescent="0.3">
      <c r="A49" s="80"/>
      <c r="B49" s="82" t="s">
        <v>50</v>
      </c>
      <c r="C49" s="6">
        <v>42</v>
      </c>
      <c r="D49" s="9" t="s">
        <v>43</v>
      </c>
      <c r="E49" s="14">
        <v>4</v>
      </c>
    </row>
    <row r="50" spans="1:5" ht="15.75" thickBot="1" x14ac:dyDescent="0.3">
      <c r="A50" s="80"/>
      <c r="B50" s="82"/>
      <c r="C50" s="6">
        <v>43</v>
      </c>
      <c r="D50" s="16" t="s">
        <v>47</v>
      </c>
      <c r="E50" s="14">
        <v>6</v>
      </c>
    </row>
    <row r="51" spans="1:5" ht="15.75" thickBot="1" x14ac:dyDescent="0.3">
      <c r="A51" s="81"/>
      <c r="B51" s="83"/>
      <c r="C51" s="7">
        <v>44</v>
      </c>
      <c r="D51" s="17" t="s">
        <v>48</v>
      </c>
      <c r="E51" s="15">
        <v>4</v>
      </c>
    </row>
    <row r="52" spans="1:5" ht="15.75" thickBot="1" x14ac:dyDescent="0.3">
      <c r="D52" s="22" t="s">
        <v>20</v>
      </c>
      <c r="E52" s="23">
        <f>SUM(E8:E51)</f>
        <v>266</v>
      </c>
    </row>
  </sheetData>
  <mergeCells count="19">
    <mergeCell ref="G7:G13"/>
    <mergeCell ref="G15:G20"/>
    <mergeCell ref="G22:G31"/>
    <mergeCell ref="A35:A45"/>
    <mergeCell ref="B37:B39"/>
    <mergeCell ref="B40:B41"/>
    <mergeCell ref="B42:B44"/>
    <mergeCell ref="B8:B15"/>
    <mergeCell ref="B16:B21"/>
    <mergeCell ref="A8:A23"/>
    <mergeCell ref="A24:A34"/>
    <mergeCell ref="B31:B34"/>
    <mergeCell ref="B24:B30"/>
    <mergeCell ref="A6:E6"/>
    <mergeCell ref="A46:A51"/>
    <mergeCell ref="B46:B48"/>
    <mergeCell ref="B49:B51"/>
    <mergeCell ref="B35:B36"/>
    <mergeCell ref="B22:B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ED84-F039-4D4C-83BC-7564C2662A85}">
  <dimension ref="B1:J20"/>
  <sheetViews>
    <sheetView zoomScale="85" zoomScaleNormal="85" workbookViewId="0">
      <selection activeCell="D22" sqref="D22"/>
    </sheetView>
  </sheetViews>
  <sheetFormatPr defaultRowHeight="15" x14ac:dyDescent="0.25"/>
  <cols>
    <col min="2" max="2" width="14.7109375" bestFit="1" customWidth="1"/>
    <col min="3" max="3" width="15.42578125" bestFit="1" customWidth="1"/>
    <col min="4" max="4" width="65.42578125" bestFit="1" customWidth="1"/>
    <col min="6" max="6" width="15.5703125" bestFit="1" customWidth="1"/>
    <col min="9" max="9" width="21.140625" bestFit="1" customWidth="1"/>
    <col min="10" max="10" width="16.140625" bestFit="1" customWidth="1"/>
  </cols>
  <sheetData>
    <row r="1" spans="2:10" ht="15.75" thickBot="1" x14ac:dyDescent="0.3"/>
    <row r="2" spans="2:10" ht="16.5" thickBot="1" x14ac:dyDescent="0.3">
      <c r="B2" s="75" t="s">
        <v>59</v>
      </c>
      <c r="C2" s="76"/>
      <c r="D2" s="77"/>
      <c r="E2" s="78"/>
      <c r="H2" s="28" t="s">
        <v>55</v>
      </c>
      <c r="I2" s="28" t="s">
        <v>57</v>
      </c>
      <c r="J2" s="28" t="s">
        <v>56</v>
      </c>
    </row>
    <row r="3" spans="2:10" ht="15.75" thickBot="1" x14ac:dyDescent="0.3">
      <c r="B3" s="3"/>
      <c r="C3" s="4"/>
      <c r="D3" s="21" t="s">
        <v>1</v>
      </c>
      <c r="E3" s="21" t="s">
        <v>2</v>
      </c>
      <c r="F3" s="30"/>
      <c r="H3" s="25">
        <v>43036</v>
      </c>
      <c r="I3" s="5">
        <v>71</v>
      </c>
      <c r="J3" s="5">
        <v>71</v>
      </c>
    </row>
    <row r="4" spans="2:10" x14ac:dyDescent="0.25">
      <c r="B4" s="79" t="s">
        <v>23</v>
      </c>
      <c r="C4" s="5">
        <v>1</v>
      </c>
      <c r="D4" s="31" t="s">
        <v>3</v>
      </c>
      <c r="E4" s="32">
        <v>5</v>
      </c>
      <c r="H4" s="26">
        <v>43037</v>
      </c>
      <c r="I4" s="6">
        <f>I3-11.8</f>
        <v>59.2</v>
      </c>
      <c r="J4" s="6">
        <v>65</v>
      </c>
    </row>
    <row r="5" spans="2:10" x14ac:dyDescent="0.25">
      <c r="B5" s="80"/>
      <c r="C5" s="6">
        <v>2</v>
      </c>
      <c r="D5" s="2" t="s">
        <v>5</v>
      </c>
      <c r="E5" s="12">
        <v>4</v>
      </c>
      <c r="H5" s="26">
        <v>43038</v>
      </c>
      <c r="I5" s="6">
        <f t="shared" ref="I5:I8" si="0">I4-11.8</f>
        <v>47.400000000000006</v>
      </c>
      <c r="J5" s="6">
        <v>50</v>
      </c>
    </row>
    <row r="6" spans="2:10" x14ac:dyDescent="0.25">
      <c r="B6" s="80"/>
      <c r="C6" s="6">
        <v>3</v>
      </c>
      <c r="D6" s="1" t="s">
        <v>6</v>
      </c>
      <c r="E6" s="12">
        <v>3</v>
      </c>
      <c r="H6" s="26">
        <v>43039</v>
      </c>
      <c r="I6" s="6">
        <f t="shared" si="0"/>
        <v>35.600000000000009</v>
      </c>
      <c r="J6" s="6">
        <v>35</v>
      </c>
    </row>
    <row r="7" spans="2:10" x14ac:dyDescent="0.25">
      <c r="B7" s="80"/>
      <c r="C7" s="6">
        <v>4</v>
      </c>
      <c r="D7" s="2" t="s">
        <v>7</v>
      </c>
      <c r="E7" s="12">
        <v>8</v>
      </c>
      <c r="H7" s="26">
        <v>43040</v>
      </c>
      <c r="I7" s="6">
        <f t="shared" si="0"/>
        <v>23.800000000000008</v>
      </c>
      <c r="J7" s="6">
        <v>27</v>
      </c>
    </row>
    <row r="8" spans="2:10" x14ac:dyDescent="0.25">
      <c r="B8" s="80"/>
      <c r="C8" s="6">
        <v>5</v>
      </c>
      <c r="D8" s="1" t="s">
        <v>8</v>
      </c>
      <c r="E8" s="12">
        <v>4</v>
      </c>
      <c r="H8" s="26">
        <v>43041</v>
      </c>
      <c r="I8" s="6">
        <f t="shared" si="0"/>
        <v>12.000000000000007</v>
      </c>
      <c r="J8" s="6">
        <v>15</v>
      </c>
    </row>
    <row r="9" spans="2:10" ht="15.75" thickBot="1" x14ac:dyDescent="0.3">
      <c r="B9" s="80"/>
      <c r="C9" s="6">
        <v>6</v>
      </c>
      <c r="D9" s="2" t="s">
        <v>9</v>
      </c>
      <c r="E9" s="12">
        <v>2</v>
      </c>
      <c r="H9" s="27">
        <v>43042</v>
      </c>
      <c r="I9" s="7">
        <v>0</v>
      </c>
      <c r="J9" s="7">
        <v>0</v>
      </c>
    </row>
    <row r="10" spans="2:10" ht="15.75" thickBot="1" x14ac:dyDescent="0.3">
      <c r="B10" s="79" t="s">
        <v>28</v>
      </c>
      <c r="C10" s="6">
        <v>7</v>
      </c>
      <c r="D10" s="8" t="s">
        <v>24</v>
      </c>
      <c r="E10" s="13">
        <v>10</v>
      </c>
    </row>
    <row r="11" spans="2:10" ht="15.75" thickBot="1" x14ac:dyDescent="0.3">
      <c r="B11" s="80"/>
      <c r="C11" s="6">
        <v>8</v>
      </c>
      <c r="D11" s="9" t="s">
        <v>25</v>
      </c>
      <c r="E11" s="36">
        <v>2</v>
      </c>
    </row>
    <row r="12" spans="2:10" ht="15.75" thickBot="1" x14ac:dyDescent="0.3">
      <c r="B12" s="80"/>
      <c r="C12" s="6">
        <v>9</v>
      </c>
      <c r="D12" s="9" t="s">
        <v>26</v>
      </c>
      <c r="E12" s="14">
        <v>4</v>
      </c>
    </row>
    <row r="13" spans="2:10" ht="15.75" thickBot="1" x14ac:dyDescent="0.3">
      <c r="B13" s="80"/>
      <c r="C13" s="6">
        <v>10</v>
      </c>
      <c r="D13" s="9" t="s">
        <v>27</v>
      </c>
      <c r="E13" s="15">
        <v>10</v>
      </c>
    </row>
    <row r="14" spans="2:10" ht="15.75" thickBot="1" x14ac:dyDescent="0.3">
      <c r="B14" s="79" t="s">
        <v>44</v>
      </c>
      <c r="C14" s="6">
        <v>11</v>
      </c>
      <c r="D14" s="8" t="s">
        <v>30</v>
      </c>
      <c r="E14" s="33">
        <v>1</v>
      </c>
    </row>
    <row r="15" spans="2:10" ht="15.75" thickBot="1" x14ac:dyDescent="0.3">
      <c r="B15" s="80"/>
      <c r="C15" s="6">
        <v>12</v>
      </c>
      <c r="D15" s="9" t="s">
        <v>31</v>
      </c>
      <c r="E15" s="33">
        <v>3</v>
      </c>
    </row>
    <row r="16" spans="2:10" ht="15.75" thickBot="1" x14ac:dyDescent="0.3">
      <c r="B16" s="80"/>
      <c r="C16" s="6">
        <v>13</v>
      </c>
      <c r="D16" s="24" t="s">
        <v>32</v>
      </c>
      <c r="E16" s="7">
        <v>2</v>
      </c>
    </row>
    <row r="17" spans="2:5" ht="15.75" thickBot="1" x14ac:dyDescent="0.3">
      <c r="B17" s="79" t="s">
        <v>45</v>
      </c>
      <c r="C17" s="6">
        <v>14</v>
      </c>
      <c r="D17" s="34" t="s">
        <v>40</v>
      </c>
      <c r="E17" s="35">
        <v>2</v>
      </c>
    </row>
    <row r="18" spans="2:5" ht="15.75" thickBot="1" x14ac:dyDescent="0.3">
      <c r="B18" s="80"/>
      <c r="C18" s="6">
        <v>15</v>
      </c>
      <c r="D18" s="9" t="s">
        <v>41</v>
      </c>
      <c r="E18" s="14">
        <v>3</v>
      </c>
    </row>
    <row r="19" spans="2:5" ht="15.75" thickBot="1" x14ac:dyDescent="0.3">
      <c r="B19" s="81"/>
      <c r="C19" s="7">
        <v>16</v>
      </c>
      <c r="D19" s="9" t="s">
        <v>42</v>
      </c>
      <c r="E19" s="14">
        <v>8</v>
      </c>
    </row>
    <row r="20" spans="2:5" ht="15.75" thickBot="1" x14ac:dyDescent="0.3">
      <c r="D20" s="22" t="s">
        <v>20</v>
      </c>
      <c r="E20" s="23">
        <f>SUM(E4:E19)</f>
        <v>71</v>
      </c>
    </row>
  </sheetData>
  <mergeCells count="5">
    <mergeCell ref="B14:B16"/>
    <mergeCell ref="B17:B19"/>
    <mergeCell ref="B2:E2"/>
    <mergeCell ref="B4:B9"/>
    <mergeCell ref="B10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0727-8DC8-4E8C-B928-6DF356105B30}">
  <dimension ref="B1:J19"/>
  <sheetViews>
    <sheetView zoomScaleNormal="100" workbookViewId="0">
      <selection activeCell="D22" sqref="D22"/>
    </sheetView>
  </sheetViews>
  <sheetFormatPr defaultRowHeight="15" x14ac:dyDescent="0.25"/>
  <cols>
    <col min="2" max="2" width="14.7109375" bestFit="1" customWidth="1"/>
    <col min="3" max="3" width="15.5703125" bestFit="1" customWidth="1"/>
    <col min="4" max="4" width="65.42578125" bestFit="1" customWidth="1"/>
    <col min="5" max="5" width="6.140625" bestFit="1" customWidth="1"/>
    <col min="6" max="6" width="16.28515625" bestFit="1" customWidth="1"/>
    <col min="8" max="8" width="8.5703125" bestFit="1" customWidth="1"/>
    <col min="9" max="9" width="21.140625" bestFit="1" customWidth="1"/>
    <col min="10" max="10" width="16.140625" bestFit="1" customWidth="1"/>
  </cols>
  <sheetData>
    <row r="1" spans="2:10" ht="15.75" thickBot="1" x14ac:dyDescent="0.3"/>
    <row r="2" spans="2:10" ht="16.5" thickBot="1" x14ac:dyDescent="0.3">
      <c r="B2" s="84" t="s">
        <v>73</v>
      </c>
      <c r="C2" s="85"/>
      <c r="D2" s="85"/>
      <c r="E2" s="86"/>
      <c r="F2" s="50"/>
      <c r="H2" s="28" t="s">
        <v>55</v>
      </c>
      <c r="I2" s="28" t="s">
        <v>57</v>
      </c>
      <c r="J2" s="28" t="s">
        <v>56</v>
      </c>
    </row>
    <row r="3" spans="2:10" ht="15.75" thickBot="1" x14ac:dyDescent="0.3">
      <c r="B3" s="3"/>
      <c r="C3" s="4"/>
      <c r="D3" s="49" t="s">
        <v>1</v>
      </c>
      <c r="E3" s="51" t="s">
        <v>2</v>
      </c>
      <c r="F3" s="60" t="s">
        <v>56</v>
      </c>
      <c r="H3" s="25">
        <v>43044</v>
      </c>
      <c r="I3" s="5">
        <v>132</v>
      </c>
      <c r="J3" s="5">
        <v>132</v>
      </c>
    </row>
    <row r="4" spans="2:10" x14ac:dyDescent="0.25">
      <c r="B4" s="79" t="s">
        <v>23</v>
      </c>
      <c r="C4" s="5">
        <v>1</v>
      </c>
      <c r="D4" s="46" t="s">
        <v>13</v>
      </c>
      <c r="E4" s="52">
        <v>8</v>
      </c>
      <c r="F4" s="65">
        <v>0</v>
      </c>
      <c r="H4" s="26">
        <v>43045</v>
      </c>
      <c r="I4" s="6">
        <f>I3-26.4</f>
        <v>105.6</v>
      </c>
      <c r="J4" s="6">
        <f>132-22</f>
        <v>110</v>
      </c>
    </row>
    <row r="5" spans="2:10" x14ac:dyDescent="0.25">
      <c r="B5" s="80"/>
      <c r="C5" s="6">
        <v>2</v>
      </c>
      <c r="D5" s="2" t="s">
        <v>14</v>
      </c>
      <c r="E5" s="53">
        <v>8</v>
      </c>
      <c r="F5" s="65">
        <v>0</v>
      </c>
      <c r="H5" s="26">
        <v>43046</v>
      </c>
      <c r="I5" s="6">
        <f t="shared" ref="I5:I8" si="0">I4-26.4</f>
        <v>79.199999999999989</v>
      </c>
      <c r="J5" s="6">
        <f>110-17</f>
        <v>93</v>
      </c>
    </row>
    <row r="6" spans="2:10" x14ac:dyDescent="0.25">
      <c r="B6" s="80"/>
      <c r="C6" s="6">
        <v>3</v>
      </c>
      <c r="D6" s="46" t="s">
        <v>15</v>
      </c>
      <c r="E6" s="53">
        <v>10</v>
      </c>
      <c r="F6" s="65">
        <v>6</v>
      </c>
      <c r="H6" s="26">
        <v>43047</v>
      </c>
      <c r="I6" s="6">
        <f t="shared" si="0"/>
        <v>52.79999999999999</v>
      </c>
      <c r="J6" s="6">
        <f>93-22</f>
        <v>71</v>
      </c>
    </row>
    <row r="7" spans="2:10" ht="15.75" thickBot="1" x14ac:dyDescent="0.3">
      <c r="B7" s="80"/>
      <c r="C7" s="6">
        <v>4</v>
      </c>
      <c r="D7" s="61" t="s">
        <v>16</v>
      </c>
      <c r="E7" s="53">
        <v>6</v>
      </c>
      <c r="F7" s="68">
        <v>6</v>
      </c>
      <c r="H7" s="26">
        <v>43048</v>
      </c>
      <c r="I7" s="6">
        <f t="shared" si="0"/>
        <v>26.399999999999991</v>
      </c>
      <c r="J7" s="6">
        <f>71-28</f>
        <v>43</v>
      </c>
    </row>
    <row r="8" spans="2:10" ht="15.75" thickBot="1" x14ac:dyDescent="0.3">
      <c r="B8" s="79" t="s">
        <v>28</v>
      </c>
      <c r="C8" s="5">
        <v>6</v>
      </c>
      <c r="D8" s="8" t="s">
        <v>68</v>
      </c>
      <c r="E8" s="54">
        <v>15</v>
      </c>
      <c r="F8" s="65">
        <v>0</v>
      </c>
      <c r="H8" s="27">
        <v>43049</v>
      </c>
      <c r="I8" s="6">
        <f t="shared" si="0"/>
        <v>0</v>
      </c>
      <c r="J8" s="7">
        <f>43-18</f>
        <v>25</v>
      </c>
    </row>
    <row r="9" spans="2:10" ht="15.75" thickBot="1" x14ac:dyDescent="0.3">
      <c r="B9" s="80"/>
      <c r="C9" s="6">
        <v>7</v>
      </c>
      <c r="D9" s="9" t="s">
        <v>69</v>
      </c>
      <c r="E9" s="55">
        <v>20</v>
      </c>
      <c r="F9" s="65">
        <v>0</v>
      </c>
      <c r="H9" s="43"/>
      <c r="I9" s="44"/>
      <c r="J9" s="44"/>
    </row>
    <row r="10" spans="2:10" ht="15.75" thickBot="1" x14ac:dyDescent="0.3">
      <c r="B10" s="80"/>
      <c r="C10" s="6">
        <v>8</v>
      </c>
      <c r="D10" s="9" t="s">
        <v>70</v>
      </c>
      <c r="E10" s="69">
        <v>20</v>
      </c>
      <c r="F10" s="65">
        <v>10</v>
      </c>
    </row>
    <row r="11" spans="2:10" ht="15.75" thickBot="1" x14ac:dyDescent="0.3">
      <c r="B11" s="81"/>
      <c r="C11" s="6">
        <v>9</v>
      </c>
      <c r="D11" s="18" t="s">
        <v>66</v>
      </c>
      <c r="E11" s="56">
        <v>15</v>
      </c>
      <c r="F11" s="68">
        <v>0</v>
      </c>
    </row>
    <row r="12" spans="2:10" ht="15.75" thickBot="1" x14ac:dyDescent="0.3">
      <c r="B12" s="79" t="s">
        <v>44</v>
      </c>
      <c r="C12" s="5">
        <v>10</v>
      </c>
      <c r="D12" s="47" t="s">
        <v>33</v>
      </c>
      <c r="E12" s="54">
        <v>4</v>
      </c>
      <c r="F12" s="65">
        <v>0</v>
      </c>
    </row>
    <row r="13" spans="2:10" ht="15.75" thickBot="1" x14ac:dyDescent="0.3">
      <c r="B13" s="80"/>
      <c r="C13" s="6">
        <v>11</v>
      </c>
      <c r="D13" s="45" t="s">
        <v>74</v>
      </c>
      <c r="E13" s="55">
        <v>5</v>
      </c>
      <c r="F13" s="65">
        <v>0</v>
      </c>
    </row>
    <row r="14" spans="2:10" ht="15.75" thickBot="1" x14ac:dyDescent="0.3">
      <c r="B14" s="80"/>
      <c r="C14" s="6">
        <v>12</v>
      </c>
      <c r="D14" s="45" t="s">
        <v>34</v>
      </c>
      <c r="E14" s="55">
        <v>2</v>
      </c>
      <c r="F14" s="65">
        <v>0</v>
      </c>
    </row>
    <row r="15" spans="2:10" ht="15.75" thickBot="1" x14ac:dyDescent="0.3">
      <c r="B15" s="80"/>
      <c r="C15" s="6">
        <v>13</v>
      </c>
      <c r="D15" s="24" t="s">
        <v>35</v>
      </c>
      <c r="E15" s="57">
        <v>5</v>
      </c>
      <c r="F15" s="68">
        <v>0</v>
      </c>
    </row>
    <row r="16" spans="2:10" ht="15.75" thickBot="1" x14ac:dyDescent="0.3">
      <c r="B16" s="79" t="s">
        <v>45</v>
      </c>
      <c r="C16" s="5">
        <v>14</v>
      </c>
      <c r="D16" s="48" t="s">
        <v>43</v>
      </c>
      <c r="E16" s="58">
        <v>4</v>
      </c>
      <c r="F16" s="65">
        <v>0</v>
      </c>
    </row>
    <row r="17" spans="2:6" ht="15.75" thickBot="1" x14ac:dyDescent="0.3">
      <c r="B17" s="80"/>
      <c r="C17" s="6">
        <v>15</v>
      </c>
      <c r="D17" s="41" t="s">
        <v>71</v>
      </c>
      <c r="E17" s="55">
        <v>6</v>
      </c>
      <c r="F17" s="65">
        <v>0</v>
      </c>
    </row>
    <row r="18" spans="2:6" ht="15.75" thickBot="1" x14ac:dyDescent="0.3">
      <c r="B18" s="81"/>
      <c r="C18" s="7">
        <v>16</v>
      </c>
      <c r="D18" s="41" t="s">
        <v>72</v>
      </c>
      <c r="E18" s="55">
        <v>4</v>
      </c>
      <c r="F18" s="65">
        <v>3</v>
      </c>
    </row>
    <row r="19" spans="2:6" ht="15.75" thickBot="1" x14ac:dyDescent="0.3">
      <c r="D19" s="22" t="s">
        <v>20</v>
      </c>
      <c r="E19" s="59">
        <f>SUM(E4:E18)</f>
        <v>132</v>
      </c>
      <c r="F19" s="21">
        <f>SUM(F4:F18)</f>
        <v>25</v>
      </c>
    </row>
  </sheetData>
  <mergeCells count="5">
    <mergeCell ref="B2:E2"/>
    <mergeCell ref="B4:B7"/>
    <mergeCell ref="B12:B15"/>
    <mergeCell ref="B16:B18"/>
    <mergeCell ref="B8:B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0015-A081-4E1E-BCEC-D71A86E21045}">
  <dimension ref="B1:J35"/>
  <sheetViews>
    <sheetView tabSelected="1" topLeftCell="D4" zoomScale="85" zoomScaleNormal="85" workbookViewId="0">
      <selection activeCell="J10" sqref="J10"/>
    </sheetView>
  </sheetViews>
  <sheetFormatPr defaultRowHeight="15" x14ac:dyDescent="0.25"/>
  <cols>
    <col min="2" max="2" width="14.7109375" bestFit="1" customWidth="1"/>
    <col min="3" max="3" width="15.5703125" bestFit="1" customWidth="1"/>
    <col min="4" max="4" width="65.42578125" bestFit="1" customWidth="1"/>
    <col min="6" max="6" width="26" customWidth="1"/>
    <col min="8" max="8" width="8.5703125" bestFit="1" customWidth="1"/>
    <col min="9" max="9" width="21.140625" bestFit="1" customWidth="1"/>
    <col min="10" max="10" width="16.140625" bestFit="1" customWidth="1"/>
  </cols>
  <sheetData>
    <row r="1" spans="2:10" ht="15.75" thickBot="1" x14ac:dyDescent="0.3"/>
    <row r="2" spans="2:10" ht="16.5" thickBot="1" x14ac:dyDescent="0.3">
      <c r="B2" s="75" t="s">
        <v>77</v>
      </c>
      <c r="C2" s="76"/>
      <c r="D2" s="77"/>
      <c r="E2" s="78"/>
      <c r="H2" s="28" t="s">
        <v>55</v>
      </c>
      <c r="I2" s="28" t="s">
        <v>57</v>
      </c>
      <c r="J2" s="28" t="s">
        <v>56</v>
      </c>
    </row>
    <row r="3" spans="2:10" ht="15.75" thickBot="1" x14ac:dyDescent="0.3">
      <c r="B3" s="3"/>
      <c r="C3" s="4"/>
      <c r="D3" s="21" t="s">
        <v>1</v>
      </c>
      <c r="E3" s="21" t="s">
        <v>2</v>
      </c>
      <c r="H3" s="25">
        <v>43051</v>
      </c>
      <c r="I3" s="5">
        <v>88</v>
      </c>
      <c r="J3" s="5">
        <v>88</v>
      </c>
    </row>
    <row r="4" spans="2:10" x14ac:dyDescent="0.25">
      <c r="B4" s="79" t="s">
        <v>23</v>
      </c>
      <c r="C4" s="5">
        <v>1</v>
      </c>
      <c r="D4" s="70" t="s">
        <v>10</v>
      </c>
      <c r="E4" s="12">
        <v>2</v>
      </c>
      <c r="H4" s="26">
        <v>43052</v>
      </c>
      <c r="I4" s="6">
        <f>I3-9.8</f>
        <v>78.2</v>
      </c>
      <c r="J4" s="6">
        <f>88-11</f>
        <v>77</v>
      </c>
    </row>
    <row r="5" spans="2:10" x14ac:dyDescent="0.25">
      <c r="B5" s="80"/>
      <c r="C5" s="6">
        <v>2</v>
      </c>
      <c r="D5" s="66" t="s">
        <v>11</v>
      </c>
      <c r="E5" s="12">
        <v>1</v>
      </c>
      <c r="H5" s="26">
        <v>43053</v>
      </c>
      <c r="I5" s="6">
        <f t="shared" ref="I5:I11" si="0">I4-9.8</f>
        <v>68.400000000000006</v>
      </c>
      <c r="J5" s="6">
        <f>77-9</f>
        <v>68</v>
      </c>
    </row>
    <row r="6" spans="2:10" x14ac:dyDescent="0.25">
      <c r="B6" s="80"/>
      <c r="C6" s="6">
        <v>3</v>
      </c>
      <c r="D6" s="66" t="s">
        <v>15</v>
      </c>
      <c r="E6" s="12">
        <v>6</v>
      </c>
      <c r="H6" s="26">
        <v>43054</v>
      </c>
      <c r="I6" s="6">
        <f t="shared" si="0"/>
        <v>58.600000000000009</v>
      </c>
      <c r="J6" s="6">
        <f>68-10</f>
        <v>58</v>
      </c>
    </row>
    <row r="7" spans="2:10" x14ac:dyDescent="0.25">
      <c r="B7" s="80"/>
      <c r="C7" s="6">
        <v>4</v>
      </c>
      <c r="D7" s="66" t="s">
        <v>16</v>
      </c>
      <c r="E7" s="12">
        <v>6</v>
      </c>
      <c r="H7" s="26">
        <v>43055</v>
      </c>
      <c r="I7" s="6">
        <f t="shared" si="0"/>
        <v>48.800000000000011</v>
      </c>
      <c r="J7" s="6">
        <f>58-15</f>
        <v>43</v>
      </c>
    </row>
    <row r="8" spans="2:10" x14ac:dyDescent="0.25">
      <c r="B8" s="80"/>
      <c r="C8" s="6">
        <v>5</v>
      </c>
      <c r="D8" s="66" t="s">
        <v>17</v>
      </c>
      <c r="E8" s="12">
        <v>5</v>
      </c>
      <c r="H8" s="26">
        <v>43056</v>
      </c>
      <c r="I8" s="6">
        <f t="shared" si="0"/>
        <v>39.000000000000014</v>
      </c>
      <c r="J8" s="6">
        <f>43-4</f>
        <v>39</v>
      </c>
    </row>
    <row r="9" spans="2:10" x14ac:dyDescent="0.25">
      <c r="B9" s="80"/>
      <c r="C9" s="6">
        <v>6</v>
      </c>
      <c r="D9" s="66" t="s">
        <v>18</v>
      </c>
      <c r="E9" s="12">
        <v>4</v>
      </c>
      <c r="H9" s="26">
        <v>43057</v>
      </c>
      <c r="I9" s="6">
        <f t="shared" si="0"/>
        <v>29.200000000000014</v>
      </c>
      <c r="J9" s="6">
        <f>39-14</f>
        <v>25</v>
      </c>
    </row>
    <row r="10" spans="2:10" x14ac:dyDescent="0.25">
      <c r="B10" s="80"/>
      <c r="C10" s="6">
        <v>7</v>
      </c>
      <c r="D10" s="66" t="s">
        <v>19</v>
      </c>
      <c r="E10" s="12">
        <v>7</v>
      </c>
      <c r="H10" s="26">
        <v>43058</v>
      </c>
      <c r="I10" s="6">
        <f t="shared" si="0"/>
        <v>19.400000000000013</v>
      </c>
      <c r="J10" s="6">
        <f>25-8</f>
        <v>17</v>
      </c>
    </row>
    <row r="11" spans="2:10" ht="15.75" thickBot="1" x14ac:dyDescent="0.3">
      <c r="B11" s="81"/>
      <c r="C11" s="7">
        <v>8</v>
      </c>
      <c r="D11" s="67" t="s">
        <v>21</v>
      </c>
      <c r="E11" s="12">
        <v>3</v>
      </c>
      <c r="H11" s="26">
        <v>43059</v>
      </c>
      <c r="I11" s="6">
        <f t="shared" si="0"/>
        <v>9.6000000000000121</v>
      </c>
      <c r="J11" s="6"/>
    </row>
    <row r="12" spans="2:10" ht="15.75" thickBot="1" x14ac:dyDescent="0.3">
      <c r="B12" s="79" t="s">
        <v>28</v>
      </c>
      <c r="C12" s="5">
        <v>9</v>
      </c>
      <c r="D12" s="48" t="s">
        <v>64</v>
      </c>
      <c r="E12" s="71">
        <v>1</v>
      </c>
      <c r="H12" s="27">
        <v>43060</v>
      </c>
      <c r="I12" s="7">
        <v>0</v>
      </c>
      <c r="J12" s="7"/>
    </row>
    <row r="13" spans="2:10" ht="15.75" thickBot="1" x14ac:dyDescent="0.3">
      <c r="B13" s="80"/>
      <c r="C13" s="6">
        <v>10</v>
      </c>
      <c r="D13" s="41" t="s">
        <v>65</v>
      </c>
      <c r="E13" s="38">
        <v>6</v>
      </c>
    </row>
    <row r="14" spans="2:10" ht="15.75" thickBot="1" x14ac:dyDescent="0.3">
      <c r="B14" s="80"/>
      <c r="C14" s="6">
        <v>11</v>
      </c>
      <c r="D14" s="2" t="s">
        <v>75</v>
      </c>
      <c r="E14" s="12">
        <v>10</v>
      </c>
    </row>
    <row r="15" spans="2:10" ht="15.75" thickBot="1" x14ac:dyDescent="0.3">
      <c r="B15" s="80"/>
      <c r="C15" s="7">
        <v>12</v>
      </c>
      <c r="D15" s="41" t="s">
        <v>67</v>
      </c>
      <c r="E15" s="42">
        <v>8</v>
      </c>
    </row>
    <row r="16" spans="2:10" ht="15.75" thickBot="1" x14ac:dyDescent="0.3">
      <c r="B16" s="79" t="s">
        <v>44</v>
      </c>
      <c r="C16" s="6">
        <v>13</v>
      </c>
      <c r="D16" s="62" t="s">
        <v>36</v>
      </c>
      <c r="E16" s="13">
        <v>2</v>
      </c>
    </row>
    <row r="17" spans="2:5" ht="15.75" thickBot="1" x14ac:dyDescent="0.3">
      <c r="B17" s="80"/>
      <c r="C17" s="6">
        <v>14</v>
      </c>
      <c r="D17" s="63" t="s">
        <v>37</v>
      </c>
      <c r="E17" s="14">
        <v>8</v>
      </c>
    </row>
    <row r="18" spans="2:5" ht="15.75" thickBot="1" x14ac:dyDescent="0.3">
      <c r="B18" s="80"/>
      <c r="C18" s="6">
        <v>15</v>
      </c>
      <c r="D18" s="63" t="s">
        <v>38</v>
      </c>
      <c r="E18" s="14">
        <v>8</v>
      </c>
    </row>
    <row r="19" spans="2:5" ht="15.75" thickBot="1" x14ac:dyDescent="0.3">
      <c r="B19" s="81"/>
      <c r="C19" s="6">
        <v>16</v>
      </c>
      <c r="D19" s="18" t="s">
        <v>39</v>
      </c>
      <c r="E19" s="15">
        <v>8</v>
      </c>
    </row>
    <row r="20" spans="2:5" ht="15.75" thickBot="1" x14ac:dyDescent="0.3">
      <c r="B20" s="87" t="s">
        <v>45</v>
      </c>
      <c r="C20" s="7">
        <v>17</v>
      </c>
      <c r="D20" s="64" t="s">
        <v>76</v>
      </c>
      <c r="E20" s="13">
        <v>3</v>
      </c>
    </row>
    <row r="21" spans="2:5" ht="15.75" thickBot="1" x14ac:dyDescent="0.3">
      <c r="D21" s="22" t="s">
        <v>20</v>
      </c>
      <c r="E21" s="23">
        <f>SUM(E4:E20)</f>
        <v>88</v>
      </c>
    </row>
    <row r="35" ht="15.6" customHeight="1" x14ac:dyDescent="0.25"/>
  </sheetData>
  <mergeCells count="4">
    <mergeCell ref="B16:B19"/>
    <mergeCell ref="B2:E2"/>
    <mergeCell ref="B4:B11"/>
    <mergeCell ref="B12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Sprint#1</vt:lpstr>
      <vt:lpstr>Sprint#2</vt:lpstr>
      <vt:lpstr>Sprint#3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</dc:creator>
  <cp:lastModifiedBy>Anh Nguyen</cp:lastModifiedBy>
  <dcterms:created xsi:type="dcterms:W3CDTF">2017-10-27T21:44:11Z</dcterms:created>
  <dcterms:modified xsi:type="dcterms:W3CDTF">2017-11-21T21:42:47Z</dcterms:modified>
</cp:coreProperties>
</file>