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ristenhanold/Dropbox/My Mac (MacBook Air)/Downloads/"/>
    </mc:Choice>
  </mc:AlternateContent>
  <xr:revisionPtr revIDLastSave="0" documentId="8_{2A6E8B74-1D6B-7346-AFF2-CECD2B4986AA}" xr6:coauthVersionLast="47" xr6:coauthVersionMax="47" xr10:uidLastSave="{00000000-0000-0000-0000-000000000000}"/>
  <bookViews>
    <workbookView xWindow="0" yWindow="0" windowWidth="14280" windowHeight="18000" activeTab="2" xr2:uid="{00000000-000D-0000-FFFF-FFFF00000000}"/>
  </bookViews>
  <sheets>
    <sheet name="Kickstarter Table" sheetId="1" r:id="rId1"/>
    <sheet name="Category Stats" sheetId="3" r:id="rId2"/>
    <sheet name="Subcategory Stats" sheetId="4" r:id="rId3"/>
    <sheet name="Launch Date" sheetId="6" r:id="rId4"/>
    <sheet name="Bonus" sheetId="7" r:id="rId5"/>
  </sheets>
  <calcPr calcId="191029"/>
  <pivotCaches>
    <pivotCache cacheId="13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G2" i="7" s="1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H2" i="7" s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7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<sst xmlns="http://schemas.openxmlformats.org/spreadsheetml/2006/main" count="24820" uniqueCount="8400">
  <si>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</si>
  <si>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</si>
  <si>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</si>
  <si>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</si>
  <si>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</si>
  <si>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</si>
  <si>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</si>
  <si>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</si>
  <si>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</si>
  <si>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</si>
  <si>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</si>
  <si>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</si>
  <si>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</si>
  <si>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</si>
  <si>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</si>
  <si>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</si>
  <si>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</si>
  <si>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</si>
  <si>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</si>
  <si>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</si>
  <si>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</si>
  <si>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</si>
  <si>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</si>
  <si>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</si>
  <si>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</si>
  <si>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</si>
  <si>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</si>
  <si>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</si>
  <si>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</si>
  <si>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</si>
  <si>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</si>
  <si>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</si>
  <si>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</si>
  <si>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</si>
  <si>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</si>
  <si>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</si>
  <si>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</si>
  <si>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</si>
  <si>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</si>
  <si>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</si>
  <si>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</si>
  <si>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</si>
  <si>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</si>
  <si>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</si>
  <si>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</si>
  <si>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</si>
  <si>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</si>
  <si>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</si>
  <si>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</si>
  <si>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</si>
  <si>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</si>
  <si>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</si>
  <si>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</si>
  <si>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</si>
  <si>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</si>
  <si>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</si>
  <si>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</si>
  <si>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</si>
  <si>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</si>
  <si>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</si>
  <si>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</si>
  <si>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</si>
  <si>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</si>
  <si>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</si>
  <si>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</si>
  <si>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</si>
  <si>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</si>
  <si>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</si>
  <si>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</si>
  <si>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</si>
  <si>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</si>
  <si>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</si>
  <si>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</si>
  <si>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</si>
  <si>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</si>
  <si>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</si>
  <si>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</si>
  <si>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</si>
  <si>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</si>
  <si>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</si>
  <si>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</si>
  <si>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</si>
  <si>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</si>
  <si>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</si>
  <si>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</si>
  <si>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</si>
  <si>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</si>
  <si>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</si>
  <si>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</si>
  <si>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</si>
  <si>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</si>
  <si>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</si>
  <si>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</si>
  <si>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</si>
  <si>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</si>
  <si>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</si>
  <si>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</si>
  <si>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</si>
  <si>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</si>
  <si>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</si>
  <si>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</si>
  <si>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</si>
  <si>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</si>
  <si>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</si>
  <si>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</si>
  <si>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</si>
  <si>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</si>
  <si>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</si>
  <si>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</si>
  <si>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</si>
  <si>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</si>
  <si>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</si>
  <si>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</si>
  <si>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</si>
  <si>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</si>
  <si>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</si>
  <si>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</si>
  <si>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</si>
  <si>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</si>
  <si>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</si>
  <si>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</si>
  <si>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</si>
  <si>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</si>
  <si>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</si>
  <si>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</si>
  <si>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</si>
  <si>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</si>
  <si>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</si>
  <si>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</si>
  <si>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</si>
  <si>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</si>
  <si>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</si>
  <si>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</si>
  <si>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</si>
  <si>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</si>
  <si>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</si>
  <si>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</si>
  <si>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</si>
  <si>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</si>
  <si>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</si>
  <si>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</si>
  <si>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</si>
  <si>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</si>
  <si>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</si>
  <si>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</si>
  <si>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</si>
  <si>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</si>
  <si>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</si>
  <si>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</si>
  <si>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</si>
  <si>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</si>
  <si>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</si>
  <si>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</si>
  <si>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</si>
  <si>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</si>
  <si>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</si>
  <si>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</si>
  <si>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</si>
  <si>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</si>
  <si>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</si>
  <si>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</si>
  <si>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</si>
  <si>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</si>
  <si>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</si>
  <si>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</si>
  <si>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</si>
  <si>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</si>
  <si>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</si>
  <si>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</si>
  <si>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</si>
  <si>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</si>
  <si>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</si>
  <si>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</si>
  <si>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</si>
  <si>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</si>
  <si>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</si>
  <si>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</si>
  <si>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</si>
  <si>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</si>
  <si>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</si>
  <si>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</si>
  <si>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</si>
  <si>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</si>
  <si>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</si>
  <si>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</si>
  <si>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</si>
  <si>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</si>
  <si>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</si>
  <si>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</si>
  <si>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</si>
  <si>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</si>
  <si>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</si>
  <si>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</si>
  <si>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</si>
  <si>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</si>
  <si>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</si>
  <si>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</si>
  <si>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</si>
  <si>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</si>
  <si>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</si>
  <si>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</si>
  <si>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</si>
  <si>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</si>
  <si>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</si>
  <si>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</si>
  <si>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</si>
  <si>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</si>
  <si>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</si>
  <si>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</si>
  <si>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</si>
  <si>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</si>
  <si>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</si>
  <si>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</si>
  <si>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</si>
  <si>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</si>
  <si>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</si>
  <si>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</si>
  <si>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</si>
  <si>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</si>
  <si>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</si>
  <si>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</si>
  <si>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</si>
  <si>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</si>
  <si>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</si>
  <si>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</si>
  <si>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</si>
  <si>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</si>
  <si>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</si>
  <si>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</si>
  <si>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</si>
  <si>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</si>
  <si>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</si>
  <si>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</si>
  <si>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</si>
  <si>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</si>
  <si>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</si>
  <si>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</si>
  <si>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</si>
  <si>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</si>
  <si>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</si>
  <si>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</si>
  <si>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</si>
  <si>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</si>
  <si>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</si>
  <si>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</si>
  <si>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</si>
  <si>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</si>
  <si>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</si>
  <si>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</si>
  <si>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</si>
  <si>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</si>
  <si>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</si>
  <si>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</si>
  <si>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</si>
  <si>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</si>
  <si>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</si>
  <si>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</si>
  <si>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</si>
  <si>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</si>
  <si>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</si>
  <si>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</si>
  <si>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</si>
  <si>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</si>
  <si>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</si>
  <si>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</si>
  <si>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</si>
  <si>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</si>
  <si>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</si>
  <si>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</si>
  <si>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</si>
  <si>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</si>
  <si>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</si>
  <si>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</si>
  <si>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</si>
  <si>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</si>
  <si>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</si>
  <si>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</si>
  <si>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</si>
  <si>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</si>
  <si>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</si>
  <si>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</si>
  <si>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</si>
  <si>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</si>
  <si>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</si>
  <si>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</si>
  <si>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</si>
  <si>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</si>
  <si>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</si>
  <si>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</si>
  <si>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</si>
  <si>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</si>
  <si>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</si>
  <si>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</si>
  <si>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</si>
  <si>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</si>
  <si>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</si>
  <si>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</si>
  <si>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</si>
  <si>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</si>
  <si>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</si>
  <si>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</si>
  <si>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</si>
  <si>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</si>
  <si>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</si>
  <si>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</si>
  <si>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</si>
  <si>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</si>
  <si>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</si>
  <si>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</si>
  <si>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</si>
  <si>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</si>
  <si>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</si>
  <si>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</si>
  <si>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</si>
  <si>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</si>
  <si>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</si>
  <si>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</si>
  <si>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</si>
  <si>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</si>
  <si>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</si>
  <si>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</si>
  <si>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</si>
  <si>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</si>
  <si>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</si>
  <si>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</si>
  <si>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</si>
  <si>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</si>
  <si>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</si>
  <si>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</si>
  <si>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</si>
  <si>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</si>
  <si>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</si>
  <si>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</si>
  <si>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</si>
  <si>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</si>
  <si>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</si>
  <si>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</si>
  <si>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</si>
  <si>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</si>
  <si>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</si>
  <si>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</si>
  <si>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</si>
  <si>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</si>
  <si>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</si>
  <si>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</si>
  <si>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</si>
  <si>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</si>
  <si>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</si>
  <si>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</si>
  <si>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</si>
  <si>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</si>
  <si>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</si>
  <si>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</si>
  <si>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</si>
  <si>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</si>
  <si>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</si>
  <si>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</si>
  <si>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</si>
  <si>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</si>
  <si>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</si>
  <si>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</si>
  <si>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</si>
  <si>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</si>
  <si>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</si>
  <si>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</si>
  <si>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</si>
  <si>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</si>
  <si>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</si>
  <si>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</si>
  <si>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</si>
  <si>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</si>
  <si>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</si>
  <si>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</si>
  <si>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</si>
  <si>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</si>
  <si>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</si>
  <si>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</si>
  <si>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</si>
  <si>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</si>
  <si>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</si>
  <si>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</si>
  <si>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</si>
  <si>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</si>
  <si>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</si>
  <si>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</si>
  <si>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</si>
  <si>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</si>
  <si>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</si>
  <si>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</si>
  <si>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</si>
  <si>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</si>
  <si>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</si>
  <si>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</si>
  <si>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</si>
  <si>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</si>
  <si>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</si>
  <si>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</si>
  <si>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</si>
  <si>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</si>
  <si>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</si>
  <si>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</si>
  <si>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</si>
  <si>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</si>
  <si>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</si>
  <si>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</si>
  <si>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</si>
  <si>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</si>
  <si>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</si>
  <si>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</si>
  <si>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</si>
  <si>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</si>
  <si>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</si>
  <si>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</si>
  <si>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</si>
  <si>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</si>
  <si>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</si>
  <si>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</si>
  <si>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</si>
  <si>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</si>
  <si>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</si>
  <si>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</si>
  <si>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</si>
  <si>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</si>
  <si>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</si>
  <si>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</si>
  <si>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</si>
  <si>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</si>
  <si>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</si>
  <si>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</si>
  <si>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</si>
  <si>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</si>
  <si>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</si>
  <si>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</si>
  <si>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</si>
  <si>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</si>
  <si>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</si>
  <si>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</si>
  <si>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</si>
  <si>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</si>
  <si>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</si>
  <si>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</si>
  <si>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</si>
  <si>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</si>
  <si>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</si>
  <si>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</si>
  <si>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</si>
  <si>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</si>
  <si>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</si>
  <si>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</si>
  <si>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</si>
  <si>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</si>
  <si>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</si>
  <si>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</si>
  <si>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</si>
  <si>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</si>
  <si>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</si>
  <si>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</si>
  <si>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</si>
  <si>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</si>
  <si>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</si>
  <si>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</si>
  <si>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</si>
  <si>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</si>
  <si>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</si>
  <si>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</si>
  <si>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</si>
  <si>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</si>
  <si>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</si>
  <si>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</si>
  <si>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</si>
  <si>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</si>
  <si>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</si>
  <si>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</si>
  <si>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</si>
  <si>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</si>
  <si>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</si>
  <si>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</si>
  <si>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</si>
  <si>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</si>
  <si>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</si>
  <si>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</si>
  <si>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</si>
  <si>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</si>
  <si>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</si>
  <si>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</si>
  <si>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</si>
  <si>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</si>
  <si>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</si>
  <si>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</si>
  <si>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</si>
  <si>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</si>
  <si>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</si>
  <si>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</si>
  <si>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</si>
  <si>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</si>
  <si>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</si>
  <si>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</si>
  <si>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</si>
  <si>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</si>
  <si>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</si>
  <si>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</si>
  <si>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</si>
  <si>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</si>
  <si>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</si>
  <si>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</si>
  <si>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</si>
  <si>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</si>
  <si>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</si>
  <si>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</si>
  <si>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</si>
  <si>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</si>
  <si>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</si>
  <si>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</si>
  <si>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</si>
  <si>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</si>
  <si>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</si>
  <si>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</si>
  <si>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</si>
  <si>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</si>
  <si>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</si>
  <si>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</si>
  <si>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</si>
  <si>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</si>
  <si>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</si>
  <si>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</si>
  <si>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</si>
  <si>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</si>
  <si>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</si>
  <si>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</si>
  <si>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</si>
  <si>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</si>
  <si>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</si>
  <si>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</si>
  <si>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</si>
  <si>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</si>
  <si>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</si>
  <si>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</si>
  <si>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</si>
  <si>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</si>
  <si>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</si>
  <si>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</si>
  <si>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</si>
  <si>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</si>
  <si>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</si>
  <si>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</si>
  <si>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</si>
  <si>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</si>
  <si>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</si>
  <si>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</si>
  <si>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</si>
  <si>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</si>
  <si>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</si>
  <si>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</si>
  <si>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</si>
  <si>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</si>
  <si>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</si>
  <si>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</si>
  <si>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</si>
  <si>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</si>
  <si>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</si>
  <si>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</si>
  <si>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</si>
  <si>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</si>
  <si>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</si>
  <si>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</si>
  <si>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</si>
  <si>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</si>
  <si>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</si>
  <si>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</si>
  <si>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</si>
  <si>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</si>
  <si>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</si>
  <si>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</si>
  <si>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</si>
  <si>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</si>
  <si>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</si>
  <si>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</si>
  <si>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</si>
  <si>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</si>
  <si>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</si>
  <si>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</si>
  <si>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</si>
  <si>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</si>
  <si>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</si>
  <si>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</si>
  <si>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</si>
  <si>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</si>
  <si>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</si>
  <si>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</si>
  <si>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</si>
  <si>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</si>
  <si>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</si>
  <si>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</si>
  <si>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</si>
  <si>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</si>
  <si>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</si>
  <si>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</si>
  <si>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</si>
  <si>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</si>
  <si>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</si>
  <si>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</si>
  <si>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</si>
  <si>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</si>
  <si>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</si>
  <si>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</si>
  <si>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</si>
  <si>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</si>
  <si>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</si>
  <si>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</si>
  <si>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</si>
  <si>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</si>
  <si>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</si>
  <si>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</si>
  <si>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</si>
  <si>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</si>
  <si>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</si>
  <si>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</si>
  <si>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</si>
  <si>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</si>
  <si>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</si>
  <si>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</si>
  <si>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</si>
  <si>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</si>
  <si>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</si>
  <si>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</si>
  <si>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</si>
  <si>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</si>
  <si>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</si>
  <si>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</si>
  <si>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</si>
  <si>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</si>
  <si>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</si>
  <si>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</si>
  <si>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</si>
  <si>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</si>
  <si>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</si>
  <si>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</si>
  <si>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</si>
  <si>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</si>
  <si>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</si>
  <si>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</si>
  <si>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</si>
  <si>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</si>
  <si>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</si>
  <si>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</si>
  <si>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</si>
  <si>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</si>
  <si>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</si>
  <si>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</si>
  <si>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</si>
  <si>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</si>
  <si>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</si>
  <si>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</si>
  <si>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</si>
  <si>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</si>
  <si>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</si>
  <si>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</si>
  <si>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</si>
  <si>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</si>
  <si>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</si>
  <si>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</si>
  <si>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</si>
  <si>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</si>
  <si>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</si>
  <si>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</si>
  <si>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</si>
  <si>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</si>
  <si>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</si>
  <si>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</si>
  <si>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</si>
  <si>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</si>
  <si>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</si>
  <si>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</si>
  <si>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</si>
  <si>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</si>
  <si>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</si>
  <si>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</si>
  <si>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</si>
  <si>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</si>
  <si>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</si>
  <si>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</si>
  <si>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</si>
  <si>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</si>
  <si>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</si>
  <si>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</si>
  <si>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</si>
  <si>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</si>
  <si>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</si>
  <si>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</si>
  <si>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</si>
  <si>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</si>
  <si>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</si>
  <si>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</si>
  <si>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</si>
  <si>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</si>
  <si>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</si>
  <si>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</si>
  <si>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</si>
  <si>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</si>
  <si>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</si>
  <si>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</si>
  <si>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</si>
  <si>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</si>
  <si>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</si>
  <si>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</si>
  <si>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</si>
  <si>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</si>
  <si>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</si>
  <si>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</si>
  <si>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</si>
  <si>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</si>
  <si>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</si>
  <si>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</si>
  <si>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</si>
  <si>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</si>
  <si>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</si>
  <si>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</si>
  <si>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</si>
  <si>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</si>
  <si>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</si>
  <si>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</si>
  <si>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</si>
  <si>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</si>
  <si>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</si>
  <si>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</si>
  <si>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</si>
  <si>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</si>
  <si>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</si>
  <si>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</si>
  <si>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</si>
  <si>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</si>
  <si>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</si>
  <si>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</si>
  <si>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</si>
  <si>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</si>
  <si>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</si>
  <si>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</si>
  <si>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</si>
  <si>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</si>
  <si>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</si>
  <si>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</si>
  <si>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</si>
  <si>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</si>
  <si>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</si>
  <si>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</si>
  <si>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</si>
  <si>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</si>
  <si>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</si>
  <si>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</si>
  <si>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</si>
  <si>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</si>
  <si>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</si>
  <si>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</si>
  <si>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</si>
  <si>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</si>
  <si>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</si>
  <si>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</si>
  <si>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</si>
  <si>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</si>
  <si>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</si>
  <si>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</si>
  <si>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</si>
  <si>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</si>
  <si>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</si>
  <si>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</si>
  <si>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</si>
  <si>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</si>
  <si>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</si>
  <si>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</si>
  <si>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</si>
  <si>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</si>
  <si>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</si>
  <si>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</si>
  <si>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</si>
  <si>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</si>
  <si>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</si>
  <si>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</si>
  <si>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</si>
  <si>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</si>
  <si>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</si>
  <si>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</si>
  <si>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</si>
  <si>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</si>
  <si>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</si>
  <si>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</si>
  <si>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</si>
  <si>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</si>
  <si>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</si>
  <si>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</si>
  <si>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</si>
  <si>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</si>
  <si>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</si>
  <si>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</si>
  <si>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</si>
  <si>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</si>
  <si>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</si>
  <si>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</si>
  <si>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</si>
  <si>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</si>
  <si>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</si>
  <si>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</si>
  <si>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</si>
  <si>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</si>
  <si>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</si>
  <si>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</si>
  <si>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</si>
  <si>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</si>
  <si>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</si>
  <si>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</si>
  <si>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</si>
  <si>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</si>
  <si>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</si>
  <si>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</si>
  <si>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</si>
  <si>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</si>
  <si>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</si>
  <si>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</si>
  <si>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</si>
  <si>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</si>
  <si>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</si>
  <si>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</si>
  <si>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</si>
  <si>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</si>
  <si>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</si>
  <si>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</si>
  <si>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</si>
  <si>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</si>
  <si>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</si>
  <si>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</si>
  <si>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</si>
  <si>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</si>
  <si>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</si>
  <si>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</si>
  <si>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</si>
  <si>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</si>
  <si>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</si>
  <si>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</si>
  <si>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</si>
  <si>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</si>
  <si>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</si>
  <si>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</si>
  <si>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</si>
  <si>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</si>
  <si>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</si>
  <si>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</si>
  <si>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</si>
  <si>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</si>
  <si>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</si>
  <si>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</si>
  <si>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</si>
  <si>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</si>
  <si>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</si>
  <si>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</si>
  <si>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</si>
  <si>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</si>
  <si>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</si>
  <si>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</si>
  <si>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</si>
  <si>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</si>
  <si>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</si>
  <si>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</si>
  <si>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</si>
  <si>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</si>
  <si>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</si>
  <si>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</si>
  <si>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</si>
  <si>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</si>
  <si>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</si>
  <si>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</si>
  <si>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</si>
  <si>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</si>
  <si>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</si>
  <si>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</si>
  <si>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</si>
  <si>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</si>
  <si>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</si>
  <si>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</si>
  <si>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</si>
  <si>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</si>
  <si>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</si>
  <si>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</si>
  <si>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</si>
  <si>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</si>
  <si>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</si>
  <si>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</si>
  <si>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</si>
  <si>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</si>
  <si>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</si>
  <si>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</si>
  <si>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</si>
  <si>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</si>
  <si>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</si>
  <si>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</si>
  <si>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</si>
  <si>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</si>
  <si>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</si>
  <si>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</si>
  <si>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</si>
  <si>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</si>
  <si>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</si>
  <si>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</si>
  <si>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</si>
  <si>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</si>
  <si>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</si>
  <si>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</si>
  <si>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</si>
  <si>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</si>
  <si>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</si>
  <si>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</si>
  <si>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</si>
  <si>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</si>
  <si>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</si>
  <si>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</si>
  <si>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</si>
  <si>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</si>
  <si>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</si>
  <si>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</si>
  <si>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</si>
  <si>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</si>
  <si>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</si>
  <si>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</si>
  <si>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</si>
  <si>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</si>
  <si>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</si>
  <si>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</si>
  <si>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</si>
  <si>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</si>
  <si>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</si>
  <si>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</si>
  <si>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</si>
  <si>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</si>
  <si>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</si>
  <si>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</si>
  <si>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</si>
  <si>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</si>
  <si>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</si>
  <si>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</si>
  <si>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</si>
  <si>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</si>
  <si>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</si>
  <si>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</si>
  <si>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</si>
  <si>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</si>
  <si>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</si>
  <si>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</si>
  <si>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</si>
  <si>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</si>
  <si>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</si>
  <si>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</si>
  <si>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</si>
  <si>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</si>
  <si>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</si>
  <si>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</si>
  <si>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</si>
  <si>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</si>
  <si>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</si>
  <si>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</si>
  <si>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</si>
  <si>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</si>
  <si>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</si>
  <si>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</si>
  <si>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</si>
  <si>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</si>
  <si>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</si>
  <si>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</si>
  <si>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</si>
  <si>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</si>
  <si>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</si>
  <si>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</si>
  <si>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</si>
  <si>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</si>
  <si>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</si>
  <si>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</si>
  <si>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</si>
  <si>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</si>
  <si>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</si>
  <si>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</si>
  <si>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</si>
  <si>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</si>
  <si>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</si>
  <si>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</si>
  <si>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</si>
  <si>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</si>
  <si>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</si>
  <si>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</si>
  <si>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</si>
  <si>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</si>
  <si>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</si>
  <si>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</si>
  <si>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</si>
  <si>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</si>
  <si>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</si>
  <si>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</si>
  <si>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</si>
  <si>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</si>
  <si>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</si>
  <si>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</si>
  <si>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</si>
  <si>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</si>
  <si>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</si>
  <si>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</si>
  <si>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</si>
  <si>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</si>
  <si>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</si>
  <si>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</si>
  <si>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</si>
  <si>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</si>
  <si>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</si>
  <si>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</si>
  <si>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</si>
  <si>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</si>
  <si>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</si>
  <si>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</si>
  <si>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</si>
  <si>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</si>
  <si>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</si>
  <si>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</si>
  <si>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</si>
  <si>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</si>
  <si>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</si>
  <si>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</si>
  <si>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</si>
  <si>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</si>
  <si>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</si>
  <si>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</si>
  <si>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</si>
  <si>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</si>
  <si>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</si>
  <si>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</si>
  <si>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</si>
  <si>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</si>
  <si>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</si>
  <si>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</si>
  <si>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</si>
  <si>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</si>
  <si>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</si>
  <si>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</si>
  <si>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</si>
  <si>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</si>
  <si>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</si>
  <si>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</si>
  <si>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</si>
  <si>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</si>
  <si>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</si>
  <si>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</si>
  <si>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</si>
  <si>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</si>
  <si>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</si>
  <si>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</si>
  <si>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</si>
  <si>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</si>
  <si>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</si>
  <si>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</si>
  <si>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</si>
  <si>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</si>
  <si>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</si>
  <si>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</si>
  <si>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</si>
  <si>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</si>
  <si>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</si>
  <si>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</si>
  <si>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</si>
  <si>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</si>
  <si>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</si>
  <si>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</si>
  <si>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</si>
  <si>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</si>
  <si>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</si>
  <si>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</si>
  <si>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</si>
  <si>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</si>
  <si>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</si>
  <si>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</si>
  <si>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</si>
  <si>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</si>
  <si>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</si>
  <si>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</si>
  <si>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</si>
  <si>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</si>
  <si>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</si>
  <si>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</si>
  <si>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</si>
  <si>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</si>
  <si>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</si>
  <si>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</si>
  <si>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</si>
  <si>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</si>
  <si>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</si>
  <si>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</si>
  <si>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</si>
  <si>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</si>
  <si>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</si>
  <si>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</si>
  <si>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</si>
  <si>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</si>
  <si>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</si>
  <si>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</si>
  <si>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</si>
  <si>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</si>
  <si>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</si>
  <si>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</si>
  <si>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</si>
  <si>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</si>
  <si>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</si>
  <si>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</si>
  <si>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</si>
  <si>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</si>
  <si>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</si>
  <si>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</si>
  <si>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</si>
  <si>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</si>
  <si>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</si>
  <si>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</si>
  <si>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</si>
  <si>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</si>
  <si>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</si>
  <si>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</si>
  <si>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</si>
  <si>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</si>
  <si>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</si>
  <si>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</si>
  <si>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</si>
  <si>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</si>
  <si>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</si>
  <si>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</si>
  <si>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</si>
  <si>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</si>
  <si>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</si>
  <si>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</si>
  <si>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</si>
  <si>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</si>
  <si>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</si>
  <si>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</si>
  <si>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</si>
  <si>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</si>
  <si>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</si>
  <si>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</si>
  <si>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</si>
  <si>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</si>
  <si>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</si>
  <si>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</si>
  <si>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</si>
  <si>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</si>
  <si>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</si>
  <si>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</si>
  <si>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</si>
  <si>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</si>
  <si>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</si>
  <si>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</si>
  <si>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</si>
  <si>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</si>
  <si>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</si>
  <si>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</si>
  <si>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</si>
  <si>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</si>
  <si>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</si>
  <si>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</si>
  <si>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</si>
  <si>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</si>
  <si>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</si>
  <si>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</si>
  <si>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</si>
  <si>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</si>
  <si>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</si>
  <si>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</si>
  <si>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</si>
  <si>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</si>
  <si>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</si>
  <si>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</si>
  <si>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</si>
  <si>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</si>
  <si>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</si>
  <si>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</si>
  <si>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</si>
  <si>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</si>
  <si>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</si>
  <si>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</si>
  <si>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</si>
  <si>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</si>
  <si>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</si>
  <si>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</si>
  <si>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</si>
  <si>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</si>
  <si>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</si>
  <si>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</si>
  <si>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</si>
  <si>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</si>
  <si>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</si>
  <si>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</si>
  <si>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</si>
  <si>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</si>
  <si>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</si>
  <si>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</si>
  <si>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</si>
  <si>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</si>
  <si>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</si>
  <si>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</si>
  <si>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</si>
  <si>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</si>
  <si>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</si>
  <si>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</si>
  <si>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</si>
  <si>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</si>
  <si>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</si>
  <si>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</si>
  <si>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</si>
  <si>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</si>
  <si>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</si>
  <si>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</si>
  <si>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</si>
  <si>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</si>
  <si>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</si>
  <si>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</si>
  <si>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</si>
  <si>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</si>
  <si>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</si>
  <si>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</si>
  <si>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</si>
  <si>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</si>
  <si>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</si>
  <si>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</si>
  <si>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</si>
  <si>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</si>
  <si>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</si>
  <si>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</si>
  <si>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</si>
  <si>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</si>
  <si>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</si>
  <si>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</si>
  <si>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</si>
  <si>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</si>
  <si>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</si>
  <si>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</si>
  <si>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</si>
  <si>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</si>
  <si>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</si>
  <si>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</si>
  <si>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</si>
  <si>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</si>
  <si>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</si>
  <si>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</si>
  <si>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</si>
  <si>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</si>
  <si>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</si>
  <si>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</si>
  <si>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</si>
  <si>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</si>
  <si>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</si>
  <si>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</si>
  <si>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</si>
  <si>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</si>
  <si>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</si>
  <si>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</si>
  <si>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</si>
  <si>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</si>
  <si>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</si>
  <si>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</si>
  <si>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</si>
  <si>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</si>
  <si>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</si>
  <si>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</si>
  <si>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</si>
  <si>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</si>
  <si>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</si>
  <si>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</si>
  <si>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</si>
  <si>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</si>
  <si>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</si>
  <si>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</si>
  <si>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</si>
  <si>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</si>
  <si>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</si>
  <si>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</si>
  <si>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</si>
  <si>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</si>
  <si>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</si>
  <si>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</si>
  <si>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</si>
  <si>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</si>
  <si>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</si>
  <si>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</si>
  <si>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</si>
  <si>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</si>
  <si>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</si>
  <si>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</si>
  <si>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</si>
  <si>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</si>
  <si>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</si>
  <si>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</si>
  <si>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</si>
  <si>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</si>
  <si>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</si>
  <si>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</si>
  <si>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</si>
  <si>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</si>
  <si>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</si>
  <si>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</si>
  <si>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</si>
  <si>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</si>
  <si>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</si>
  <si>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</si>
  <si>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</si>
  <si>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</si>
  <si>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</si>
  <si>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</si>
  <si>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</si>
  <si>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</si>
  <si>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</si>
  <si>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</si>
  <si>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</si>
  <si>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</si>
  <si>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</si>
  <si>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</si>
  <si>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</si>
  <si>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</si>
  <si>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</si>
  <si>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</si>
  <si>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</si>
  <si>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</si>
  <si>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</si>
  <si>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</si>
  <si>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</si>
  <si>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</si>
  <si>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</si>
  <si>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</si>
  <si>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</si>
  <si>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</si>
  <si>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</si>
  <si>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</si>
  <si>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</si>
  <si>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</si>
  <si>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</si>
  <si>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</si>
  <si>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</si>
  <si>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</si>
  <si>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</si>
  <si>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</si>
  <si>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</si>
  <si>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</si>
  <si>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</si>
  <si>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</si>
  <si>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</si>
  <si>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</si>
  <si>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</si>
  <si>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</si>
  <si>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</si>
  <si>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</si>
  <si>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</si>
  <si>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</si>
  <si>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</si>
  <si>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</si>
  <si>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</si>
  <si>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</si>
  <si>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</si>
  <si>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</si>
  <si>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</si>
  <si>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</si>
  <si>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</si>
  <si>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</si>
  <si>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</si>
  <si>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</si>
  <si>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</si>
  <si>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</si>
  <si>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</si>
  <si>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</si>
  <si>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</si>
  <si>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</si>
  <si>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</si>
  <si>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</si>
  <si>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</si>
  <si>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</si>
  <si>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</si>
  <si>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</si>
  <si>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</si>
  <si>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</si>
  <si>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</si>
  <si>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</si>
  <si>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</si>
  <si>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</si>
  <si>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</si>
  <si>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</si>
  <si>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</si>
  <si>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</si>
  <si>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</si>
  <si>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</si>
  <si>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</si>
  <si>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</si>
  <si>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</si>
  <si>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</si>
  <si>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</si>
  <si>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</si>
  <si>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</si>
  <si>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</si>
  <si>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</si>
  <si>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</si>
  <si>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</si>
  <si>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</si>
  <si>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</si>
  <si>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</si>
  <si>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</si>
  <si>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</si>
  <si>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</si>
  <si>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</si>
  <si>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</si>
  <si>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</si>
  <si>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</si>
  <si>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</si>
  <si>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</si>
  <si>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</si>
  <si>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</si>
  <si>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</si>
  <si>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</si>
  <si>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</si>
  <si>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</si>
  <si>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</si>
  <si>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</si>
  <si>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</si>
  <si>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</si>
  <si>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</si>
  <si>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</si>
  <si>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</si>
  <si>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</si>
  <si>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</si>
  <si>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</si>
  <si>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</si>
  <si>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</si>
  <si>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</si>
  <si>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</si>
  <si>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</si>
  <si>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</si>
  <si>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</si>
  <si>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</si>
  <si>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</si>
  <si>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</si>
  <si>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</si>
  <si>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</si>
  <si>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</si>
  <si>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</si>
  <si>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</si>
  <si>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</si>
  <si>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</si>
  <si>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</si>
  <si>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</si>
  <si>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</si>
  <si>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</si>
  <si>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</si>
  <si>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</si>
  <si>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</si>
  <si>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</si>
  <si>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</si>
  <si>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</si>
  <si>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</si>
  <si>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</si>
  <si>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</si>
  <si>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</si>
  <si>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</si>
  <si>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</si>
  <si>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</si>
  <si>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</si>
  <si>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</si>
  <si>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</si>
  <si>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</si>
  <si>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</si>
  <si>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</si>
  <si>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</si>
  <si>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</si>
  <si>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</si>
  <si>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</si>
  <si>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</si>
  <si>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</si>
  <si>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</si>
  <si>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</si>
  <si>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</si>
  <si>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</si>
  <si>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</si>
  <si>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</si>
  <si>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</si>
  <si>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</si>
  <si>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</si>
  <si>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</si>
  <si>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</si>
  <si>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</si>
  <si>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</si>
  <si>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</si>
  <si>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</si>
  <si>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</si>
  <si>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</si>
  <si>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</si>
  <si>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</si>
  <si>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</si>
  <si>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</si>
  <si>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</si>
  <si>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</si>
  <si>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</si>
  <si>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</si>
  <si>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</si>
  <si>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</si>
  <si>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</si>
  <si>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</si>
  <si>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</si>
  <si>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</si>
  <si>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</si>
  <si>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</si>
  <si>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</si>
  <si>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</si>
  <si>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</si>
  <si>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</si>
  <si>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</si>
  <si>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</si>
  <si>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</si>
  <si>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</si>
  <si>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</si>
  <si>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</si>
  <si>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</si>
  <si>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</si>
  <si>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</si>
  <si>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</si>
  <si>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</si>
  <si>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</si>
  <si>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</si>
  <si>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</si>
  <si>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</si>
  <si>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</si>
  <si>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</si>
  <si>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</si>
  <si>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</si>
  <si>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</si>
  <si>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</si>
  <si>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</si>
  <si>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</si>
  <si>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</si>
  <si>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</si>
  <si>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</si>
  <si>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</si>
  <si>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</si>
  <si>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</si>
  <si>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</si>
  <si>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</si>
  <si>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</si>
  <si>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</si>
  <si>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</si>
  <si>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</si>
  <si>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</si>
  <si>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</si>
  <si>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</si>
  <si>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</si>
  <si>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</si>
  <si>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</si>
  <si>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</si>
  <si>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</si>
  <si>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</si>
  <si>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</si>
  <si>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</si>
  <si>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</si>
  <si>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</si>
  <si>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</si>
  <si>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</si>
  <si>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</si>
  <si>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</si>
  <si>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</si>
  <si>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</si>
  <si>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</si>
  <si>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</si>
  <si>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</si>
  <si>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</si>
  <si>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</si>
  <si>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</si>
  <si>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</si>
  <si>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</si>
  <si>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</si>
  <si>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</si>
  <si>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</si>
  <si>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</si>
  <si>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</si>
  <si>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</si>
  <si>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</si>
  <si>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</si>
  <si>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</si>
  <si>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</si>
  <si>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</si>
  <si>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</si>
  <si>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</si>
  <si>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</si>
  <si>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</si>
  <si>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</si>
  <si>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</si>
  <si>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</si>
  <si>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</si>
  <si>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</si>
  <si>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</si>
  <si>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</si>
  <si>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</si>
  <si>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</si>
  <si>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</si>
  <si>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</si>
  <si>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</si>
  <si>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</si>
  <si>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</si>
  <si>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</si>
  <si>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</si>
  <si>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</si>
  <si>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</si>
  <si>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</si>
  <si>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</si>
  <si>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</si>
  <si>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</si>
  <si>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</si>
  <si>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</si>
  <si>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</si>
  <si>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</si>
  <si>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</si>
  <si>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</si>
  <si>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</si>
  <si>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</si>
  <si>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</si>
  <si>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</si>
  <si>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</si>
  <si>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</si>
  <si>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</si>
  <si>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</si>
  <si>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</si>
  <si>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</si>
  <si>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</si>
  <si>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</si>
  <si>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</si>
  <si>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</si>
  <si>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</si>
  <si>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</si>
  <si>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</si>
  <si>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</si>
  <si>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</si>
  <si>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</si>
  <si>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</si>
  <si>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</si>
  <si>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</si>
  <si>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</si>
  <si>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</si>
  <si>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</si>
  <si>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</si>
  <si>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</si>
  <si>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</si>
  <si>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</si>
  <si>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</si>
  <si>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</si>
  <si>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</si>
  <si>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</si>
  <si>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</si>
  <si>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</si>
  <si>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</si>
  <si>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</si>
  <si>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</si>
  <si>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</si>
  <si>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</si>
  <si>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</si>
  <si>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</si>
  <si>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</si>
  <si>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</si>
  <si>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</si>
  <si>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</si>
  <si>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</si>
  <si>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</si>
  <si>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</si>
  <si>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</si>
  <si>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</si>
  <si>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</si>
  <si>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</si>
  <si>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</si>
  <si>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</si>
  <si>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</si>
  <si>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</si>
  <si>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</si>
  <si>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</si>
  <si>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</si>
  <si>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</si>
  <si>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</si>
  <si>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</si>
  <si>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</si>
  <si>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</si>
  <si>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</si>
  <si>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</si>
  <si>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</si>
  <si>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</si>
  <si>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</si>
  <si>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</si>
  <si>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</si>
  <si>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</si>
  <si>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</si>
  <si>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</si>
  <si>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</si>
  <si>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</si>
  <si>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</si>
  <si>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</si>
  <si>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</si>
  <si>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</si>
  <si>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</si>
  <si>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</si>
  <si>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</si>
  <si>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</si>
  <si>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</si>
  <si>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</si>
  <si>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</si>
  <si>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</si>
  <si>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</si>
  <si>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</si>
  <si>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</si>
  <si>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</si>
  <si>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</si>
  <si>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</si>
  <si>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</si>
  <si>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</si>
  <si>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</si>
  <si>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</si>
  <si>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</si>
  <si>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</si>
  <si>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</si>
  <si>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</si>
  <si>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</si>
  <si>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</si>
  <si>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</si>
  <si>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</si>
  <si>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</si>
  <si>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</si>
  <si>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</si>
  <si>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</si>
  <si>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</si>
  <si>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</si>
  <si>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</si>
  <si>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</si>
  <si>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</si>
  <si>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</si>
  <si>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</si>
  <si>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</si>
  <si>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</si>
  <si>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</si>
  <si>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</si>
  <si>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</si>
  <si>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</si>
  <si>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</si>
  <si>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</si>
  <si>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</si>
  <si>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</si>
  <si>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</si>
  <si>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</si>
  <si>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</si>
  <si>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</si>
  <si>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</si>
  <si>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</si>
  <si>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</si>
  <si>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</si>
  <si>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</si>
  <si>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</si>
  <si>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</si>
  <si>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</si>
  <si>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</si>
  <si>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</si>
  <si>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</si>
  <si>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</si>
  <si>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</si>
  <si>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</si>
  <si>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</si>
  <si>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</si>
  <si>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</si>
  <si>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</si>
  <si>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</si>
  <si>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</si>
  <si>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</si>
  <si>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</si>
  <si>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</si>
  <si>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</si>
  <si>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</si>
  <si>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</si>
  <si>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</si>
  <si>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</si>
  <si>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</si>
  <si>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</si>
  <si>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</si>
  <si>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</si>
  <si>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</si>
  <si>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</si>
  <si>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</si>
  <si>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</si>
  <si>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</si>
  <si>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</si>
  <si>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</si>
  <si>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</si>
  <si>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</si>
  <si>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</si>
  <si>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</si>
  <si>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</si>
  <si>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</si>
  <si>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</si>
  <si>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</si>
  <si>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</si>
  <si>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</si>
  <si>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</si>
  <si>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</si>
  <si>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</si>
  <si>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</si>
  <si>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</si>
  <si>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</si>
  <si>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</si>
  <si>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</si>
  <si>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</si>
  <si>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</si>
  <si>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</si>
  <si>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</si>
  <si>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</si>
  <si>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</si>
  <si>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</si>
  <si>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</si>
  <si>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</si>
  <si>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</si>
  <si>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</si>
  <si>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</si>
  <si>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</si>
  <si>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</si>
  <si>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</si>
  <si>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</si>
  <si>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</si>
  <si>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</si>
  <si>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</si>
  <si>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</si>
  <si>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</si>
  <si>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</si>
  <si>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</si>
  <si>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</si>
  <si>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</si>
  <si>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</si>
  <si>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</si>
  <si>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</si>
  <si>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</si>
  <si>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</si>
  <si>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</si>
  <si>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</si>
  <si>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</si>
  <si>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</si>
  <si>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</si>
  <si>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</si>
  <si>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</si>
  <si>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</si>
  <si>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</si>
  <si>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</si>
  <si>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</si>
  <si>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</si>
  <si>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</si>
  <si>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</si>
  <si>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</si>
  <si>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</si>
  <si>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</si>
  <si>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</si>
  <si>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</si>
  <si>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</si>
  <si>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</si>
  <si>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</si>
  <si>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</si>
  <si>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</si>
  <si>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</si>
  <si>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</si>
  <si>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</si>
  <si>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</si>
  <si>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</si>
  <si>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</si>
  <si>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</si>
  <si>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</si>
  <si>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</si>
  <si>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</si>
  <si>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</si>
  <si>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</si>
  <si>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</si>
  <si>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</si>
  <si>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</si>
  <si>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</si>
  <si>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</si>
  <si>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</si>
  <si>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</si>
  <si>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</si>
  <si>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</si>
  <si>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</si>
  <si>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</si>
  <si>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</si>
  <si>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</si>
  <si>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</si>
  <si>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</si>
  <si>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</si>
  <si>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</si>
  <si>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</si>
  <si>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</si>
  <si>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</si>
  <si>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</si>
  <si>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</si>
  <si>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</si>
  <si>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</si>
  <si>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</si>
  <si>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</si>
  <si>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</si>
  <si>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</si>
  <si>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</si>
  <si>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</si>
  <si>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</si>
  <si>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</si>
  <si>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</si>
  <si>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</si>
  <si>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</si>
  <si>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</si>
  <si>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</si>
  <si>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</si>
  <si>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</si>
  <si>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</si>
  <si>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</si>
  <si>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</si>
  <si>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</si>
  <si>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</si>
  <si>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</si>
  <si>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</si>
  <si>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</si>
  <si>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</si>
  <si>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</si>
  <si>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</si>
  <si>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</si>
  <si>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</si>
  <si>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</si>
  <si>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</si>
  <si>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</si>
  <si>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</si>
  <si>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</si>
  <si>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</si>
  <si>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</si>
  <si>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</si>
  <si>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</si>
  <si>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</si>
  <si>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</si>
  <si>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</si>
  <si>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</si>
  <si>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</si>
  <si>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</si>
  <si>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</si>
  <si>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</si>
  <si>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</si>
  <si>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</si>
  <si>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</si>
  <si>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</si>
  <si>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</si>
  <si>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</si>
  <si>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</si>
  <si>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</si>
  <si>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</si>
  <si>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</si>
  <si>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</si>
  <si>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</si>
  <si>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</si>
  <si>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</si>
  <si>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</si>
  <si>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</si>
  <si>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</si>
  <si>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</si>
  <si>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</si>
  <si>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</si>
  <si>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</si>
  <si>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</si>
  <si>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</si>
  <si>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</si>
  <si>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</si>
  <si>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</si>
  <si>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</si>
  <si>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</si>
  <si>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</si>
  <si>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</si>
  <si>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</si>
  <si>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</si>
  <si>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</si>
  <si>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</si>
  <si>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</si>
  <si>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</si>
  <si>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</si>
  <si>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</si>
  <si>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</si>
  <si>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</si>
  <si>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</si>
  <si>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</si>
  <si>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</si>
  <si>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</si>
  <si>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</si>
  <si>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</si>
  <si>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</si>
  <si>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</si>
  <si>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</si>
  <si>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</si>
  <si>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</si>
  <si>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</si>
  <si>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</si>
  <si>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</si>
  <si>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</si>
  <si>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</si>
  <si>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</si>
  <si>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</si>
  <si>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</si>
  <si>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</si>
  <si>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</si>
  <si>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</si>
  <si>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</si>
  <si>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</si>
  <si>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</si>
  <si>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</si>
  <si>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</si>
  <si>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</si>
  <si>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</si>
  <si>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</si>
  <si>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</si>
  <si>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</si>
  <si>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</si>
  <si>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</si>
  <si>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</si>
  <si>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</si>
  <si>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</si>
  <si>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</si>
  <si>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</si>
  <si>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</si>
  <si>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</si>
  <si>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</si>
  <si>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</si>
  <si>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</si>
  <si>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</si>
  <si>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</si>
  <si>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</si>
  <si>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</si>
  <si>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</si>
  <si>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</si>
  <si>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</si>
  <si>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</si>
  <si>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</si>
  <si>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</si>
  <si>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</si>
  <si>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</si>
  <si>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</si>
  <si>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</si>
  <si>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</si>
  <si>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</si>
  <si>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</si>
  <si>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</si>
  <si>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</si>
  <si>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</si>
  <si>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</si>
  <si>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</si>
  <si>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</si>
  <si>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</si>
  <si>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</si>
  <si>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</si>
  <si>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</si>
  <si>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</si>
  <si>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</si>
  <si>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</si>
  <si>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</si>
  <si>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</si>
  <si>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</si>
  <si>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</si>
  <si>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</si>
  <si>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</si>
  <si>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</si>
  <si>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</si>
  <si>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</si>
  <si>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</si>
  <si>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</si>
  <si>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</si>
  <si>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</si>
  <si>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</si>
  <si>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</si>
  <si>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</si>
  <si>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</si>
  <si>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</si>
  <si>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</si>
  <si>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</si>
  <si>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</si>
  <si>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</si>
  <si>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</si>
  <si>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</si>
  <si>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</si>
  <si>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</si>
  <si>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</si>
  <si>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</si>
  <si>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</si>
  <si>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</si>
  <si>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</si>
  <si>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</si>
  <si>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</si>
  <si>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</si>
  <si>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</si>
  <si>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</si>
  <si>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</si>
  <si>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</si>
  <si>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</si>
  <si>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</si>
  <si>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</si>
  <si>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</si>
  <si>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</si>
  <si>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</si>
  <si>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</si>
  <si>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</si>
  <si>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</si>
  <si>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</si>
  <si>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</si>
  <si>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</si>
  <si>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</si>
  <si>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</si>
  <si>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</si>
  <si>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</si>
  <si>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</si>
  <si>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</si>
  <si>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</si>
  <si>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</si>
  <si>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</si>
  <si>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</si>
  <si>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</si>
  <si>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</si>
  <si>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</si>
  <si>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</si>
  <si>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</si>
  <si>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</si>
  <si>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</si>
  <si>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</si>
  <si>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</si>
  <si>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</si>
  <si>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</si>
  <si>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</si>
  <si>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</si>
  <si>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</si>
  <si>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</si>
  <si>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</si>
  <si>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</si>
  <si>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</si>
  <si>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</si>
  <si>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</si>
  <si>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</si>
  <si>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</si>
  <si>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</si>
  <si>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</si>
  <si>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</si>
  <si>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</si>
  <si>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</si>
  <si>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</si>
  <si>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</si>
  <si>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</si>
  <si>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</si>
  <si>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</si>
  <si>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</si>
  <si>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</si>
  <si>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</si>
  <si>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</si>
  <si>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</si>
  <si>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</si>
  <si>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</si>
  <si>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</si>
  <si>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</si>
  <si>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</si>
  <si>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</si>
  <si>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</si>
  <si>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</si>
  <si>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</si>
  <si>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</si>
  <si>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</si>
  <si>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</si>
  <si>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</si>
  <si>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</si>
  <si>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</si>
  <si>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</si>
  <si>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</si>
  <si>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</si>
  <si>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</si>
  <si>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</si>
  <si>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</si>
  <si>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</si>
  <si>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</si>
  <si>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</si>
  <si>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</si>
  <si>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</si>
  <si>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</si>
  <si>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</si>
  <si>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</si>
  <si>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</si>
  <si>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</si>
  <si>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</si>
  <si>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</si>
  <si>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</si>
  <si>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</si>
  <si>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</si>
  <si>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</si>
  <si>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</si>
  <si>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</si>
  <si>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</si>
  <si>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</si>
  <si>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</si>
  <si>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</si>
  <si>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</si>
  <si>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</si>
  <si>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</si>
  <si>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</si>
  <si>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</si>
  <si>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</si>
  <si>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</si>
  <si>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</si>
  <si>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</si>
  <si>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</si>
  <si>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</si>
  <si>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</si>
  <si>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</si>
  <si>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</si>
  <si>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</si>
  <si>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</si>
  <si>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</si>
  <si>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</si>
  <si>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</si>
  <si>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</si>
  <si>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</si>
  <si>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</si>
  <si>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</si>
  <si>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</si>
  <si>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</si>
  <si>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</si>
  <si>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</si>
  <si>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</si>
  <si>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</si>
  <si>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</si>
  <si>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</si>
  <si>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</si>
  <si>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</si>
  <si>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</si>
  <si>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</si>
  <si>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</si>
  <si>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</si>
  <si>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</si>
  <si>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</si>
  <si>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</si>
  <si>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</si>
  <si>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</si>
  <si>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</si>
  <si>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</si>
  <si>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</si>
  <si>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</si>
  <si>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</si>
  <si>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</si>
  <si>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</si>
  <si>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</si>
  <si>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</si>
  <si>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</si>
  <si>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</si>
  <si>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</si>
  <si>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</si>
  <si>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</si>
  <si>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</si>
  <si>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</si>
  <si>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</si>
  <si>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</si>
  <si>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</si>
  <si>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</si>
  <si>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</si>
  <si>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</si>
  <si>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</si>
  <si>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</si>
  <si>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</si>
  <si>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</si>
  <si>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</si>
  <si>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</si>
  <si>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</si>
  <si>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</si>
  <si>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</si>
  <si>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</si>
  <si>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</si>
  <si>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</si>
  <si>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</si>
  <si>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</si>
  <si>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</si>
  <si>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</si>
  <si>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</si>
  <si>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</si>
  <si>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</si>
  <si>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</si>
  <si>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</si>
  <si>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</si>
  <si>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</si>
  <si>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</si>
  <si>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</si>
  <si>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</si>
  <si>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</si>
  <si>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</si>
  <si>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</si>
  <si>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</si>
  <si>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</si>
  <si>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</si>
  <si>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</si>
  <si>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</si>
  <si>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</si>
  <si>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</si>
  <si>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</si>
  <si>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</si>
  <si>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</si>
  <si>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</si>
  <si>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</si>
  <si>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</si>
  <si>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</si>
  <si>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</si>
  <si>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</si>
  <si>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</si>
  <si>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</si>
  <si>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</si>
  <si>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</si>
  <si>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</si>
  <si>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</si>
  <si>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</si>
  <si>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</si>
  <si>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</si>
  <si>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</si>
  <si>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</si>
  <si>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</si>
  <si>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</si>
  <si>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</si>
  <si>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</si>
  <si>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</si>
  <si>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</si>
  <si>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</si>
  <si>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</si>
  <si>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</si>
  <si>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</si>
  <si>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</si>
  <si>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</si>
  <si>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</si>
  <si>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</si>
  <si>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</si>
  <si>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</si>
  <si>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</si>
  <si>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</si>
  <si>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</si>
  <si>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</si>
  <si>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</si>
  <si>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</si>
  <si>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</si>
  <si>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</si>
  <si>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</si>
  <si>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</si>
  <si>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</si>
  <si>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</si>
  <si>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</si>
  <si>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</si>
  <si>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</si>
  <si>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</si>
  <si>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</si>
  <si>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</si>
  <si>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</si>
  <si>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</si>
  <si>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</si>
  <si>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</si>
  <si>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</si>
  <si>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</si>
  <si>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</si>
  <si>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</si>
  <si>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</si>
  <si>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</si>
  <si>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</si>
  <si>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</si>
  <si>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</si>
  <si>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</si>
  <si>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</si>
  <si>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</si>
  <si>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</si>
  <si>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</si>
  <si>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</si>
  <si>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</si>
  <si>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</si>
  <si>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</si>
  <si>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</si>
  <si>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</si>
  <si>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</si>
  <si>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</si>
  <si>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</si>
  <si>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</si>
  <si>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</si>
  <si>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</si>
  <si>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</si>
  <si>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</si>
  <si>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</si>
  <si>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</si>
  <si>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</si>
  <si>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</si>
  <si>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</si>
  <si>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</si>
  <si>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</si>
  <si>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</si>
  <si>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</si>
  <si>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</si>
  <si>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</si>
  <si>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</si>
  <si>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</si>
  <si>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</si>
  <si>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</si>
  <si>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</si>
  <si>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</si>
  <si>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</si>
  <si>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</si>
  <si>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</si>
  <si>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</si>
  <si>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</si>
  <si>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</si>
  <si>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</si>
  <si>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</si>
  <si>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</si>
  <si>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</si>
  <si>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</si>
  <si>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</si>
  <si>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</si>
  <si>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</si>
  <si>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</si>
  <si>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</si>
  <si>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</si>
  <si>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</si>
  <si>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</si>
  <si>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</si>
  <si>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</si>
  <si>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</si>
  <si>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</si>
  <si>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</si>
  <si>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</si>
  <si>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</si>
  <si>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</si>
  <si>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</si>
  <si>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</si>
  <si>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</si>
  <si>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</si>
  <si>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</si>
  <si>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</si>
  <si>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</si>
  <si>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</si>
  <si>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</si>
  <si>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</si>
  <si>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</si>
  <si>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</si>
  <si>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</si>
  <si>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</si>
  <si>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</si>
  <si>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</si>
  <si>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</si>
  <si>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</si>
  <si>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</si>
  <si>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</si>
  <si>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</si>
  <si>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</si>
  <si>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</si>
  <si>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</si>
  <si>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</si>
  <si>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</si>
  <si>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</si>
  <si>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</si>
  <si>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</si>
  <si>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</si>
  <si>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</si>
  <si>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</si>
  <si>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</si>
  <si>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</si>
  <si>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</si>
  <si>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</si>
  <si>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</si>
  <si>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</si>
  <si>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</si>
  <si>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</si>
  <si>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</si>
  <si>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</si>
  <si>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</si>
  <si>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</si>
  <si>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</si>
  <si>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</si>
  <si>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</si>
  <si>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</si>
  <si>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</si>
  <si>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</si>
  <si>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</si>
  <si>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</si>
  <si>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</si>
  <si>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</si>
  <si>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</si>
  <si>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</si>
  <si>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</si>
  <si>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</si>
  <si>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</si>
  <si>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</si>
  <si>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</si>
  <si>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</si>
  <si>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</si>
  <si>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</si>
  <si>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</si>
  <si>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</si>
  <si>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</si>
  <si>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</si>
  <si>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</si>
  <si>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</si>
  <si>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</si>
  <si>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</si>
  <si>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</si>
  <si>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</si>
  <si>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</si>
  <si>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</si>
  <si>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</si>
  <si>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</si>
  <si>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</si>
  <si>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</si>
  <si>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</si>
  <si>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</si>
  <si>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</si>
  <si>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</si>
  <si>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</si>
  <si>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</si>
  <si>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</si>
  <si>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</si>
  <si>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</si>
  <si>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</si>
  <si>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</si>
  <si>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</si>
  <si>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</si>
  <si>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</si>
  <si>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</si>
  <si>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</si>
  <si>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</si>
  <si>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</si>
  <si>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</si>
  <si>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</si>
  <si>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</si>
  <si>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</si>
  <si>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</si>
  <si>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</si>
  <si>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</si>
  <si>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</si>
  <si>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</si>
  <si>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</si>
  <si>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</si>
  <si>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</si>
  <si>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</si>
  <si>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</si>
  <si>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</si>
  <si>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</si>
  <si>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</si>
  <si>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</si>
  <si>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</si>
  <si>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</si>
  <si>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</si>
  <si>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</si>
  <si>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</si>
  <si>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</si>
  <si>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</si>
  <si>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</si>
  <si>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</si>
  <si>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</si>
  <si>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</si>
  <si>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</si>
  <si>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</si>
  <si>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</si>
  <si>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</si>
  <si>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</si>
  <si>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</si>
  <si>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</si>
  <si>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</si>
  <si>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</si>
  <si>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</si>
  <si>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</si>
  <si>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</si>
  <si>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</si>
  <si>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</si>
  <si>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</si>
  <si>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</si>
  <si>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</si>
  <si>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</si>
  <si>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</si>
  <si>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</si>
  <si>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</si>
  <si>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</si>
  <si>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</si>
  <si>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</si>
  <si>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</si>
  <si>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</si>
  <si>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</si>
  <si>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</si>
  <si>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</si>
  <si>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</si>
  <si>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</si>
  <si>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</si>
  <si>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</si>
  <si>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</si>
  <si>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</si>
  <si>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</si>
  <si>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</si>
  <si>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</si>
  <si>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</si>
  <si>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</si>
  <si>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</si>
  <si>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</si>
  <si>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</si>
  <si>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</si>
  <si>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</si>
  <si>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</si>
  <si>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</si>
  <si>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</si>
  <si>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</si>
  <si>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</si>
  <si>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</si>
  <si>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</si>
  <si>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</si>
  <si>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</si>
  <si>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</si>
  <si>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</si>
  <si>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</si>
  <si>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</si>
  <si>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</si>
  <si>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</si>
  <si>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</si>
  <si>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</si>
  <si>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</si>
  <si>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</si>
  <si>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</si>
  <si>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</si>
  <si>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</si>
  <si>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</si>
  <si>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</si>
  <si>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</si>
  <si>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</si>
  <si>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</si>
  <si>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</si>
  <si>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</si>
  <si>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</si>
  <si>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</si>
  <si>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</si>
  <si>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</si>
  <si>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</si>
  <si>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</si>
  <si>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</si>
  <si>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</si>
  <si>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</si>
  <si>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</si>
  <si>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</si>
  <si>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</si>
  <si>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</si>
  <si>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</si>
  <si>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</si>
  <si>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</si>
  <si>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</si>
  <si>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</si>
  <si>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</si>
  <si>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</si>
  <si>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</si>
  <si>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</si>
  <si>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</si>
  <si>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</si>
  <si>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</si>
  <si>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</si>
  <si>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</si>
  <si>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</si>
  <si>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</si>
  <si>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</si>
  <si>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</si>
  <si>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</si>
  <si>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</si>
  <si>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</si>
  <si>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</si>
  <si>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</si>
  <si>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</si>
  <si>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</si>
  <si>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</si>
  <si>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</si>
  <si>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</si>
  <si>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</si>
  <si>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</si>
  <si>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</si>
  <si>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</si>
  <si>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</si>
  <si>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</si>
  <si>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</si>
  <si>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</si>
  <si>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</si>
  <si>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</si>
  <si>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</si>
  <si>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</si>
  <si>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</si>
  <si>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</si>
  <si>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</si>
  <si>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</si>
  <si>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</si>
  <si>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</si>
  <si>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</si>
  <si>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</si>
  <si>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</si>
  <si>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</si>
  <si>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</si>
  <si>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</si>
  <si>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</si>
  <si>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</si>
  <si>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</si>
  <si>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</si>
  <si>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</si>
  <si>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</si>
  <si>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</si>
  <si>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</si>
  <si>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</si>
  <si>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</si>
  <si>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</si>
  <si>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</si>
  <si>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</si>
  <si>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</si>
  <si>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</si>
  <si>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</si>
  <si>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</si>
  <si>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</si>
  <si>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</si>
  <si>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</si>
  <si>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</si>
  <si>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</si>
  <si>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</si>
  <si>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</si>
  <si>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</si>
  <si>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</si>
  <si>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</si>
  <si>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</si>
  <si>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</si>
  <si>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</si>
  <si>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</si>
  <si>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</si>
  <si>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</si>
  <si>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</si>
  <si>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</si>
  <si>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</si>
  <si>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</si>
  <si>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</si>
  <si>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</si>
  <si>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</si>
  <si>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</si>
  <si>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</si>
  <si>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</si>
  <si>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</si>
  <si>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</si>
  <si>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</si>
  <si>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</si>
  <si>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</si>
  <si>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</si>
  <si>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</si>
  <si>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</si>
  <si>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</si>
  <si>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</si>
  <si>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</si>
  <si>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</si>
  <si>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</si>
  <si>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</si>
  <si>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</si>
  <si>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</si>
  <si>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</si>
  <si>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</si>
  <si>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</si>
  <si>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</si>
  <si>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</si>
  <si>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</si>
  <si>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</si>
  <si>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</si>
  <si>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</si>
  <si>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</si>
  <si>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</si>
  <si>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</si>
  <si>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</si>
  <si>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</si>
  <si>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</si>
  <si>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</si>
  <si>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</si>
  <si>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</si>
  <si>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</si>
  <si>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</si>
  <si>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</si>
  <si>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</si>
  <si>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</si>
  <si>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</si>
  <si>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</si>
  <si>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</si>
  <si>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</si>
  <si>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</si>
  <si>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</si>
  <si>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</si>
  <si>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</si>
  <si>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</si>
  <si>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</si>
  <si>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</si>
  <si>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</si>
  <si>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</si>
  <si>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</si>
  <si>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</si>
  <si>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</si>
  <si>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</si>
  <si>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</si>
  <si>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</si>
  <si>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</si>
  <si>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</si>
  <si>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</si>
  <si>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</si>
  <si>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</si>
  <si>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</si>
  <si>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</si>
  <si>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</si>
  <si>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</si>
  <si>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</si>
  <si>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</si>
  <si>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</si>
  <si>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</si>
  <si>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</si>
  <si>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</si>
  <si>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</si>
  <si>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</si>
  <si>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</si>
  <si>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</si>
  <si>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</si>
  <si>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</si>
  <si>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</si>
  <si>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</si>
  <si>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</si>
  <si>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</si>
  <si>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</si>
  <si>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</si>
  <si>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</si>
  <si>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</si>
  <si>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</si>
  <si>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</si>
  <si>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</si>
  <si>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</si>
  <si>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</si>
  <si>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</si>
  <si>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</si>
  <si>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</si>
  <si>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</si>
  <si>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</si>
  <si>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</si>
  <si>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</si>
  <si>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</si>
  <si>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</si>
  <si>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</si>
  <si>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</si>
  <si>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</si>
  <si>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</si>
  <si>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</si>
  <si>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</si>
  <si>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</si>
  <si>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</si>
  <si>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</si>
  <si>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</si>
  <si>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</si>
  <si>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</si>
  <si>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</si>
  <si>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</si>
  <si>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</si>
  <si>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</si>
  <si>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</si>
  <si>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</si>
  <si>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</si>
  <si>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</si>
  <si>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</si>
  <si>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</si>
  <si>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</si>
  <si>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</si>
  <si>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</si>
  <si>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</si>
  <si>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</si>
  <si>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</si>
  <si>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</si>
  <si>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</si>
  <si>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</si>
  <si>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</si>
  <si>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</si>
  <si>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</si>
  <si>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</si>
  <si>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</si>
  <si>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</si>
  <si>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</si>
  <si>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</si>
  <si>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</si>
  <si>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</si>
  <si>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</si>
  <si>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</si>
  <si>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</si>
  <si>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</si>
  <si>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</si>
  <si>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</si>
  <si>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</si>
  <si>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</si>
  <si>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</si>
  <si>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</si>
  <si>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</si>
  <si>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</si>
  <si>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</si>
  <si>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</si>
  <si>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</si>
  <si>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</si>
  <si>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</si>
  <si>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</si>
  <si>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</si>
  <si>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</si>
  <si>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</si>
  <si>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</si>
  <si>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</si>
  <si>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</si>
  <si>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</si>
  <si>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</si>
  <si>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</si>
  <si>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</si>
  <si>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</si>
  <si>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</si>
  <si>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</si>
  <si>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</si>
  <si>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</si>
  <si>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</si>
  <si>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</si>
  <si>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</si>
  <si>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</si>
  <si>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</si>
  <si>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</si>
  <si>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</si>
  <si>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</si>
  <si>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</si>
  <si>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</si>
  <si>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</si>
  <si>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</si>
  <si>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</si>
  <si>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</si>
  <si>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</si>
  <si>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</si>
  <si>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</si>
  <si>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</si>
  <si>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</si>
  <si>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</si>
  <si>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</si>
  <si>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</si>
  <si>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</si>
  <si>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</si>
  <si>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</si>
  <si>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</si>
  <si>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</si>
  <si>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</si>
  <si>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</si>
  <si>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</si>
  <si>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</si>
  <si>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</si>
  <si>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</si>
  <si>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</si>
  <si>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</si>
  <si>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</si>
  <si>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</si>
  <si>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</si>
  <si>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</si>
  <si>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</si>
  <si>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</si>
  <si>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</si>
  <si>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</si>
  <si>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</si>
  <si>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</si>
  <si>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</si>
  <si>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</si>
  <si>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</si>
  <si>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</si>
  <si>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</si>
  <si>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</si>
  <si>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</si>
  <si>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</si>
  <si>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</si>
  <si>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</si>
  <si>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</si>
  <si>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</si>
  <si>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</si>
  <si>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</si>
  <si>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</si>
  <si>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</si>
  <si>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</si>
  <si>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</si>
  <si>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</si>
  <si>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</si>
  <si>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</si>
  <si>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</si>
  <si>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</si>
  <si>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</si>
  <si>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</si>
  <si>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</si>
  <si>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</si>
  <si>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</si>
  <si>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</si>
  <si>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</si>
  <si>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</si>
  <si>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</si>
  <si>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</si>
  <si>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</si>
  <si>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</si>
  <si>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</si>
  <si>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</si>
  <si>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</si>
  <si>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</si>
  <si>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</si>
  <si>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</si>
  <si>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</si>
  <si>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</si>
  <si>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</si>
  <si>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</si>
  <si>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</si>
  <si>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</si>
  <si>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</si>
  <si>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</si>
  <si>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</si>
  <si>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</si>
  <si>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</si>
  <si>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</si>
  <si>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</si>
  <si>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</si>
  <si>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</si>
  <si>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</si>
  <si>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</si>
  <si>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</si>
  <si>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</si>
  <si>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</si>
  <si>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</si>
  <si>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</si>
  <si>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</si>
  <si>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</si>
  <si>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</si>
  <si>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</si>
  <si>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</si>
  <si>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</si>
  <si>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</si>
  <si>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</si>
  <si>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</si>
  <si>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</si>
  <si>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</si>
  <si>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</si>
  <si>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</si>
  <si>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</si>
  <si>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</si>
  <si>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</si>
  <si>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</si>
  <si>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</si>
  <si>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</si>
  <si>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</si>
  <si>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</si>
  <si>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</si>
  <si>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</si>
  <si>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</si>
  <si>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</si>
  <si>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</si>
  <si>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</si>
  <si>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</si>
  <si>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</si>
  <si>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</si>
  <si>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</si>
  <si>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</si>
  <si>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</si>
  <si>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</si>
  <si>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</si>
  <si>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</si>
  <si>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</si>
  <si>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</si>
  <si>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</si>
  <si>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</si>
  <si>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</si>
  <si>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</si>
  <si>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</si>
  <si>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</si>
  <si>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</si>
  <si>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</si>
  <si>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</si>
  <si>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</si>
  <si>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</si>
  <si>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</si>
  <si>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</si>
  <si>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</si>
  <si>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</si>
  <si>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</si>
  <si>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</si>
  <si>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</si>
  <si>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</si>
  <si>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</si>
  <si>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</si>
  <si>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</si>
  <si>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</si>
  <si>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</si>
  <si>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</si>
  <si>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</si>
  <si>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</si>
  <si>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</si>
  <si>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</si>
  <si>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</si>
  <si>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</si>
  <si>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</si>
  <si>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</si>
  <si>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</si>
  <si>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</si>
  <si>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</si>
  <si>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</si>
  <si>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</si>
  <si>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</si>
  <si>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</si>
  <si>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</si>
  <si>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</si>
  <si>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</si>
  <si>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</si>
  <si>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</si>
  <si>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</si>
  <si>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</si>
  <si>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</si>
  <si>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</si>
  <si>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</si>
  <si>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</si>
  <si>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</si>
  <si>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</si>
  <si>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</si>
  <si>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</si>
  <si>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</si>
  <si>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</si>
  <si>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</si>
  <si>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</si>
  <si>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</si>
  <si>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</si>
  <si>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</si>
  <si>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</si>
  <si>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</si>
  <si>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</si>
  <si>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</si>
  <si>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</si>
  <si>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</si>
  <si>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</si>
  <si>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</si>
  <si>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</si>
  <si>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</si>
  <si>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</si>
  <si>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</si>
  <si>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</si>
  <si>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</si>
  <si>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</si>
  <si>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</si>
  <si>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</si>
  <si>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</si>
  <si>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</si>
  <si>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</si>
  <si>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</si>
  <si>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</si>
  <si>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</si>
  <si>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</si>
  <si>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</si>
  <si>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</si>
  <si>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</si>
  <si>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</si>
  <si>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</si>
  <si>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</si>
  <si>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</si>
  <si>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</si>
  <si>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</si>
  <si>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</si>
  <si>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</si>
  <si>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</si>
  <si>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</si>
  <si>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</si>
  <si>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</si>
  <si>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</si>
  <si>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</si>
  <si>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</si>
  <si>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</si>
  <si>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</si>
  <si>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</si>
  <si>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</si>
  <si>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</si>
  <si>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</si>
  <si>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</si>
  <si>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</si>
  <si>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</si>
  <si>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</si>
  <si>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</si>
  <si>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</si>
  <si>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</si>
  <si>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</si>
  <si>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</si>
  <si>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</si>
  <si>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</si>
  <si>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</si>
  <si>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</si>
  <si>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</si>
  <si>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</si>
  <si>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</si>
  <si>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</si>
  <si>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</si>
  <si>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</si>
  <si>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</si>
  <si>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</si>
  <si>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</si>
  <si>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</si>
  <si>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</si>
  <si>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</si>
  <si>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</si>
  <si>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</si>
  <si>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</si>
  <si>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</si>
  <si>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</si>
  <si>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</si>
  <si>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</si>
  <si>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</si>
  <si>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</si>
  <si>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</si>
  <si>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</si>
  <si>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</si>
  <si>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</si>
  <si>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</si>
  <si>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</si>
  <si>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</si>
  <si>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</si>
  <si>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</si>
  <si>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</si>
  <si>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</si>
  <si>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</si>
  <si>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</si>
  <si>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</si>
  <si>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</si>
  <si>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</si>
  <si>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</si>
  <si>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</si>
  <si>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</si>
  <si>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</si>
  <si>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</si>
  <si>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</si>
  <si>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</si>
  <si>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</si>
  <si>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</si>
  <si>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</si>
  <si>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</si>
  <si>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</si>
  <si>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</si>
  <si>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</si>
  <si>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</si>
  <si>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</si>
  <si>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</si>
  <si>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</si>
  <si>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</si>
  <si>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</si>
  <si>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</si>
  <si>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</si>
  <si>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</si>
  <si>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</si>
  <si>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</si>
  <si>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</si>
  <si>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</si>
  <si>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</si>
  <si>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</si>
  <si>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</si>
  <si>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</si>
  <si>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</si>
  <si>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</si>
  <si>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</si>
  <si>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</si>
  <si>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</si>
  <si>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</si>
  <si>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</si>
  <si>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</si>
  <si>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</si>
  <si>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</si>
  <si>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</si>
  <si>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</si>
  <si>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</si>
  <si>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</si>
  <si>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</si>
  <si>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</si>
  <si>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</si>
  <si>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</si>
  <si>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</si>
  <si>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</si>
  <si>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</si>
  <si>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</si>
  <si>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</si>
  <si>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</si>
  <si>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</si>
  <si>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</si>
  <si>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</si>
  <si>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</si>
  <si>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</si>
  <si>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</si>
  <si>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</si>
  <si>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</si>
  <si>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</si>
  <si>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</si>
  <si>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</si>
  <si>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</si>
  <si>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</si>
  <si>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</si>
  <si>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</si>
  <si>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</si>
  <si>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</si>
  <si>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</si>
  <si>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</si>
  <si>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</si>
  <si>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</si>
  <si>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</si>
  <si>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</si>
  <si>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</si>
  <si>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</si>
  <si>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</si>
  <si>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</si>
  <si>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</si>
  <si>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</si>
  <si>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</si>
  <si>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</si>
  <si>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</si>
  <si>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</si>
  <si>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</si>
  <si>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</si>
  <si>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</si>
  <si>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</si>
  <si>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</si>
  <si>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</si>
  <si>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</si>
  <si>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</si>
  <si>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</si>
  <si>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</si>
  <si>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</si>
  <si>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</si>
  <si>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</si>
  <si>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</si>
  <si>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</si>
  <si>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</si>
  <si>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</si>
  <si>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</si>
  <si>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</si>
  <si>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</si>
  <si>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</si>
  <si>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</si>
  <si>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</si>
  <si>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</si>
  <si>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</si>
  <si>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</si>
  <si>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</si>
  <si>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</si>
  <si>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</si>
  <si>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</si>
  <si>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</si>
  <si>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</si>
  <si>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</si>
  <si>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</si>
  <si>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</si>
  <si>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</si>
  <si>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</si>
  <si>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</si>
  <si>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</si>
  <si>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</si>
  <si>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</si>
  <si>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</si>
  <si>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</si>
  <si>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</si>
  <si>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</si>
  <si>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</si>
  <si>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</si>
  <si>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</si>
  <si>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</si>
  <si>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</si>
  <si>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</si>
  <si>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</si>
  <si>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</si>
  <si>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</si>
  <si>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</si>
  <si>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</si>
  <si>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</si>
  <si>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</si>
  <si>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</si>
  <si>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</si>
  <si>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</si>
  <si>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</si>
  <si>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</si>
  <si>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</si>
  <si>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</si>
  <si>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</si>
  <si>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</si>
  <si>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</si>
  <si>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</si>
  <si>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</si>
  <si>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</si>
  <si>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</si>
  <si>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</si>
  <si>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</si>
  <si>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</si>
  <si>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</si>
  <si>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</si>
  <si>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</si>
  <si>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</si>
  <si>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</si>
  <si>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</si>
  <si>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</si>
  <si>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</si>
  <si>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</si>
  <si>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</si>
  <si>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</si>
  <si>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</si>
  <si>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</si>
  <si>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</si>
  <si>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</si>
  <si>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</si>
  <si>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</si>
  <si>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</si>
  <si>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</si>
  <si>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</si>
  <si>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</si>
  <si>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</si>
  <si>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</si>
  <si>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</si>
  <si>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</si>
  <si>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</si>
  <si>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</si>
  <si>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</si>
  <si>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</si>
  <si>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</si>
  <si>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</si>
  <si>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</si>
  <si>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</si>
  <si>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</si>
  <si>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</si>
  <si>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</si>
  <si>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</si>
  <si>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</si>
  <si>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</si>
  <si>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</si>
  <si>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</si>
  <si>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</si>
  <si>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</si>
  <si>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</si>
  <si>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</si>
  <si>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</si>
  <si>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</si>
  <si>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</si>
  <si>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</si>
  <si>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</si>
  <si>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</si>
  <si>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</si>
  <si>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</si>
  <si>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</si>
  <si>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</si>
  <si>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</si>
  <si>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</si>
  <si>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</si>
  <si>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</si>
  <si>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</si>
  <si>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</si>
  <si>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</si>
  <si>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</si>
  <si>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</si>
  <si>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</si>
  <si>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</si>
  <si>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</si>
  <si>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</si>
  <si>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</si>
  <si>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</si>
  <si>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</si>
  <si>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</si>
  <si>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</si>
  <si>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</si>
  <si>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</si>
  <si>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</si>
  <si>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</si>
  <si>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</si>
  <si>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</si>
  <si>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</si>
  <si>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</si>
  <si>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</si>
  <si>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</si>
  <si>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</si>
  <si>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</si>
  <si>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</si>
  <si>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</si>
  <si>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</si>
  <si>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</si>
  <si>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</si>
  <si>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</si>
  <si>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</si>
  <si>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</si>
  <si>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</si>
  <si>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</si>
  <si>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</si>
  <si>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</si>
  <si>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</si>
  <si>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</si>
  <si>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</si>
  <si>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</si>
  <si>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</si>
  <si>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</si>
  <si>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</si>
  <si>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</si>
  <si>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</si>
  <si>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</si>
  <si>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</si>
  <si>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</si>
  <si>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</si>
  <si>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</si>
  <si>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</si>
  <si>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</si>
  <si>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</si>
  <si>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</si>
  <si>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</si>
  <si>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</si>
  <si>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</si>
  <si>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</si>
  <si>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</si>
  <si>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</si>
  <si>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</si>
  <si>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</si>
  <si>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</si>
  <si>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</si>
  <si>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</si>
  <si>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</si>
  <si>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</si>
  <si>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</si>
  <si>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</si>
  <si>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</si>
  <si>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</si>
  <si>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</si>
  <si>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</si>
  <si>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</si>
  <si>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</si>
  <si>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</si>
  <si>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</si>
  <si>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</si>
  <si>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</si>
  <si>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</si>
  <si>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</si>
  <si>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</si>
  <si>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</si>
  <si>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</si>
  <si>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</si>
  <si>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</si>
  <si>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</si>
  <si>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</si>
  <si>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</si>
  <si>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</si>
  <si>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</si>
  <si>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</si>
  <si>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</si>
  <si>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</si>
  <si>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</si>
  <si>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</si>
  <si>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</si>
  <si>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</si>
  <si>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</si>
  <si>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</si>
  <si>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</si>
  <si>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</si>
  <si>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</si>
  <si>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</si>
  <si>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</si>
  <si>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</si>
  <si>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</si>
  <si>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</si>
  <si>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</si>
  <si>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</si>
  <si>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</si>
  <si>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</si>
  <si>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</si>
  <si>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</si>
  <si>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</si>
  <si>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</si>
  <si>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</si>
  <si>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</si>
  <si>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</si>
  <si>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</si>
  <si>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</si>
  <si>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</si>
  <si>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</si>
  <si>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</si>
  <si>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</si>
  <si>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</si>
  <si>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</si>
  <si>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</si>
  <si>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</si>
  <si>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</si>
  <si>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</si>
  <si>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</si>
  <si>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</si>
  <si>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</si>
  <si>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</si>
  <si>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</si>
  <si>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</si>
  <si>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</si>
  <si>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</si>
  <si>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</si>
  <si>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</si>
  <si>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</si>
  <si>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</si>
  <si>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</si>
  <si>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</si>
  <si>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</si>
  <si>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</si>
  <si>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</si>
  <si>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</si>
  <si>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</si>
  <si>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</si>
  <si>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</si>
  <si>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</si>
  <si>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</si>
  <si>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</si>
  <si>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</si>
  <si>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</si>
  <si>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</si>
  <si>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</si>
  <si>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</si>
  <si>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</si>
  <si>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</si>
  <si>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</si>
  <si>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</si>
  <si>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</si>
  <si>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</si>
  <si>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</si>
  <si>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</si>
  <si>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</si>
  <si>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</si>
  <si>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</si>
  <si>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</si>
  <si>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</si>
  <si>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</si>
  <si>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</si>
  <si>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</si>
  <si>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</si>
  <si>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</si>
  <si>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</si>
  <si>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</si>
  <si>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</si>
  <si>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</si>
  <si>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</si>
  <si>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</si>
  <si>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</si>
  <si>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</si>
  <si>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</si>
  <si>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</si>
  <si>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</si>
  <si>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</si>
  <si>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</si>
  <si>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</si>
  <si>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</si>
  <si>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</si>
  <si>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</si>
  <si>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</si>
  <si>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</si>
  <si>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</si>
  <si>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</si>
  <si>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</si>
  <si>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</si>
  <si>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</si>
  <si>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</si>
  <si>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</si>
  <si>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</si>
  <si>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</si>
  <si>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</si>
  <si>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</si>
  <si>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</si>
  <si>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</si>
  <si>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</si>
  <si>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</si>
  <si>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</si>
  <si>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</si>
  <si>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</si>
  <si>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</si>
  <si>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</si>
  <si>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</si>
  <si>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</si>
  <si>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</si>
  <si>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</si>
  <si>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</si>
  <si>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</si>
  <si>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</si>
  <si>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</si>
  <si>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</si>
  <si>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</si>
  <si>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</si>
  <si>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</si>
  <si>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</si>
  <si>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</si>
  <si>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</si>
  <si>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</si>
  <si>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</si>
  <si>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</si>
  <si>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</si>
  <si>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</si>
  <si>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</si>
  <si>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</si>
  <si>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</si>
  <si>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</si>
  <si>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</si>
  <si>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</si>
  <si>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</si>
  <si>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</si>
  <si>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</si>
  <si>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</si>
  <si>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</si>
  <si>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</si>
  <si>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</si>
  <si>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</si>
  <si>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</si>
  <si>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</si>
  <si>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</si>
  <si>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</si>
  <si>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</si>
  <si>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</si>
  <si>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</si>
  <si>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</si>
  <si>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</si>
  <si>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</si>
  <si>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</si>
  <si>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</si>
  <si>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</si>
  <si>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</si>
  <si>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</si>
  <si>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</si>
  <si>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</si>
  <si>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</si>
  <si>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</si>
  <si>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</si>
  <si>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</si>
  <si>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</si>
  <si>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</si>
  <si>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</si>
  <si>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</si>
  <si>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</si>
  <si>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</si>
  <si>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</si>
  <si>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</si>
  <si>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</si>
  <si>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</si>
  <si>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</si>
  <si>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</si>
  <si>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</si>
  <si>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</si>
  <si>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</si>
  <si>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</si>
  <si>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</si>
  <si>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</si>
  <si>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</si>
  <si>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</si>
  <si>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</si>
  <si>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</si>
  <si>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</si>
  <si>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</si>
  <si>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</si>
  <si>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</si>
  <si>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</si>
  <si>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</si>
  <si>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</si>
  <si>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</si>
  <si>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</si>
  <si>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</si>
  <si>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</si>
  <si>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</si>
  <si>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</si>
  <si>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</si>
  <si>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</si>
  <si>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</si>
  <si>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</si>
  <si>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</si>
  <si>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</si>
  <si>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</si>
  <si>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</si>
  <si>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</si>
  <si>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</si>
  <si>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</si>
  <si>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</si>
  <si>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</si>
  <si>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</si>
  <si>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</si>
  <si>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</si>
  <si>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</si>
  <si>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</si>
  <si>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</si>
  <si>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</si>
  <si>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</si>
  <si>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</si>
  <si>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</si>
  <si>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</si>
  <si>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</si>
  <si>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</si>
  <si>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</si>
  <si>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</si>
  <si>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</si>
  <si>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</si>
  <si>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</si>
  <si>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</si>
  <si>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</si>
  <si>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</si>
  <si>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</si>
  <si>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</si>
  <si>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</si>
  <si>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</si>
  <si>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</si>
  <si>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</si>
  <si>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</si>
  <si>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</si>
  <si>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</si>
  <si>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</si>
  <si>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</si>
  <si>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</si>
  <si>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</si>
  <si>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</si>
  <si>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</si>
  <si>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</si>
  <si>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</si>
  <si>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</si>
  <si>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</si>
  <si>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</si>
  <si>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</si>
  <si>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</si>
  <si>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</si>
  <si>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</si>
  <si>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</si>
  <si>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</si>
  <si>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</si>
  <si>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</si>
  <si>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</si>
  <si>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</si>
  <si>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</si>
  <si>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</si>
  <si>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</si>
  <si>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</si>
  <si>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</si>
  <si>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</si>
  <si>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</si>
  <si>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</si>
  <si>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</si>
  <si>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</si>
  <si>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</si>
  <si>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</si>
  <si>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</si>
  <si>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</si>
  <si>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</si>
  <si>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</si>
  <si>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</si>
  <si>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</si>
  <si>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</si>
  <si>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</si>
  <si>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</si>
  <si>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</si>
  <si>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</si>
  <si>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</si>
  <si>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</si>
  <si>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</si>
  <si>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</si>
  <si>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</si>
  <si>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</si>
  <si>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</si>
  <si>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</si>
  <si>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</si>
  <si>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</si>
  <si>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</si>
  <si>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</si>
  <si>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</si>
  <si>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</si>
  <si>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</si>
  <si>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</si>
  <si>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</si>
  <si>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</si>
  <si>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</si>
  <si>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</si>
  <si>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</si>
  <si>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</si>
  <si>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</si>
  <si>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</si>
  <si>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</si>
  <si>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</si>
  <si>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</si>
  <si>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</si>
  <si>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</si>
  <si>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</si>
  <si>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</si>
  <si>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</si>
  <si>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</si>
  <si>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</si>
  <si>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</si>
  <si>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</si>
  <si>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</si>
  <si>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</si>
  <si>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</si>
  <si>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</si>
  <si>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</si>
  <si>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</si>
  <si>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</si>
  <si>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</si>
  <si>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</si>
  <si>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</si>
  <si>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</si>
  <si>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</si>
  <si>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</si>
  <si>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</si>
  <si>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</si>
  <si>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</si>
  <si>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</si>
  <si>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</si>
  <si>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</si>
  <si>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</si>
  <si>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</si>
  <si>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</si>
  <si>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</si>
  <si>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</si>
  <si>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</si>
  <si>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</si>
  <si>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</si>
  <si>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</si>
  <si>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</si>
  <si>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</si>
  <si>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</si>
  <si>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</si>
  <si>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</si>
  <si>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</si>
  <si>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</si>
  <si>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</si>
  <si>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</si>
  <si>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</si>
  <si>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</si>
  <si>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</si>
  <si>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</si>
  <si>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</si>
  <si>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</si>
  <si>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</si>
  <si>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</si>
  <si>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</si>
  <si>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</si>
  <si>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</si>
  <si>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</si>
  <si>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</si>
  <si>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</si>
  <si>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</si>
  <si>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</si>
  <si>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</si>
  <si>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</si>
  <si>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</si>
  <si>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</si>
  <si>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</si>
  <si>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</si>
  <si>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</si>
  <si>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</si>
  <si>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</si>
  <si>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</si>
  <si>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</si>
  <si>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</si>
  <si>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</si>
  <si>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</si>
  <si>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</si>
  <si>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</si>
  <si>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</si>
  <si>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</si>
  <si>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</si>
  <si>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</si>
  <si>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</si>
  <si>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</si>
  <si>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</si>
  <si>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</si>
  <si>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</si>
  <si>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</si>
  <si>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</si>
  <si>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</si>
  <si>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</si>
  <si>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</si>
  <si>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</si>
  <si>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</si>
  <si>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</si>
  <si>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</si>
  <si>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</si>
  <si>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</si>
  <si>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</si>
  <si>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</si>
  <si>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</si>
  <si>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</si>
  <si>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</si>
  <si>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</si>
  <si>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</si>
  <si>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</si>
  <si>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</si>
  <si>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</si>
  <si>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</si>
  <si>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</si>
  <si>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</si>
  <si>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</si>
  <si>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</si>
  <si>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</si>
  <si>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</si>
  <si>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</si>
  <si>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</si>
  <si>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</si>
  <si>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</si>
  <si>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</si>
  <si>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</si>
  <si>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</si>
  <si>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</si>
  <si>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</si>
  <si>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</si>
  <si>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</si>
  <si>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</si>
  <si>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</si>
  <si>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</si>
  <si>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</si>
  <si>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</si>
  <si>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</si>
  <si>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</si>
  <si>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</si>
  <si>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</si>
  <si>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</si>
  <si>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</si>
  <si>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</si>
  <si>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</si>
  <si>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</si>
  <si>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</si>
  <si>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</si>
  <si>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</si>
  <si>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</si>
  <si>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</si>
  <si>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</si>
  <si>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</si>
  <si>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</si>
  <si>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</si>
  <si>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</si>
  <si>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</si>
  <si>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</si>
  <si>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</si>
  <si>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</si>
  <si>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</si>
  <si>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</si>
  <si>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</si>
  <si>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</si>
  <si>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</si>
  <si>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</si>
  <si>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</si>
  <si>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</si>
  <si>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</si>
  <si>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</si>
  <si>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</si>
  <si>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</si>
  <si>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</si>
  <si>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</si>
  <si>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</si>
  <si>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</si>
  <si>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</si>
  <si>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</si>
  <si>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</si>
  <si>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</si>
  <si>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</si>
  <si>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</si>
  <si>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</si>
  <si>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</si>
  <si>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</si>
  <si>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</si>
  <si>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</si>
  <si>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</si>
  <si>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</si>
  <si>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</si>
  <si>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</si>
  <si>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</si>
  <si>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</si>
  <si>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</si>
  <si>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</si>
  <si>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</si>
  <si>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</si>
  <si>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</si>
  <si>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</si>
  <si>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</si>
  <si>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</si>
  <si>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</si>
  <si>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</si>
  <si>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</si>
  <si>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</si>
  <si>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</si>
  <si>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</si>
  <si>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</si>
  <si>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</si>
  <si>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</si>
  <si>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</si>
  <si>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</si>
  <si>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</si>
  <si>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</si>
  <si>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</si>
  <si>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</si>
  <si>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</si>
  <si>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</si>
  <si>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</si>
  <si>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</si>
  <si>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</si>
  <si>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</si>
  <si>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</si>
  <si>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</si>
  <si>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</si>
  <si>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</si>
  <si>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</si>
  <si>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</si>
  <si>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</si>
  <si>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</si>
  <si>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</si>
  <si>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</si>
  <si>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</si>
  <si>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</si>
  <si>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</si>
  <si>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</si>
  <si>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</si>
  <si>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</si>
  <si>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</si>
  <si>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</si>
  <si>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</si>
  <si>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</si>
  <si>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</si>
  <si>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</si>
  <si>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</si>
  <si>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</si>
  <si>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</si>
  <si>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</si>
  <si>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</si>
  <si>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</si>
  <si>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</si>
  <si>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</si>
  <si>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</si>
  <si>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</si>
  <si>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</si>
  <si>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</si>
  <si>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</si>
  <si>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</si>
  <si>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</si>
  <si>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</si>
  <si>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</si>
  <si>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</si>
  <si>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</si>
  <si>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</si>
  <si>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</si>
  <si>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</si>
  <si>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</si>
  <si>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</si>
  <si>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</si>
  <si>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</si>
  <si>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</si>
  <si>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</si>
  <si>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</si>
  <si>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</si>
  <si>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</si>
  <si>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</si>
  <si>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</si>
  <si>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</si>
  <si>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</si>
  <si>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</si>
  <si>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</si>
  <si>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</si>
  <si>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</si>
  <si>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</si>
  <si>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</si>
  <si>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</si>
  <si>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</si>
  <si>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</si>
  <si>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</si>
  <si>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</si>
  <si>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</si>
  <si>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</si>
  <si>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</si>
  <si>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</si>
  <si>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</si>
  <si>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</si>
  <si>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</si>
  <si>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</si>
  <si>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</si>
  <si>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</si>
  <si>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</si>
  <si>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</si>
  <si>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</si>
  <si>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</si>
  <si>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</si>
  <si>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</si>
  <si>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</si>
  <si>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</si>
  <si>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</si>
  <si>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</si>
  <si>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</si>
  <si>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</si>
  <si>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</si>
  <si>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</si>
  <si>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</si>
  <si>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</si>
  <si>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</si>
  <si>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</si>
  <si>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</si>
  <si>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</si>
  <si>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</si>
  <si>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</si>
  <si>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</si>
  <si>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</si>
  <si>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</si>
  <si>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</si>
  <si>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</si>
  <si>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</si>
  <si>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</si>
  <si>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</si>
  <si>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</si>
  <si>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</si>
  <si>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</si>
  <si>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</si>
  <si>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</si>
  <si>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</si>
  <si>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</si>
  <si>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</si>
  <si>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</si>
  <si>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</si>
  <si>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</si>
  <si>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</si>
  <si>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</si>
  <si>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</si>
  <si>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</si>
  <si>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</si>
  <si>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</si>
  <si>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</si>
  <si>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</si>
  <si>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</si>
  <si>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</si>
  <si>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</si>
  <si>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</si>
  <si>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</si>
  <si>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</si>
  <si>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</si>
  <si>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</si>
  <si>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</si>
  <si>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</si>
  <si>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</si>
  <si>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</si>
  <si>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</si>
  <si>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</si>
  <si>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</si>
  <si>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</si>
  <si>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</si>
  <si>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</si>
  <si>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</si>
  <si>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</si>
  <si>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</si>
  <si>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</si>
  <si>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</si>
  <si>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</si>
  <si>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</si>
  <si>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</si>
  <si>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</si>
  <si>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</si>
  <si>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</si>
  <si>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</si>
  <si>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</si>
  <si>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</si>
  <si>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</si>
  <si>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</si>
  <si>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</si>
  <si>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</si>
  <si>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</si>
  <si>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</si>
  <si>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</si>
  <si>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</si>
  <si>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</si>
  <si>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</si>
  <si>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</si>
  <si>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</si>
  <si>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</si>
  <si>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</si>
  <si>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</si>
  <si>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</si>
  <si>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</si>
  <si>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</si>
  <si>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</si>
  <si>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</si>
  <si>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</si>
  <si>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</si>
  <si>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</si>
  <si>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</si>
  <si>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</si>
  <si>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</si>
  <si>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</si>
  <si>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</si>
  <si>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</si>
  <si>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</si>
  <si>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</si>
  <si>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</si>
  <si>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</si>
  <si>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</si>
  <si>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</si>
  <si>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</si>
  <si>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</si>
  <si>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</si>
  <si>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</si>
  <si>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</si>
  <si>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</si>
  <si>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</si>
  <si>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</si>
  <si>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</si>
  <si>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</si>
  <si>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</si>
  <si>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</si>
  <si>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</si>
  <si>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</si>
  <si>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</si>
  <si>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</si>
  <si>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</si>
  <si>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</si>
  <si>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</si>
  <si>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</si>
  <si>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</si>
  <si>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</si>
  <si>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</si>
  <si>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</si>
  <si>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</si>
  <si>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</si>
  <si>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</si>
  <si>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</si>
  <si>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</si>
  <si>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</si>
  <si>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</si>
  <si>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</si>
  <si>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</si>
  <si>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</si>
  <si>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</si>
  <si>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</si>
  <si>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</si>
  <si>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</si>
  <si>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</si>
  <si>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</si>
  <si>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</si>
  <si>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</si>
  <si>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</si>
  <si>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</si>
  <si>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</si>
  <si>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</si>
  <si>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</si>
  <si>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</si>
  <si>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</si>
  <si>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</si>
  <si>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</si>
  <si>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</si>
  <si>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</si>
  <si>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</si>
  <si>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</si>
  <si>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</si>
  <si>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</si>
  <si>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</si>
  <si>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</si>
  <si>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</si>
  <si>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</si>
  <si>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</si>
  <si>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</si>
  <si>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</si>
  <si>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</si>
  <si>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</si>
  <si>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</si>
  <si>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</si>
  <si>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</si>
  <si>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</si>
  <si>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</si>
  <si>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</si>
  <si>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</si>
  <si>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</si>
  <si>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</si>
  <si>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</si>
  <si>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</si>
  <si>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</si>
  <si>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</si>
  <si>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</si>
  <si>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</si>
  <si>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</si>
  <si>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</si>
  <si>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</si>
  <si>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</si>
  <si>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</si>
  <si>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</si>
  <si>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</si>
  <si>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</si>
  <si>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</si>
  <si>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</si>
  <si>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</si>
  <si>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</si>
  <si>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</si>
  <si>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</si>
  <si>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</si>
  <si>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</si>
  <si>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</si>
  <si>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</si>
  <si>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</si>
  <si>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</si>
  <si>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</si>
  <si>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</si>
  <si>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</si>
  <si>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</si>
  <si>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</si>
  <si>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</si>
  <si>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</si>
  <si>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</si>
  <si>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</si>
  <si>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</si>
  <si>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</si>
  <si>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</si>
  <si>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</si>
  <si>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</si>
  <si>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</si>
  <si>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</si>
  <si>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</si>
  <si>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</si>
  <si>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</si>
  <si>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</si>
  <si>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</si>
  <si>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</si>
  <si>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</si>
  <si>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</si>
  <si>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</si>
  <si>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</si>
  <si>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</si>
  <si>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</si>
  <si>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</si>
  <si>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</si>
  <si>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</si>
  <si>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</si>
  <si>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</si>
  <si>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</si>
  <si>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</si>
  <si>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</si>
  <si>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</si>
  <si>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</si>
  <si>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</si>
  <si>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</si>
  <si>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</si>
  <si>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</si>
  <si>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</si>
  <si>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</si>
  <si>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</si>
  <si>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</si>
  <si>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</si>
  <si>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</si>
  <si>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</si>
  <si>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</si>
  <si>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</si>
  <si>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</si>
  <si>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</si>
  <si>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</si>
  <si>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</si>
  <si>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</si>
  <si>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</si>
  <si>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</si>
  <si>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</si>
  <si>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</si>
  <si>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</si>
  <si>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</si>
  <si>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</si>
  <si>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</si>
  <si>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</si>
  <si>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</si>
  <si>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</si>
  <si>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</si>
  <si>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</si>
  <si>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</si>
  <si>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</si>
  <si>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</si>
  <si>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</si>
  <si>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</si>
  <si>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</si>
  <si>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</si>
  <si>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</si>
  <si>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</si>
  <si>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</si>
  <si>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</si>
  <si>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</si>
  <si>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</si>
  <si>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</si>
  <si>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</si>
  <si>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</si>
  <si>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</si>
  <si>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</si>
  <si>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</si>
  <si>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</si>
  <si>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</si>
  <si>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</si>
  <si>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</si>
  <si>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</si>
  <si>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</si>
  <si>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</si>
  <si>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</si>
  <si>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</si>
  <si>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</si>
  <si>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</si>
  <si>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</si>
  <si>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</si>
  <si>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</si>
  <si>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</si>
  <si>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</si>
  <si>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</si>
  <si>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</si>
  <si>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</si>
  <si>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</si>
  <si>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</si>
  <si>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</si>
  <si>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</si>
  <si>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</si>
  <si>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</si>
  <si>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</si>
  <si>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</si>
  <si>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</si>
  <si>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</si>
  <si>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</si>
  <si>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</si>
  <si>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</si>
  <si>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</si>
  <si>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</si>
  <si>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</si>
  <si>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</si>
  <si>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</si>
  <si>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</si>
  <si>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</si>
  <si>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</si>
  <si>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</si>
  <si>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</si>
  <si>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</si>
  <si>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</si>
  <si>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</si>
  <si>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</si>
  <si>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</si>
  <si>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</si>
  <si>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</si>
  <si>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</si>
  <si>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</si>
  <si>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</si>
  <si>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</si>
  <si>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</si>
  <si>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</si>
  <si>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</si>
  <si>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</si>
  <si>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</si>
  <si>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</si>
  <si>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</si>
  <si>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</si>
  <si>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</si>
  <si>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</si>
  <si>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</si>
  <si>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</si>
  <si>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</si>
  <si>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</si>
  <si>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</si>
  <si>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</si>
  <si>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</si>
  <si>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</si>
  <si>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</si>
  <si>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</si>
  <si>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</si>
  <si>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</si>
  <si>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</si>
  <si>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</si>
  <si>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</si>
  <si>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</si>
  <si>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</si>
  <si>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</si>
  <si>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</si>
  <si>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</si>
  <si>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</si>
  <si>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</si>
  <si>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</si>
  <si>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</si>
  <si>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</si>
  <si>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</si>
  <si>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</si>
  <si>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</si>
  <si>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</si>
  <si>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</si>
  <si>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</si>
  <si>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</si>
  <si>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</si>
  <si>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</si>
  <si>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</si>
  <si>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</si>
  <si>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</si>
  <si>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</si>
  <si>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</si>
  <si>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</si>
  <si>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</si>
  <si>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</si>
  <si>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</si>
  <si>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</si>
  <si>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</si>
  <si>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</si>
  <si>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</si>
  <si>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</si>
  <si>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</si>
  <si>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</si>
  <si>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</si>
  <si>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</si>
  <si>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</si>
  <si>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</si>
  <si>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</si>
  <si>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</si>
  <si>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</si>
  <si>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</si>
  <si>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</si>
  <si>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</si>
  <si>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</si>
  <si>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</si>
  <si>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</si>
  <si>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</si>
  <si>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</si>
  <si>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</si>
  <si>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</si>
  <si>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</si>
  <si>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</si>
  <si>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</si>
  <si>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</si>
  <si>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</si>
  <si>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</si>
  <si>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</si>
  <si>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</si>
  <si>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</si>
  <si>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</si>
  <si>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</si>
  <si>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</si>
  <si>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</si>
  <si>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</si>
  <si>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</si>
  <si>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</si>
  <si>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</si>
  <si>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</si>
  <si>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</si>
  <si>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</si>
  <si>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</si>
  <si>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</si>
  <si>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</si>
  <si>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</si>
  <si>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</si>
  <si>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</si>
  <si>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</si>
  <si>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</si>
  <si>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</si>
  <si>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</si>
  <si>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</si>
  <si>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</si>
  <si>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</si>
  <si>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</si>
  <si>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</si>
  <si>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</si>
  <si>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</si>
  <si>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</si>
  <si>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</si>
  <si>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</si>
  <si>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</si>
  <si>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</si>
  <si>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</si>
  <si>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</si>
  <si>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</si>
  <si>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</si>
  <si>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</si>
  <si>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</si>
  <si>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</si>
  <si>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</si>
  <si>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</si>
  <si>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</si>
  <si>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</si>
  <si>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</si>
  <si>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</si>
  <si>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</si>
  <si>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</si>
  <si>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</si>
  <si>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</si>
  <si>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</si>
  <si>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</si>
  <si>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</si>
  <si>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</si>
  <si>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</si>
  <si>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</si>
  <si>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</si>
  <si>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</si>
  <si>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</si>
  <si>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</si>
  <si>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</si>
  <si>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</si>
  <si>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</si>
  <si>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</si>
  <si>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</si>
  <si>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</si>
  <si>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</si>
  <si>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</si>
  <si>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</si>
  <si>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</si>
  <si>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</si>
  <si>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</si>
  <si>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</si>
  <si>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</si>
  <si>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</si>
  <si>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</si>
  <si>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</si>
  <si>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</si>
  <si>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</si>
  <si>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</si>
  <si>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</si>
  <si>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</si>
  <si>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</si>
  <si>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</si>
  <si>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</si>
  <si>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</si>
  <si>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</si>
  <si>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</si>
  <si>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</si>
  <si>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</si>
  <si>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</si>
  <si>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</si>
  <si>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</si>
  <si>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</si>
  <si>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</si>
  <si>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</si>
  <si>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</si>
  <si>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</si>
  <si>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</si>
  <si>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</si>
  <si>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</si>
  <si>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</si>
  <si>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</si>
  <si>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</si>
  <si>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</si>
  <si>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</si>
  <si>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</si>
  <si>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</si>
  <si>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</si>
  <si>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</si>
  <si>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</si>
  <si>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</si>
  <si>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</si>
  <si>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</si>
  <si>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</si>
  <si>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</si>
  <si>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</si>
  <si>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</si>
  <si>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</si>
  <si>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</si>
  <si>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</si>
  <si>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</si>
  <si>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</si>
  <si>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</si>
  <si>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</si>
  <si>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</si>
  <si>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</si>
  <si>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</si>
  <si>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</si>
  <si>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</si>
  <si>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</si>
  <si>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</si>
  <si>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</si>
  <si>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</si>
  <si>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</si>
  <si>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</si>
  <si>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</si>
  <si>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</si>
  <si>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</si>
  <si>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</si>
  <si>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</si>
  <si>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</si>
  <si>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</si>
  <si>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</si>
  <si>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</si>
  <si>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</si>
  <si>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</si>
  <si>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</si>
  <si>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</si>
  <si>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</si>
  <si>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</si>
  <si>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</si>
  <si>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</si>
  <si>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</si>
  <si>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</si>
  <si>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</si>
  <si>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</si>
  <si>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</si>
  <si>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</si>
  <si>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</si>
  <si>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</si>
  <si>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</si>
  <si>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</si>
  <si>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</si>
  <si>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</si>
  <si>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</si>
  <si>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</si>
  <si>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</si>
  <si>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</si>
  <si>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</si>
  <si>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</si>
  <si>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</si>
  <si>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</si>
  <si>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</si>
  <si>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</si>
  <si>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</si>
  <si>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</si>
  <si>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</si>
  <si>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</si>
  <si>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</si>
  <si>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</si>
  <si>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</si>
  <si>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</si>
  <si>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</si>
  <si>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</si>
  <si>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</si>
  <si>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</si>
  <si>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</si>
  <si>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</si>
  <si>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</si>
  <si>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</si>
  <si>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</si>
  <si>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</si>
  <si>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</si>
  <si>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</si>
  <si>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</si>
  <si>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</si>
  <si>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</si>
  <si>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</si>
  <si>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</si>
  <si>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</si>
  <si>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</si>
  <si>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</si>
  <si>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</si>
  <si>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</si>
  <si>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</si>
  <si>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</si>
  <si>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</si>
  <si>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</si>
  <si>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</si>
  <si>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</si>
  <si>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</si>
  <si>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</si>
  <si>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</si>
  <si>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</si>
  <si>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</si>
  <si>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</si>
  <si>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</si>
  <si>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</si>
  <si>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</si>
  <si>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</si>
  <si>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</si>
  <si>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</si>
  <si>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</si>
  <si>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</si>
  <si>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</si>
  <si>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</si>
  <si>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</si>
  <si>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</si>
  <si>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</si>
  <si>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</si>
  <si>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</si>
  <si>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</si>
  <si>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</si>
  <si>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</si>
  <si>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</si>
  <si>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</si>
  <si>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</si>
  <si>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</si>
  <si>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</si>
  <si>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</si>
  <si>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</si>
  <si>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</si>
  <si>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</si>
  <si>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</si>
  <si>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</si>
  <si>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</si>
  <si>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</si>
  <si>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</si>
  <si>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</si>
  <si>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</si>
  <si>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</si>
  <si>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</si>
  <si>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</si>
  <si>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</si>
  <si>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</si>
  <si>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</si>
  <si>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</si>
  <si>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</si>
  <si>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</si>
  <si>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</si>
  <si>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</si>
  <si>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</si>
  <si>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</si>
  <si>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</si>
  <si>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</si>
  <si>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</si>
  <si>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</si>
  <si>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</si>
  <si>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</si>
  <si>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</si>
  <si>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</si>
  <si>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</si>
  <si>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</si>
  <si>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</si>
  <si>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</si>
  <si>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</si>
  <si>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</si>
  <si>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</si>
  <si>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</si>
  <si>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</si>
  <si>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</si>
  <si>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</si>
  <si>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</si>
  <si>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</si>
  <si>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</si>
  <si>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</si>
  <si>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</si>
  <si>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</si>
  <si>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</si>
  <si>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</si>
  <si>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</si>
  <si>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</si>
  <si>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</si>
  <si>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</si>
  <si>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</si>
  <si>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</si>
  <si>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</si>
  <si>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</si>
  <si>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</si>
  <si>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</si>
  <si>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</si>
  <si>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</si>
  <si>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</si>
  <si>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</si>
  <si>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</si>
  <si>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</si>
  <si>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</si>
  <si>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</si>
  <si>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</si>
  <si>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</si>
  <si>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</si>
  <si>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</si>
  <si>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</si>
  <si>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</si>
  <si>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</si>
  <si>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</si>
  <si>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</si>
  <si>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</si>
  <si>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</si>
  <si>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</si>
  <si>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</si>
  <si>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</si>
  <si>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</si>
  <si>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</si>
  <si>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</si>
  <si>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</si>
  <si>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</si>
  <si>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</si>
  <si>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</si>
  <si>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</si>
  <si>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</si>
  <si>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</si>
  <si>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</si>
  <si>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</si>
  <si>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</si>
  <si>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</si>
  <si>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</si>
  <si>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</si>
  <si>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</si>
  <si>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</si>
  <si>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</si>
  <si>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</si>
  <si>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</si>
  <si>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</si>
  <si>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</si>
  <si>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</si>
  <si>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</si>
  <si>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</si>
  <si>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</si>
  <si>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</si>
  <si>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</si>
  <si>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</si>
  <si>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</si>
  <si>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</si>
  <si>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</si>
  <si>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</si>
  <si>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</si>
  <si>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</si>
  <si>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</si>
  <si>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</si>
  <si>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</si>
  <si>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</si>
  <si>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</si>
  <si>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</si>
  <si>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</si>
  <si>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</si>
  <si>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</si>
  <si>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</si>
  <si>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</si>
  <si>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</si>
  <si>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</si>
  <si>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</si>
  <si>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</si>
  <si>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</si>
  <si>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</si>
  <si>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</si>
  <si>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</si>
  <si>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</si>
  <si>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</si>
  <si>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</si>
  <si>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</si>
  <si>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</si>
  <si>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</si>
  <si>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</si>
  <si>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</si>
  <si>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</si>
  <si>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</si>
  <si>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</si>
  <si>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</si>
  <si>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</si>
  <si>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</si>
  <si>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</si>
  <si>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</si>
  <si>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</si>
  <si>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</si>
  <si>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</si>
  <si>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</si>
  <si>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</si>
  <si>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</si>
  <si>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</si>
  <si>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</si>
  <si>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</si>
  <si>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</si>
  <si>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</si>
  <si>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</si>
  <si>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</si>
  <si>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</si>
  <si>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</si>
  <si>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</si>
  <si>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</si>
  <si>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</si>
  <si>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</si>
  <si>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</si>
  <si>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</si>
  <si>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</si>
  <si>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</si>
  <si>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</si>
  <si>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</si>
  <si>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</si>
  <si>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</si>
  <si>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</si>
  <si>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</si>
  <si>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</si>
  <si>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</si>
  <si>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</si>
  <si>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</si>
  <si>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</si>
  <si>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</si>
  <si>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</si>
  <si>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</si>
  <si>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</si>
  <si>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</si>
  <si>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</si>
  <si>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</si>
  <si>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</si>
  <si>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</si>
  <si>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</si>
  <si>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</si>
  <si>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</si>
  <si>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</si>
  <si>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</si>
  <si>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</si>
  <si>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</si>
  <si>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</si>
  <si>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</si>
  <si>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</si>
  <si>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</si>
  <si>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</si>
  <si>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</si>
  <si>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</si>
  <si>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</si>
  <si>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</si>
  <si>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</si>
  <si>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</si>
  <si>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</si>
  <si>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</si>
  <si>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</si>
  <si>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</si>
  <si>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</si>
  <si>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</si>
  <si>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</si>
  <si>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</si>
  <si>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</si>
  <si>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</si>
  <si>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</si>
  <si>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</si>
  <si>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</si>
  <si>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</si>
  <si>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</si>
  <si>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</si>
  <si>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</si>
  <si>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</si>
  <si>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</si>
  <si>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</si>
  <si>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</si>
  <si>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</si>
  <si>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</si>
  <si>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</si>
  <si>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</si>
  <si>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</si>
  <si>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</si>
  <si>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</si>
  <si>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</si>
  <si>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</si>
  <si>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</si>
  <si>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</si>
  <si>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</si>
  <si>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</si>
  <si>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</si>
  <si>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</si>
  <si>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</si>
  <si>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</si>
  <si>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</si>
  <si>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</si>
  <si>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</si>
  <si>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</si>
  <si>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</si>
  <si>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</si>
  <si>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</si>
  <si>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</si>
  <si>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</si>
  <si>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</si>
  <si>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</si>
  <si>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</si>
  <si>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</si>
  <si>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</si>
  <si>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</si>
  <si>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</si>
  <si>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</si>
  <si>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</si>
  <si>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</si>
  <si>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</si>
  <si>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</si>
  <si>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</si>
  <si>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</si>
  <si>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</si>
  <si>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</si>
  <si>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</si>
  <si>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</si>
  <si>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</si>
  <si>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</si>
  <si>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</si>
  <si>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</si>
  <si>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</si>
  <si>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</si>
  <si>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</si>
  <si>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</si>
  <si>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</si>
  <si>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</si>
  <si>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</si>
  <si>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</si>
  <si>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</si>
  <si>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</si>
  <si>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</si>
  <si>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</si>
  <si>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</si>
  <si>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</si>
  <si>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</si>
  <si>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</si>
  <si>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</si>
  <si>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</si>
  <si>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</si>
  <si>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</si>
  <si>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</si>
  <si>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</si>
  <si>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</si>
  <si>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</si>
  <si>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</si>
  <si>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</si>
  <si>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</si>
  <si>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</si>
  <si>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</si>
  <si>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</si>
  <si>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</si>
  <si>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</si>
  <si>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</si>
  <si>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</si>
  <si>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</si>
  <si>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</si>
  <si>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</si>
  <si>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</si>
  <si>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</si>
  <si>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</si>
  <si>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</si>
  <si>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</si>
  <si>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</si>
  <si>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</si>
  <si>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</si>
  <si>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</si>
  <si>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</si>
  <si>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</si>
  <si>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</si>
  <si>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</si>
  <si>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</si>
  <si>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</si>
  <si>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</si>
  <si>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</si>
  <si>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</si>
  <si>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</si>
  <si>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</si>
  <si>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</si>
  <si>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</si>
  <si>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</si>
  <si>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</si>
  <si>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</si>
  <si>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</si>
  <si>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</si>
  <si>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</si>
  <si>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</si>
  <si>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</si>
  <si>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</si>
  <si>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</si>
  <si>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</si>
  <si>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</si>
  <si>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</si>
  <si>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</si>
  <si>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</si>
  <si>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</si>
  <si>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</si>
  <si>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</si>
  <si>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</si>
  <si>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</si>
  <si>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</si>
  <si>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</si>
  <si>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</si>
  <si>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</si>
  <si>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</si>
  <si>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</si>
  <si>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</si>
  <si>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</si>
  <si>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</si>
  <si>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</si>
  <si>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</si>
  <si>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</si>
  <si>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</si>
  <si>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</si>
  <si>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</si>
  <si>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</si>
  <si>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</si>
  <si>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</si>
  <si>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</si>
  <si>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</si>
  <si>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</si>
  <si>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</si>
  <si>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</si>
  <si>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</si>
  <si>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</si>
  <si>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</si>
  <si>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</si>
  <si>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</si>
  <si>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</si>
  <si>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</si>
  <si>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</si>
  <si>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</si>
  <si>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</si>
  <si>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</si>
  <si>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</si>
  <si>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</si>
  <si>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</si>
  <si>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</si>
  <si>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</si>
  <si>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</si>
  <si>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</si>
  <si>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</si>
  <si>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</si>
  <si>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</si>
  <si>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</si>
  <si>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</si>
  <si>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</si>
  <si>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</si>
  <si>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</si>
  <si>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</si>
  <si>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</si>
  <si>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</si>
  <si>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</si>
  <si>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</si>
  <si>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</si>
  <si>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</si>
  <si>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</si>
  <si>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</si>
  <si>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</si>
  <si>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</si>
  <si>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</si>
  <si>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</si>
  <si>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</si>
  <si>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</si>
  <si>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</si>
  <si>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</si>
  <si>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</si>
  <si>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</si>
  <si>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</si>
  <si>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</si>
  <si>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</si>
  <si>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</si>
  <si>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</si>
  <si>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</si>
  <si>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</si>
  <si>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</si>
  <si>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</si>
  <si>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</si>
  <si>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</si>
  <si>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</si>
  <si>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</si>
  <si>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</si>
  <si>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</si>
  <si>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</si>
  <si>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</si>
  <si>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</si>
  <si>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</si>
  <si>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</si>
  <si>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</si>
  <si>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</si>
  <si>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</si>
  <si>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</si>
  <si>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</si>
  <si>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</si>
  <si>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</si>
  <si>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</si>
  <si>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</si>
  <si>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</si>
  <si>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</si>
  <si>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</si>
  <si>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</si>
  <si>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</si>
  <si>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</si>
  <si>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</si>
  <si>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</si>
  <si>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</si>
  <si>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</si>
  <si>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</si>
  <si>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</si>
  <si>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</si>
  <si>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</si>
  <si>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</si>
  <si>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</si>
  <si>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</si>
  <si>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</si>
  <si>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</si>
  <si>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</si>
  <si>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</si>
  <si>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</si>
  <si>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</si>
  <si>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</si>
  <si>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</si>
  <si>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</si>
  <si>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</si>
  <si>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</si>
  <si>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</si>
  <si>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</si>
  <si>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</si>
  <si>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</si>
  <si>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</si>
  <si>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</si>
  <si>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</si>
  <si>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</si>
  <si>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</si>
  <si>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</si>
  <si>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</si>
  <si>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</si>
  <si>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</si>
  <si>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</si>
  <si>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</si>
  <si>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</si>
  <si>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</si>
  <si>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</si>
  <si>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</si>
  <si>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</si>
  <si>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</si>
  <si>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</si>
  <si>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</si>
  <si>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</si>
  <si>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</si>
  <si>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</si>
  <si>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</si>
  <si>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</si>
  <si>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</si>
  <si>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</si>
  <si>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</si>
  <si>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</si>
  <si>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</si>
  <si>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</si>
  <si>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</si>
  <si>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</si>
  <si>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</si>
  <si>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</si>
  <si>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</si>
  <si>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</si>
  <si>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</si>
  <si>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</si>
  <si>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</si>
  <si>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</si>
  <si>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</si>
  <si>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</si>
  <si>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</si>
  <si>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</si>
  <si>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</si>
  <si>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</si>
  <si>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</si>
  <si>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</si>
  <si>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</si>
  <si>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</si>
  <si>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</si>
  <si>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</si>
  <si>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</si>
  <si>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</si>
  <si>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</si>
  <si>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</si>
  <si>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</si>
  <si>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</si>
  <si>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</si>
  <si>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</si>
  <si>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</si>
  <si>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</si>
  <si>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</si>
  <si>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</si>
  <si>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</si>
  <si>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</si>
  <si>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</si>
  <si>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</si>
  <si>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</si>
  <si>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</si>
  <si>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</si>
  <si>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</si>
  <si>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</si>
  <si>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</si>
  <si>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</si>
  <si>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</si>
  <si>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</si>
  <si>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</si>
  <si>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</si>
  <si>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</si>
  <si>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</si>
  <si>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</si>
  <si>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</si>
  <si>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</si>
  <si>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</si>
  <si>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</si>
  <si>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</si>
  <si>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</si>
  <si>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</si>
  <si>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</si>
  <si>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</si>
  <si>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</si>
  <si>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</si>
  <si>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</si>
  <si>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</si>
  <si>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</si>
  <si>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</si>
  <si>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</si>
  <si>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</si>
  <si>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</si>
  <si>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</si>
  <si>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</si>
  <si>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</si>
  <si>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</si>
  <si>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</si>
  <si>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</si>
  <si>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</si>
  <si>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</si>
  <si>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</si>
  <si>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</si>
  <si>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</si>
  <si>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</si>
  <si>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</si>
  <si>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</si>
  <si>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</si>
  <si>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</si>
  <si>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</si>
  <si>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</si>
  <si>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</si>
  <si>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</si>
  <si>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</si>
  <si>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</si>
  <si>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</si>
  <si>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</si>
  <si>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</si>
  <si>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</si>
  <si>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</si>
  <si>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</si>
  <si>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</si>
  <si>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</si>
  <si>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</si>
  <si>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</si>
  <si>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</si>
  <si>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</si>
  <si>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</si>
  <si>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</si>
  <si>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</si>
  <si>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</si>
  <si>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</si>
  <si>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</si>
  <si>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</si>
  <si>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</si>
  <si>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</si>
  <si>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</si>
  <si>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</si>
  <si>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</si>
  <si>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</si>
  <si>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</si>
  <si>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</si>
  <si>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</si>
  <si>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</si>
  <si>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</si>
  <si>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</si>
  <si>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</si>
  <si>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</si>
  <si>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</si>
  <si>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</si>
  <si>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</si>
  <si>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</si>
  <si>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</si>
  <si>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</si>
  <si>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</si>
  <si>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</si>
  <si>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</si>
  <si>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</si>
  <si>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</si>
  <si>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</si>
  <si>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</si>
  <si>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</si>
  <si>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</si>
  <si>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</si>
  <si>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</si>
  <si>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</si>
  <si>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</si>
  <si>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</si>
  <si>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</si>
  <si>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</si>
  <si>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</si>
  <si>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</si>
  <si>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</si>
  <si>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</si>
  <si>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</si>
  <si>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</si>
  <si>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</si>
  <si>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</si>
  <si>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</si>
  <si>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</si>
  <si>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</si>
  <si>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</si>
  <si>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</si>
  <si>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</si>
  <si>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</si>
  <si>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</si>
  <si>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</si>
  <si>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</si>
  <si>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</si>
  <si>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</si>
  <si>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</si>
  <si>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</si>
  <si>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</si>
  <si>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</si>
  <si>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</si>
  <si>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</si>
  <si>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</si>
  <si>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</si>
  <si>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</si>
  <si>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</si>
  <si>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</si>
  <si>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</si>
  <si>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</si>
  <si>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</si>
  <si>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</si>
  <si>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</si>
  <si>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</si>
  <si>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</si>
  <si>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</si>
  <si>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</si>
  <si>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</si>
  <si>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</si>
  <si>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</si>
  <si>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</si>
  <si>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</si>
  <si>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</si>
  <si>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</si>
  <si>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</si>
  <si>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</si>
  <si>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</si>
  <si>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</si>
  <si>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</si>
  <si>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</si>
  <si>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</si>
  <si>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</si>
  <si>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</si>
  <si>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</si>
  <si>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</si>
  <si>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</si>
  <si>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</si>
  <si>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</si>
  <si>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</si>
  <si>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</si>
  <si>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</si>
  <si>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</si>
  <si>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</si>
  <si>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</si>
  <si>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</si>
  <si>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</si>
  <si>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</si>
  <si>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</si>
  <si>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</si>
  <si>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</si>
  <si>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</si>
  <si>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</si>
  <si>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</si>
  <si>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</si>
  <si>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</si>
  <si>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</si>
  <si>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</si>
  <si>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</si>
  <si>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</si>
  <si>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</si>
  <si>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</si>
  <si>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</si>
  <si>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</si>
  <si>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</si>
  <si>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</si>
  <si>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</si>
  <si>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</si>
  <si>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</si>
  <si>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</si>
  <si>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</si>
  <si>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</si>
  <si>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</si>
  <si>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</si>
  <si>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</si>
  <si>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</si>
  <si>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</si>
  <si>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</si>
  <si>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</si>
  <si>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</si>
  <si>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</si>
  <si>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</si>
  <si>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</si>
  <si>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</si>
  <si>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</si>
  <si>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</si>
  <si>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</si>
  <si>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</si>
  <si>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</si>
  <si>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</si>
  <si>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</si>
  <si>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</si>
  <si>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</si>
  <si>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</si>
  <si>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</si>
  <si>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</si>
  <si>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</si>
  <si>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</si>
  <si>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</si>
  <si>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</si>
  <si>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</si>
  <si>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</si>
  <si>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</si>
  <si>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</si>
  <si>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</si>
  <si>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</si>
  <si>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</si>
  <si>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</si>
  <si>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</si>
  <si>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</si>
  <si>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</si>
  <si>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</si>
  <si>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</si>
  <si>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</si>
  <si>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</si>
  <si>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</si>
  <si>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</si>
  <si>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</si>
  <si>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</si>
  <si>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</si>
  <si>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</si>
  <si>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</si>
  <si>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</si>
  <si>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</si>
  <si>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</si>
  <si>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</si>
  <si>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</si>
  <si>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</si>
  <si>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</si>
  <si>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</si>
  <si>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</si>
  <si>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</si>
  <si>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</si>
  <si>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</si>
  <si>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</si>
  <si>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</si>
  <si>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</si>
  <si>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</si>
  <si>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</si>
  <si>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</si>
  <si>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</si>
  <si>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</si>
  <si>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</si>
  <si>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</si>
  <si>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</si>
  <si>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</si>
  <si>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</si>
  <si>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</si>
  <si>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</si>
  <si>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</si>
  <si>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</si>
  <si>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</si>
  <si>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</si>
  <si>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</si>
  <si>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</si>
  <si>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</si>
  <si>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</si>
  <si>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</si>
  <si>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</si>
  <si>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</si>
  <si>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</si>
  <si>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</si>
  <si>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</si>
  <si>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</si>
  <si>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</si>
  <si>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</si>
  <si>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</si>
  <si>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</si>
  <si>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</si>
  <si>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</si>
  <si>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</si>
  <si>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</si>
  <si>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</si>
  <si>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</si>
  <si>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</si>
  <si>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</si>
  <si>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</si>
  <si>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</si>
  <si>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</si>
  <si>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</si>
  <si>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</si>
  <si>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</si>
  <si>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</si>
  <si>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</si>
  <si>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</si>
  <si>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</si>
  <si>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</si>
  <si>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</si>
  <si>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</si>
  <si>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</si>
  <si>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</si>
  <si>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</si>
  <si>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</si>
  <si>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</si>
  <si>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</si>
  <si>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</si>
  <si>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</si>
  <si>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</si>
  <si>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</si>
  <si>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</si>
  <si>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</si>
  <si>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</si>
  <si>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</si>
  <si>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</si>
  <si>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</si>
  <si>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</si>
  <si>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</si>
  <si>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</si>
  <si>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</si>
  <si>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</si>
  <si>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</si>
  <si>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</si>
  <si>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</si>
  <si>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</si>
  <si>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</si>
  <si>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</si>
  <si>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</si>
  <si>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</si>
  <si>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</si>
  <si>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</si>
  <si>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</si>
  <si>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</si>
  <si>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</si>
  <si>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</si>
  <si>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</si>
  <si>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</si>
  <si>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</si>
  <si>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</si>
  <si>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</si>
  <si>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</si>
  <si>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</si>
  <si>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</si>
  <si>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</si>
  <si>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</si>
  <si>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</si>
  <si>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</si>
  <si>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</si>
  <si>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</si>
  <si>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</si>
  <si>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</si>
  <si>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</si>
  <si>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</si>
  <si>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</si>
  <si>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</si>
  <si>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</si>
  <si>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</si>
  <si>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</si>
  <si>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</si>
  <si>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</si>
  <si>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</si>
  <si>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</si>
  <si>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</si>
  <si>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</si>
  <si>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</si>
  <si>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</si>
  <si>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</si>
  <si>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</si>
  <si>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</si>
  <si>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</si>
  <si>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</si>
  <si>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</si>
  <si>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</si>
  <si>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</si>
  <si>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</si>
  <si>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</si>
  <si>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</si>
  <si>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</si>
  <si>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</si>
  <si>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</si>
  <si>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</si>
  <si>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</si>
  <si>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</si>
  <si>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</si>
  <si>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</si>
  <si>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</si>
  <si>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</si>
  <si>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</si>
  <si>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</si>
  <si>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</si>
  <si>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</si>
  <si>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</si>
  <si>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</si>
  <si>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</si>
  <si>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</si>
  <si>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</si>
  <si>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</si>
  <si>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</si>
  <si>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</si>
  <si>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</si>
  <si>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</si>
  <si>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</si>
  <si>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</si>
  <si>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</si>
  <si>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</si>
  <si>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</si>
  <si>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</si>
  <si>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</si>
  <si>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</si>
  <si>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</si>
  <si>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</si>
  <si>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</si>
  <si>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</si>
  <si>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</si>
  <si>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</si>
  <si>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</si>
  <si>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</si>
  <si>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</si>
  <si>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</si>
  <si>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</si>
  <si>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</si>
  <si>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</si>
  <si>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</si>
  <si>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</si>
  <si>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</si>
  <si>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</si>
  <si>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</si>
  <si>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</si>
  <si>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</si>
  <si>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</si>
  <si>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</si>
  <si>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</si>
  <si>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</si>
  <si>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</si>
  <si>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</si>
  <si>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</si>
  <si>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</si>
  <si>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</si>
  <si>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</si>
  <si>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</si>
  <si>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</si>
  <si>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</si>
  <si>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</si>
  <si>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</si>
  <si>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</si>
  <si>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</si>
  <si>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</si>
  <si>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</si>
  <si>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</si>
  <si>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</si>
  <si>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</si>
  <si>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</si>
  <si>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</si>
  <si>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</si>
  <si>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</si>
  <si>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</si>
  <si>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</si>
  <si>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</si>
  <si>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</si>
  <si>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</si>
  <si>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</si>
  <si>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</si>
  <si>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</si>
  <si>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</si>
  <si>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</si>
  <si>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</si>
  <si>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</si>
  <si>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</si>
  <si>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</si>
  <si>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</si>
  <si>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</si>
  <si>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</si>
  <si>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</si>
  <si>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</si>
  <si>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</si>
  <si>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</si>
  <si>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</si>
  <si>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</si>
  <si>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</si>
  <si>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</si>
  <si>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</si>
  <si>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</si>
  <si>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</si>
  <si>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</si>
  <si>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</si>
  <si>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</si>
  <si>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</si>
  <si>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</si>
  <si>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</si>
  <si>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</si>
  <si>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</si>
  <si>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</si>
  <si>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</si>
  <si>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</si>
  <si>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</si>
  <si>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</si>
  <si>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</si>
  <si>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</si>
  <si>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</si>
  <si>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</si>
  <si>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</si>
  <si>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</si>
  <si>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</si>
  <si>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</si>
  <si>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</si>
  <si>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</si>
  <si>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</si>
  <si>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</si>
  <si>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</si>
  <si>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</si>
  <si>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</si>
  <si>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</si>
  <si>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</si>
  <si>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</si>
  <si>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</si>
  <si>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</si>
  <si>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</si>
  <si>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</si>
  <si>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</si>
  <si>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</si>
  <si>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</si>
  <si>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</si>
  <si>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</si>
  <si>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</si>
  <si>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</si>
  <si>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</si>
  <si>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</si>
  <si>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</si>
  <si>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</si>
  <si>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</si>
  <si>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</si>
  <si>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</si>
  <si>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</si>
  <si>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</si>
  <si>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</si>
  <si>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</si>
  <si>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</si>
  <si>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</si>
  <si>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</si>
  <si>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</si>
  <si>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</si>
  <si>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</si>
  <si>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</si>
  <si>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</si>
  <si>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</si>
  <si>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</si>
  <si>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</si>
  <si>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</si>
  <si>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</si>
  <si>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</si>
  <si>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</si>
  <si>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</si>
  <si>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</si>
  <si>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</si>
  <si>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</si>
  <si>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</si>
  <si>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</si>
  <si>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</si>
  <si>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</si>
  <si>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</si>
  <si>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</si>
  <si>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</si>
  <si>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</si>
  <si>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</si>
  <si>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</si>
  <si>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</si>
  <si>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</si>
  <si>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</si>
  <si>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</si>
  <si>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</si>
  <si>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</si>
  <si>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</si>
  <si>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</si>
  <si>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</si>
  <si>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</si>
  <si>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</si>
  <si>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</si>
  <si>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</si>
  <si>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</si>
  <si>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</si>
  <si>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</si>
  <si>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</si>
  <si>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</si>
  <si>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</si>
  <si>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</si>
  <si>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</si>
  <si>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</si>
  <si>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</si>
  <si>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</si>
  <si>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</si>
  <si>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</si>
  <si>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</si>
  <si>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</si>
  <si>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</si>
  <si>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</si>
  <si>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</si>
  <si>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</si>
  <si>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</si>
  <si>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</si>
  <si>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</si>
  <si>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</si>
  <si>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</si>
  <si>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</si>
  <si>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</si>
  <si>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</si>
  <si>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</si>
  <si>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</si>
  <si>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</si>
  <si>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</si>
  <si>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</si>
  <si>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</si>
  <si>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</si>
  <si>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</si>
  <si>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</si>
  <si>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</si>
  <si>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</si>
  <si>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</si>
  <si>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</si>
  <si>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</si>
  <si>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</si>
  <si>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</si>
  <si>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</si>
  <si>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</si>
  <si>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</si>
  <si>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</si>
  <si>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</si>
  <si>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</si>
  <si>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</si>
  <si>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</si>
  <si>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</si>
  <si>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</si>
  <si>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</si>
  <si>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</si>
  <si>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</si>
  <si>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</si>
  <si>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</si>
  <si>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</si>
  <si>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</si>
  <si>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</si>
  <si>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</si>
  <si>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</si>
  <si>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</si>
  <si>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</si>
  <si>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</si>
  <si>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</si>
  <si>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</si>
  <si>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</si>
  <si>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</si>
  <si>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</si>
  <si>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</si>
  <si>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</si>
  <si>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</si>
  <si>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</si>
  <si>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</si>
  <si>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</si>
  <si>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</si>
  <si>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</si>
  <si>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</si>
  <si>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</si>
  <si>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</si>
  <si>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</si>
  <si>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</si>
  <si>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</si>
  <si>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</si>
  <si>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</si>
  <si>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</si>
  <si>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</si>
  <si>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</si>
  <si>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</si>
  <si>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</si>
  <si>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</si>
  <si>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</si>
  <si>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</si>
  <si>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</si>
  <si>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</si>
  <si>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</si>
  <si>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</si>
  <si>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</si>
  <si>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</si>
  <si>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</si>
  <si>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</si>
  <si>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</si>
  <si>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</si>
  <si>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</si>
  <si>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</si>
  <si>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</si>
  <si>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</si>
  <si>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</si>
  <si>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</si>
  <si>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</si>
  <si>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</si>
  <si>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</si>
  <si>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</si>
  <si>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</si>
  <si>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</si>
  <si>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</si>
  <si>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</si>
  <si>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</si>
  <si>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</si>
  <si>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</si>
  <si>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</si>
  <si>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</si>
  <si>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</si>
  <si>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</si>
  <si>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</si>
  <si>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</si>
  <si>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</si>
  <si>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</si>
  <si>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</si>
  <si>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</si>
  <si>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</si>
  <si>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</si>
  <si>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</si>
  <si>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</si>
  <si>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</si>
  <si>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</si>
  <si>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</si>
  <si>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</si>
  <si>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</si>
  <si>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</si>
  <si>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</si>
  <si>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</si>
  <si>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</si>
  <si>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</si>
  <si>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</si>
  <si>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</si>
  <si>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</si>
  <si>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</si>
  <si>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</si>
  <si>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</si>
  <si>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</si>
  <si>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</si>
  <si>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</si>
  <si>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</si>
  <si>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</si>
  <si>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</si>
  <si>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</si>
  <si>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</si>
  <si>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</si>
  <si>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</si>
  <si>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</si>
  <si>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</si>
  <si>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</si>
  <si>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</si>
  <si>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</si>
  <si>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</si>
  <si>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</si>
  <si>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</si>
  <si>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</si>
  <si>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</si>
  <si>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</si>
  <si>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</si>
  <si>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</si>
  <si>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</si>
  <si>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</si>
  <si>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</si>
  <si>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</si>
  <si>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</si>
  <si>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</si>
  <si>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</si>
  <si>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</si>
  <si>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</si>
  <si>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</si>
  <si>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</si>
  <si>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</si>
  <si>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</si>
  <si>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</si>
  <si>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</si>
  <si>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</si>
  <si>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</si>
  <si>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</si>
  <si>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</si>
  <si>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</si>
  <si>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</si>
  <si>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</si>
  <si>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</si>
  <si>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</si>
  <si>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</si>
  <si>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</si>
  <si>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</si>
  <si>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</si>
  <si>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</si>
  <si>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</si>
  <si>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</si>
  <si>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</si>
  <si>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</si>
  <si>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</si>
  <si>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</si>
  <si>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</si>
  <si>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</si>
  <si>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</si>
  <si>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</si>
  <si>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</si>
  <si>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</si>
  <si>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</si>
  <si>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</si>
  <si>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</si>
  <si>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</si>
  <si>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</si>
  <si>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</si>
  <si>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</si>
  <si>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</si>
  <si>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</si>
  <si>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</si>
  <si>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</si>
  <si>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</si>
  <si>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</si>
  <si>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</si>
  <si>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</si>
  <si>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</si>
  <si>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</si>
  <si>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</si>
  <si>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</si>
  <si>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</si>
  <si>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</si>
  <si>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</si>
  <si>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</si>
  <si>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</si>
  <si>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</si>
  <si>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</si>
  <si>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</si>
  <si>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</si>
  <si>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</si>
  <si>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</si>
  <si>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</si>
  <si>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</si>
  <si>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</si>
  <si>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</si>
  <si>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</si>
  <si>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</si>
  <si>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</si>
  <si>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</si>
  <si>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</si>
  <si>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</si>
  <si>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</si>
  <si>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</si>
  <si>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</si>
  <si>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</si>
  <si>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</si>
  <si>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</si>
  <si>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</si>
  <si>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</si>
  <si>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</si>
  <si>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</si>
  <si>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</si>
  <si>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</si>
  <si>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</si>
  <si>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</si>
  <si>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</si>
  <si>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</si>
  <si>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</si>
  <si>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</si>
  <si>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</si>
  <si>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</si>
  <si>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</si>
  <si>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</si>
  <si>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</si>
  <si>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</si>
  <si>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</si>
  <si>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</si>
  <si>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</si>
  <si>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</si>
  <si>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</si>
  <si>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</si>
  <si>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</si>
  <si>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</si>
  <si>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</si>
  <si>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</si>
  <si>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</si>
  <si>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</si>
  <si>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</si>
  <si>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</si>
  <si>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</si>
  <si>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</si>
  <si>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</si>
  <si>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</si>
  <si>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</si>
  <si>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</si>
  <si>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</si>
  <si>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</si>
  <si>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</si>
  <si>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</si>
  <si>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</si>
  <si>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</si>
  <si>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</si>
  <si>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</si>
  <si>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</si>
  <si>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</si>
  <si>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</si>
  <si>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</si>
  <si>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</si>
  <si>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</si>
  <si>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</si>
  <si>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</si>
  <si>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</si>
  <si>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</si>
  <si>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</si>
  <si>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</si>
  <si>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</si>
  <si>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</si>
  <si>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</si>
  <si>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</si>
  <si>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</si>
  <si>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</si>
  <si>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</si>
  <si>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</si>
  <si>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</si>
  <si>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</si>
  <si>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</si>
  <si>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</si>
  <si>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</si>
  <si>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</si>
  <si>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</si>
  <si>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</si>
  <si>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</si>
  <si>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</si>
  <si>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</si>
  <si>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</si>
  <si>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</si>
  <si>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</si>
  <si>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</si>
  <si>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</si>
  <si>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</si>
  <si>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</si>
  <si>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</si>
  <si>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</si>
  <si>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</si>
  <si>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</si>
  <si>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</si>
  <si>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</si>
  <si>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</si>
  <si>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</si>
  <si>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</si>
  <si>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</si>
  <si>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</si>
  <si>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</si>
  <si>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</si>
  <si>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</si>
  <si>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</si>
  <si>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</si>
  <si>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</si>
  <si>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</si>
  <si>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</si>
  <si>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</si>
  <si>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</si>
  <si>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</si>
  <si>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</si>
  <si>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</si>
  <si>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</si>
  <si>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</si>
  <si>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</si>
  <si>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</si>
  <si>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</si>
  <si>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</si>
  <si>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</si>
  <si>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</si>
  <si>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</si>
  <si>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</si>
  <si>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</si>
  <si>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</si>
  <si>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</si>
  <si>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</si>
  <si>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</si>
  <si>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</si>
  <si>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</si>
  <si>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</si>
  <si>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</si>
  <si>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</si>
  <si>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</si>
  <si>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</si>
  <si>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</si>
  <si>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</si>
  <si>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</si>
  <si>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</si>
  <si>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</si>
  <si>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</si>
  <si>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</si>
  <si>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</si>
  <si>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</si>
  <si>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</si>
  <si>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</si>
  <si>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</si>
  <si>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</si>
  <si>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</si>
  <si>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</si>
  <si>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</si>
  <si>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</si>
  <si>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</si>
  <si>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</si>
  <si>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</si>
  <si>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</si>
  <si>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</si>
  <si>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</si>
  <si>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</si>
  <si>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</si>
  <si>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</si>
  <si>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</si>
  <si>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</si>
  <si>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</si>
  <si>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</si>
  <si>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</si>
  <si>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</si>
  <si>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</si>
  <si>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</si>
  <si>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</si>
  <si>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</si>
  <si>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</si>
  <si>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</si>
  <si>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</si>
  <si>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</si>
  <si>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</si>
  <si>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</si>
  <si>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</si>
  <si>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</si>
  <si>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</si>
  <si>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</si>
  <si>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</si>
  <si>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</si>
  <si>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</si>
  <si>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</si>
  <si>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</si>
  <si>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</si>
  <si>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</si>
  <si>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</si>
  <si>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</si>
  <si>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</si>
  <si>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</si>
  <si>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</si>
  <si>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</si>
  <si>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</si>
  <si>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</si>
  <si>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</si>
  <si>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</si>
  <si>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</si>
  <si>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</si>
  <si>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</si>
  <si>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</si>
  <si>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</si>
  <si>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</si>
  <si>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</si>
  <si>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</si>
  <si>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</si>
  <si>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</si>
  <si>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</si>
  <si>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</si>
  <si>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</si>
  <si>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</si>
  <si>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</si>
  <si>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</si>
  <si>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</si>
  <si>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</si>
  <si>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</si>
  <si>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</si>
  <si>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</si>
  <si>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</si>
  <si>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</si>
  <si>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</si>
  <si>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</si>
  <si>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</si>
  <si>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</si>
  <si>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</si>
  <si>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</si>
  <si>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</si>
  <si>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</si>
  <si>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</si>
  <si>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</si>
  <si>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</si>
  <si>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</si>
  <si>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</si>
  <si>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</si>
  <si>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</si>
  <si>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</si>
  <si>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</si>
  <si>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</si>
  <si>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</si>
  <si>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</si>
  <si>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</si>
  <si>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</si>
  <si>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</si>
  <si>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</si>
  <si>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</si>
  <si>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</si>
  <si>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</si>
  <si>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</si>
  <si>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</si>
  <si>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</si>
  <si>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</si>
  <si>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</si>
  <si>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</si>
  <si>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</si>
  <si>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</si>
  <si>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</si>
  <si>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</si>
  <si>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</si>
  <si>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</si>
  <si>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</si>
  <si>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</si>
  <si>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</si>
  <si>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</si>
  <si>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</si>
  <si>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</si>
  <si>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</si>
  <si>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</si>
  <si>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</si>
  <si>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</si>
  <si>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</si>
  <si>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</si>
  <si>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</si>
  <si>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</si>
  <si>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</si>
  <si>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</si>
  <si>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</si>
  <si>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</si>
  <si>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</si>
  <si>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</si>
  <si>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</si>
  <si>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</si>
  <si>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</si>
  <si>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</si>
  <si>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</si>
  <si>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</si>
  <si>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</si>
  <si>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</si>
  <si>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</si>
  <si>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</si>
  <si>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</si>
  <si>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</si>
  <si>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</si>
  <si>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</si>
  <si>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</si>
  <si>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</si>
  <si>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</si>
  <si>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</si>
  <si>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</si>
  <si>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</si>
  <si>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</si>
  <si>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</si>
  <si>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</si>
  <si>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</si>
  <si>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</si>
  <si>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</si>
  <si>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</si>
  <si>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</si>
  <si>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</si>
  <si>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</si>
  <si>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</si>
  <si>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</si>
  <si>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</si>
  <si>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</si>
  <si>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</si>
  <si>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</si>
  <si>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</si>
  <si>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</si>
  <si>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</si>
  <si>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</si>
  <si>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</si>
  <si>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</si>
  <si>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</si>
  <si>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</si>
  <si>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</si>
  <si>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</si>
  <si>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</si>
  <si>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</si>
  <si>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</si>
  <si>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</si>
  <si>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</si>
  <si>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</si>
  <si>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</si>
  <si>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</si>
  <si>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</si>
  <si>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</si>
  <si>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</si>
  <si>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</si>
  <si>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</si>
  <si>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</si>
  <si>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</si>
  <si>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</si>
  <si>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</si>
  <si>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</si>
  <si>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</si>
  <si>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</si>
  <si>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</si>
  <si>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</si>
  <si>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</si>
  <si>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</si>
  <si>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</si>
  <si>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</si>
  <si>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</si>
  <si>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</si>
  <si>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</si>
  <si>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</si>
  <si>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</si>
  <si>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</si>
  <si>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</si>
  <si>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</si>
  <si>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</si>
  <si>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</si>
  <si>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</si>
  <si>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</si>
  <si>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</si>
  <si>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</si>
  <si>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</si>
  <si>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</si>
  <si>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</si>
  <si>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</si>
  <si>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</si>
  <si>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</si>
  <si>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</si>
  <si>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</si>
  <si>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</si>
  <si>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</si>
  <si>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</si>
  <si>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</si>
  <si>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</si>
  <si>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</si>
  <si>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</si>
  <si>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</si>
  <si>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</si>
  <si>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</si>
  <si>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</si>
  <si>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</si>
  <si>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</si>
  <si>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</si>
  <si>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</si>
  <si>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</si>
  <si>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</si>
  <si>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</si>
  <si>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</si>
  <si>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</si>
  <si>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</si>
  <si>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</si>
  <si>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</si>
  <si>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</si>
  <si>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</si>
  <si>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</si>
  <si>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</si>
  <si>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</si>
  <si>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</si>
  <si>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</si>
  <si>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</si>
  <si>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</si>
  <si>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</si>
  <si>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</si>
  <si>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</si>
  <si>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</si>
  <si>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</si>
  <si>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</si>
  <si>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</si>
  <si>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</si>
  <si>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</si>
  <si>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</si>
  <si>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</si>
  <si>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</si>
  <si>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</si>
  <si>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</si>
  <si>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</si>
  <si>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</si>
  <si>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</si>
  <si>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</si>
  <si>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</si>
  <si>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</si>
  <si>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</si>
  <si>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</si>
  <si>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</si>
  <si>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</si>
  <si>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</si>
  <si>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</si>
  <si>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</si>
  <si>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</si>
  <si>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</si>
  <si>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</si>
  <si>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</si>
  <si>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</si>
  <si>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</si>
  <si>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</si>
  <si>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</si>
  <si>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</si>
  <si>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</si>
  <si>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</si>
  <si>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</si>
  <si>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</si>
  <si>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</si>
  <si>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</si>
  <si>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</si>
  <si>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</si>
  <si>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</si>
  <si>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</si>
  <si>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</si>
  <si>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</si>
  <si>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</si>
  <si>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</si>
  <si>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</si>
  <si>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</si>
  <si>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</si>
  <si>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</si>
  <si>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</si>
  <si>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</si>
  <si>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</si>
  <si>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</si>
  <si>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</si>
  <si>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</si>
  <si>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</si>
  <si>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</si>
  <si>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</si>
  <si>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</si>
  <si>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</si>
  <si>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</si>
  <si>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</si>
  <si>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</si>
  <si>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</si>
  <si>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</si>
  <si>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</si>
  <si>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</si>
  <si>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</si>
  <si>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</si>
  <si>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</si>
  <si>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</si>
  <si>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</si>
  <si>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</si>
  <si>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</si>
  <si>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</si>
  <si>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</si>
  <si>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</si>
  <si>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</si>
  <si>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</si>
  <si>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</si>
  <si>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</si>
  <si>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</si>
  <si>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</si>
  <si>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</si>
  <si>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</si>
  <si>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</si>
  <si>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</si>
  <si>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</si>
  <si>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</si>
  <si>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</si>
  <si>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</si>
  <si>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</si>
  <si>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</si>
  <si>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</si>
  <si>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</si>
  <si>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</si>
  <si>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</si>
  <si>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</si>
  <si>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</si>
  <si>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</si>
  <si>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</si>
  <si>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</si>
  <si>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</si>
  <si>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</si>
  <si>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</si>
  <si>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</si>
  <si>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</si>
  <si>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</si>
  <si>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</si>
  <si>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</si>
  <si>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</si>
  <si>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</si>
  <si>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</si>
  <si>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</si>
  <si>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</si>
  <si>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</si>
  <si>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</si>
  <si>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</si>
  <si>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</si>
  <si>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</si>
  <si>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</si>
  <si>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</si>
  <si>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</si>
  <si>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</si>
  <si>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</si>
  <si>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</si>
  <si>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</si>
  <si>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</si>
  <si>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</si>
  <si>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</si>
  <si>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</si>
  <si>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</si>
  <si>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</si>
  <si>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</si>
  <si>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</si>
  <si>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</si>
  <si>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</si>
  <si>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</si>
  <si>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</si>
  <si>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</si>
  <si>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</si>
  <si>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</si>
  <si>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</si>
  <si>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</si>
  <si>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</si>
  <si>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</si>
  <si>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</si>
  <si>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</si>
  <si>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</si>
  <si>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</si>
  <si>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</si>
  <si>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</si>
  <si>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</si>
  <si>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</si>
  <si>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</si>
  <si>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</si>
  <si>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</si>
  <si>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</si>
  <si>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</si>
  <si>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</si>
  <si>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</si>
  <si>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</si>
  <si>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</si>
  <si>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</si>
  <si>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</si>
  <si>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</si>
  <si>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</si>
  <si>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</si>
  <si>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</si>
  <si>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</si>
  <si>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</si>
  <si>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</si>
  <si>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</si>
  <si>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</si>
  <si>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</si>
  <si>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</si>
  <si>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</si>
  <si>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</si>
  <si>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</si>
  <si>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</si>
  <si>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</si>
  <si>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</si>
  <si>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</si>
  <si>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</si>
  <si>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</si>
  <si>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</si>
  <si>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</si>
  <si>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</si>
  <si>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</si>
  <si>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</si>
  <si>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</si>
  <si>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</si>
  <si>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</si>
  <si>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</si>
  <si>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</si>
  <si>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</si>
  <si>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</si>
  <si>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</si>
  <si>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</si>
  <si>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</si>
  <si>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</si>
  <si>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</si>
  <si>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</si>
  <si>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</si>
  <si>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</si>
  <si>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</si>
  <si>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</si>
  <si>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</si>
  <si>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</si>
  <si>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</si>
  <si>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</si>
  <si>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</si>
  <si>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</si>
  <si>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</si>
  <si>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</si>
  <si>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</si>
  <si>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</si>
  <si>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</si>
  <si>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</si>
  <si>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</si>
  <si>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</si>
  <si>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</si>
  <si>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</si>
  <si>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</si>
  <si>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</si>
  <si>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</si>
  <si>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</si>
  <si>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</si>
  <si>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</si>
  <si>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</si>
  <si>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</si>
  <si>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</si>
  <si>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</si>
  <si>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</si>
  <si>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</si>
  <si>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</si>
  <si>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</si>
  <si>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</si>
  <si>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</si>
  <si>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</si>
  <si>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</si>
  <si>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</si>
  <si>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</si>
  <si>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</si>
  <si>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</si>
  <si>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</si>
  <si>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</si>
  <si>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</si>
  <si>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</si>
  <si>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</si>
  <si>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</si>
  <si>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</si>
  <si>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</si>
  <si>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</si>
  <si>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</si>
  <si>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</si>
  <si>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</si>
  <si>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</si>
  <si>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</si>
  <si>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</si>
  <si>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</si>
  <si>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</si>
  <si>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</si>
  <si>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</si>
  <si>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</si>
  <si>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</si>
  <si>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</si>
  <si>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</si>
  <si>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</si>
  <si>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</si>
  <si>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</si>
  <si>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</si>
  <si>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</si>
  <si>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</si>
  <si>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</si>
  <si>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</si>
  <si>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</si>
  <si>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</si>
  <si>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</si>
  <si>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</si>
  <si>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</si>
  <si>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</si>
  <si>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</si>
  <si>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</si>
  <si>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</si>
  <si>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</si>
  <si>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</si>
  <si>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</si>
  <si>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</si>
  <si>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</si>
  <si>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</si>
  <si>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</si>
  <si>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</si>
  <si>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</si>
  <si>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</si>
  <si>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</si>
  <si>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</si>
  <si>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</si>
  <si>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</si>
  <si>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</si>
  <si>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</si>
  <si>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</si>
  <si>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</si>
  <si>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</si>
  <si>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</si>
  <si>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</si>
  <si>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</si>
  <si>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</si>
  <si>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</si>
  <si>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</si>
  <si>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</si>
  <si>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</si>
  <si>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</si>
  <si>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</si>
  <si>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</si>
  <si>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</si>
  <si>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</si>
  <si>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</si>
  <si>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</si>
  <si>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</si>
  <si>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</si>
  <si>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</si>
  <si>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</si>
  <si>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</si>
  <si>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</si>
  <si>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</si>
  <si>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</si>
  <si>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</si>
  <si>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</si>
  <si>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</si>
  <si>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</si>
  <si>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</si>
  <si>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</si>
  <si>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</si>
  <si>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</si>
  <si>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</si>
  <si>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</si>
  <si>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</si>
  <si>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</si>
  <si>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</si>
  <si>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</si>
  <si>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</si>
  <si>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</si>
  <si>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</si>
  <si>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</si>
  <si>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</si>
  <si>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</si>
  <si>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</si>
  <si>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</si>
  <si>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</si>
  <si>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</si>
  <si>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</si>
  <si>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</si>
  <si>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</si>
  <si>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</si>
  <si>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</si>
  <si>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</si>
  <si>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</si>
  <si>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</si>
  <si>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</si>
  <si>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</si>
  <si>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</si>
  <si>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</si>
  <si>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</si>
  <si>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</si>
  <si>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</si>
  <si>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</si>
  <si>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</si>
  <si>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</si>
  <si>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</si>
  <si>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</si>
  <si>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</si>
  <si>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</si>
  <si>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</si>
  <si>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</si>
  <si>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</si>
  <si>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</si>
  <si>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</si>
  <si>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</si>
  <si>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</si>
  <si>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</si>
  <si>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</si>
  <si>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</si>
  <si>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</si>
  <si>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</si>
  <si>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</si>
  <si>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</si>
  <si>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</si>
  <si>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</si>
  <si>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</si>
  <si>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</si>
  <si>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</si>
  <si>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</si>
  <si>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</si>
  <si>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</si>
  <si>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</si>
  <si>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</si>
  <si>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</si>
  <si>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</si>
  <si>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</si>
  <si>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</si>
  <si>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</si>
  <si>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</si>
  <si>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</si>
  <si>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</si>
  <si>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</si>
  <si>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</si>
  <si>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</si>
  <si>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</si>
  <si>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</si>
  <si>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</si>
  <si>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</si>
  <si>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</si>
  <si>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</si>
  <si>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</si>
  <si>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</si>
  <si>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</si>
  <si>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</si>
  <si>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</si>
  <si>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</si>
  <si>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</si>
  <si>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</si>
  <si>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</si>
  <si>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</si>
  <si>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</si>
  <si>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</si>
  <si>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</si>
  <si>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</si>
  <si>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</si>
  <si>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</si>
  <si>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</si>
  <si>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</si>
  <si>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</si>
  <si>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</si>
  <si>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</si>
  <si>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</si>
  <si>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</si>
  <si>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</si>
  <si>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</si>
  <si>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</si>
  <si>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</si>
  <si>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</si>
  <si>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</si>
  <si>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</si>
  <si>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</si>
  <si>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</si>
  <si>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</si>
  <si>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</si>
  <si>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</si>
  <si>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</si>
  <si>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</si>
  <si>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</si>
  <si>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</si>
  <si>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</si>
  <si>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</si>
  <si>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</si>
  <si>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</si>
  <si>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</si>
  <si>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</si>
  <si>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</si>
  <si>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</si>
  <si>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</si>
  <si>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</si>
  <si>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</si>
  <si>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</si>
  <si>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</si>
  <si>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</si>
  <si>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</si>
  <si>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</si>
  <si>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</si>
  <si>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</si>
  <si>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</si>
  <si>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</si>
  <si>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</si>
  <si>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</si>
  <si>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</si>
  <si>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</si>
  <si>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</si>
  <si>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</si>
  <si>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</si>
  <si>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</si>
  <si>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</si>
  <si>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</si>
  <si>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</si>
  <si>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</si>
  <si>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</si>
  <si>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</si>
  <si>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</si>
  <si>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</si>
  <si>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</si>
  <si>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</si>
  <si>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</si>
  <si>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</si>
  <si>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</si>
  <si>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</si>
  <si>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</si>
  <si>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</si>
  <si>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</si>
  <si>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</si>
  <si>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</si>
  <si>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</si>
  <si>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</si>
  <si>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</si>
  <si>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</si>
  <si>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</si>
  <si>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</si>
  <si>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</si>
  <si>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</si>
  <si>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</si>
  <si>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</si>
  <si>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</si>
  <si>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</si>
  <si>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</si>
  <si>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</si>
  <si>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</si>
  <si>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</si>
  <si>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</si>
  <si>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</si>
  <si>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</si>
  <si>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</si>
  <si>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</si>
  <si>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</si>
  <si>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</si>
  <si>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</si>
  <si>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</si>
  <si>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</si>
  <si>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</si>
  <si>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</si>
  <si>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</si>
  <si>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</si>
  <si>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</si>
  <si>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</si>
  <si>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</si>
  <si>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</si>
  <si>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</si>
  <si>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</si>
  <si>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</si>
  <si>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</si>
  <si>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</si>
  <si>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</si>
  <si>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</si>
  <si>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</si>
  <si>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</si>
  <si>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</si>
  <si>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</si>
  <si>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</si>
  <si>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</si>
  <si>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</si>
  <si>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</si>
  <si>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</si>
  <si>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</si>
  <si>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</si>
  <si>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</si>
  <si>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</si>
  <si>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</si>
  <si>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</si>
  <si>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</si>
  <si>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</si>
  <si>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</si>
  <si>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</si>
  <si>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</si>
  <si>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</si>
  <si>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</si>
  <si>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</si>
  <si>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</si>
  <si>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</si>
  <si>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</si>
  <si>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</si>
  <si>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</si>
  <si>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</si>
  <si>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</si>
  <si>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</si>
  <si>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</si>
  <si>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</si>
  <si>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</si>
  <si>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</si>
  <si>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</si>
  <si>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</si>
  <si>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</si>
  <si>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</si>
  <si>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</si>
  <si>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</si>
  <si>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</si>
  <si>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</si>
  <si>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</si>
  <si>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</si>
  <si>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</si>
  <si>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</si>
  <si>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</si>
  <si>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</si>
  <si>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</si>
  <si>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</si>
  <si>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</si>
  <si>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</si>
  <si>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</si>
  <si>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</si>
  <si>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</si>
  <si>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</si>
  <si>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</si>
  <si>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</si>
  <si>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</si>
  <si>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</si>
  <si>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</si>
  <si>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</si>
  <si>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</si>
  <si>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</si>
  <si>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</si>
  <si>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</si>
  <si>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</si>
  <si>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</si>
  <si>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</si>
  <si>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</si>
  <si>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</si>
  <si>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</si>
  <si>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</si>
  <si>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</si>
  <si>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</si>
  <si>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</si>
  <si>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</si>
  <si>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</si>
  <si>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</si>
  <si>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</si>
  <si>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</si>
  <si>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</si>
  <si>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</si>
  <si>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</si>
  <si>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</si>
  <si>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</si>
  <si>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</si>
  <si>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</si>
  <si>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</si>
  <si>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</si>
  <si>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</si>
  <si>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</si>
  <si>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</si>
  <si>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</si>
  <si>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</si>
  <si>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</si>
  <si>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</si>
  <si>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</si>
  <si>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</si>
  <si>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</si>
  <si>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</si>
  <si>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</si>
  <si>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</si>
  <si>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</si>
  <si>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</si>
  <si>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</si>
  <si>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</si>
  <si>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</si>
  <si>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</si>
  <si>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</si>
  <si>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</si>
  <si>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</si>
  <si>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</si>
  <si>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</si>
  <si>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</si>
  <si>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</si>
  <si>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</si>
  <si>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</si>
  <si>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</si>
  <si>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</si>
  <si>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</si>
  <si>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</si>
  <si>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</si>
  <si>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</si>
  <si>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</si>
  <si>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</si>
  <si>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</si>
  <si>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</si>
  <si>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</si>
  <si>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</si>
  <si>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</si>
  <si>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</si>
  <si>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</si>
  <si>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</si>
  <si>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</si>
  <si>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</si>
  <si>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</si>
  <si>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</si>
  <si>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</si>
  <si>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</si>
  <si>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</si>
  <si>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</si>
  <si>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</si>
  <si>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</si>
  <si>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</si>
  <si>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</si>
  <si>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</si>
  <si>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</si>
  <si>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</si>
  <si>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</si>
  <si>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</si>
  <si>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</si>
  <si>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</si>
  <si>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</si>
  <si>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</si>
  <si>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</si>
  <si>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</si>
  <si>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</si>
  <si>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</si>
  <si>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</si>
  <si>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</si>
  <si>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</si>
  <si>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</si>
  <si>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</si>
  <si>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</si>
  <si>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</si>
  <si>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</si>
  <si>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</si>
  <si>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</si>
  <si>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</si>
  <si>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</si>
  <si>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</si>
  <si>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</si>
  <si>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</si>
  <si>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</si>
  <si>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</si>
  <si>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</si>
  <si>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</si>
  <si>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</si>
  <si>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</si>
  <si>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</si>
  <si>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</si>
  <si>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</si>
  <si>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</si>
  <si>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</si>
  <si>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</si>
  <si>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</si>
  <si>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</si>
  <si>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</si>
  <si>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</si>
  <si>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</si>
  <si>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</si>
  <si>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</si>
  <si>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</si>
  <si>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</si>
  <si>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</si>
  <si>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</si>
  <si>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</si>
  <si>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</si>
  <si>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</si>
  <si>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</si>
  <si>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</si>
  <si>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</si>
  <si>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</si>
  <si>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</si>
  <si>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</si>
  <si>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</si>
  <si>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</si>
  <si>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</si>
  <si>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</si>
  <si>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</si>
  <si>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</si>
  <si>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</si>
  <si>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</si>
  <si>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</si>
  <si>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</si>
  <si>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</si>
  <si>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</si>
  <si>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</si>
  <si>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</si>
  <si>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</si>
  <si>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</si>
  <si>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</si>
  <si>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</si>
  <si>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</si>
  <si>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</si>
  <si>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</si>
  <si>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</si>
  <si>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</si>
  <si>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</si>
  <si>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</si>
  <si>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</si>
  <si>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</si>
  <si>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</si>
  <si>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</si>
  <si>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</si>
  <si>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</si>
  <si>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</si>
  <si>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</si>
  <si>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</si>
  <si>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</si>
  <si>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</si>
  <si>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</si>
  <si>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</si>
  <si>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</si>
  <si>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</si>
  <si>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</si>
  <si>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</si>
  <si>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</si>
  <si>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</si>
  <si>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</si>
  <si>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</si>
  <si>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</si>
  <si>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</si>
  <si>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</si>
  <si>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</si>
  <si>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</si>
  <si>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</si>
  <si>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</si>
  <si>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</si>
  <si>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</si>
  <si>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</si>
  <si>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</si>
  <si>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</si>
  <si>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</si>
  <si>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</si>
  <si>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</si>
  <si>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</si>
  <si>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</si>
  <si>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</si>
  <si>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</si>
  <si>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</si>
  <si>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</si>
  <si>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</si>
  <si>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</si>
  <si>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</si>
  <si>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</si>
  <si>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</si>
  <si>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</si>
  <si>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</si>
  <si>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</si>
  <si>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</si>
  <si>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</si>
  <si>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</si>
  <si>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</si>
  <si>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</si>
  <si>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</si>
  <si>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</si>
  <si>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</si>
  <si>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</si>
  <si>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</si>
  <si>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</si>
  <si>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</si>
  <si>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</si>
  <si>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</si>
  <si>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</si>
  <si>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</si>
  <si>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</si>
  <si>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</si>
  <si>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</si>
  <si>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</si>
  <si>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</si>
  <si>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</si>
  <si>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</si>
  <si>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</si>
  <si>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</si>
  <si>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</si>
  <si>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</si>
  <si>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</si>
  <si>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</si>
  <si>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</si>
  <si>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</si>
  <si>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</si>
  <si>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</si>
  <si>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</si>
  <si>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</si>
  <si>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</si>
  <si>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</si>
  <si>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</si>
  <si>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</si>
  <si>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</si>
  <si>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</si>
  <si>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</si>
  <si>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</si>
  <si>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</si>
  <si>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</si>
  <si>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</si>
  <si>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</si>
  <si>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</si>
  <si>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</si>
  <si>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</si>
  <si>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</si>
  <si>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</si>
  <si>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</si>
  <si>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</si>
  <si>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</si>
  <si>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</si>
  <si>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</si>
  <si>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</si>
  <si>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</si>
  <si>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</si>
  <si>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</si>
  <si>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</si>
  <si>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</si>
  <si>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</si>
  <si>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</si>
  <si>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</si>
  <si>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</si>
  <si>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</si>
  <si>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</si>
  <si>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</si>
  <si>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</si>
  <si>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</si>
  <si>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</si>
  <si>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</si>
  <si>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</si>
  <si>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</si>
  <si>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</si>
  <si>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</si>
  <si>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</si>
  <si>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</si>
  <si>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</si>
  <si>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</si>
  <si>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</si>
  <si>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</si>
  <si>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</si>
  <si>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</si>
  <si>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</si>
  <si>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</si>
  <si>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</si>
  <si>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</si>
  <si>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</si>
  <si>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</si>
  <si>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</si>
  <si>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</si>
  <si>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</si>
  <si>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</si>
  <si>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</si>
  <si>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</si>
  <si>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</si>
  <si>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</si>
  <si>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</si>
  <si>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</si>
  <si>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</si>
  <si>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</si>
  <si>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</si>
  <si>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</si>
  <si>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</si>
  <si>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</si>
  <si>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</si>
  <si>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</si>
  <si>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</si>
  <si>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</si>
  <si>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</si>
  <si>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</si>
  <si>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</si>
  <si>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</si>
  <si>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</si>
  <si>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</si>
  <si>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</si>
  <si>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</si>
  <si>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</si>
  <si>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</si>
  <si>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</si>
  <si>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</si>
  <si>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</si>
  <si>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</si>
  <si>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</si>
  <si>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</si>
  <si>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</si>
  <si>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</si>
  <si>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</si>
  <si>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</si>
  <si>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</si>
  <si>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</si>
  <si>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</si>
  <si>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</si>
  <si>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</si>
  <si>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</si>
  <si>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</si>
  <si>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</si>
  <si>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</si>
  <si>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</si>
  <si>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</si>
  <si>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</si>
  <si>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</si>
  <si>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</si>
  <si>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</si>
  <si>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</si>
  <si>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</si>
  <si>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</si>
  <si>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</si>
  <si>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</si>
  <si>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</si>
  <si>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</si>
  <si>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</si>
  <si>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</si>
  <si>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</si>
  <si>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</si>
  <si>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</si>
  <si>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</si>
  <si>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</si>
  <si>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</si>
  <si>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</si>
  <si>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</si>
  <si>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</si>
  <si>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</si>
  <si>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</si>
  <si>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</si>
  <si>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</si>
  <si>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</si>
  <si>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</si>
  <si>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</si>
  <si>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</si>
  <si>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</si>
  <si>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</si>
  <si>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</si>
  <si>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</si>
  <si>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</si>
  <si>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</si>
  <si>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</si>
  <si>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</si>
  <si>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</si>
  <si>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</si>
  <si>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</si>
  <si>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</si>
  <si>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</si>
  <si>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</si>
  <si>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</si>
  <si>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</si>
  <si>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</si>
  <si>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</si>
  <si>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</si>
  <si>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</si>
  <si>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</si>
  <si>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</si>
  <si>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</si>
  <si>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</si>
  <si>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</si>
  <si>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</si>
  <si>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</si>
  <si>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</si>
  <si>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</si>
  <si>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</si>
  <si>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</si>
  <si>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</si>
  <si>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</si>
  <si>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</si>
  <si>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</si>
  <si>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</si>
  <si>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</si>
  <si>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</si>
  <si>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</si>
  <si>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</si>
  <si>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</si>
  <si>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</si>
  <si>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</si>
  <si>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</si>
  <si>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</si>
  <si>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</si>
  <si>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</si>
  <si>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</si>
  <si>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</si>
  <si>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</si>
  <si>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</si>
  <si>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</si>
  <si>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</si>
  <si>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</si>
  <si>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</si>
  <si>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</si>
  <si>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</si>
  <si>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</si>
  <si>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</si>
  <si>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</si>
  <si>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</si>
  <si>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</si>
  <si>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</si>
  <si>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</si>
  <si>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</si>
  <si>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</si>
  <si>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</si>
  <si>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</si>
  <si>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</si>
  <si>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</si>
  <si>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</si>
  <si>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</si>
  <si>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</si>
  <si>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</si>
  <si>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</si>
  <si>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</si>
  <si>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</si>
  <si>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</si>
  <si>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</si>
  <si>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</si>
  <si>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</si>
  <si>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</si>
  <si>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</si>
  <si>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</si>
  <si>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</si>
  <si>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</si>
  <si>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</si>
  <si>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</si>
  <si>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</si>
  <si>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</si>
  <si>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</si>
  <si>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</si>
  <si>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</si>
  <si>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</si>
  <si>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</si>
  <si>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</si>
  <si>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</si>
  <si>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</si>
  <si>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</si>
  <si>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</si>
  <si>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</si>
  <si>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</si>
  <si>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</si>
  <si>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</si>
  <si>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</si>
  <si>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</si>
  <si>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</si>
  <si>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</si>
  <si>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</si>
  <si>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</si>
  <si>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</si>
  <si>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</si>
  <si>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</si>
  <si>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</si>
  <si>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</si>
  <si>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</si>
  <si>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</si>
  <si>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</si>
  <si>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</si>
  <si>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</si>
  <si>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</si>
  <si>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</si>
  <si>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</si>
  <si>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</si>
  <si>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</si>
  <si>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</si>
  <si>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</si>
  <si>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</si>
  <si>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</si>
  <si>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</si>
  <si>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</si>
  <si>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</si>
  <si>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</si>
  <si>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</si>
  <si>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</si>
  <si>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</si>
  <si>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</si>
  <si>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</si>
  <si>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</si>
  <si>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</si>
  <si>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</si>
  <si>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</si>
  <si>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</si>
  <si>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</si>
  <si>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</si>
  <si>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</si>
  <si>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</si>
  <si>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</si>
  <si>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</si>
  <si>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</si>
  <si>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</si>
  <si>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</si>
  <si>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</si>
  <si>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</si>
  <si>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</si>
  <si>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</si>
  <si>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</si>
  <si>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</si>
  <si>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</si>
  <si>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</si>
  <si>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</si>
  <si>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</si>
  <si>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</si>
  <si>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</si>
  <si>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</si>
  <si>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</si>
  <si>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</si>
  <si>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</si>
  <si>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</si>
  <si>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</si>
  <si>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</si>
  <si>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</si>
  <si>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</si>
  <si>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</si>
  <si>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</si>
  <si>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</si>
  <si>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</si>
  <si>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</si>
  <si>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</si>
  <si>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</si>
  <si>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</si>
  <si>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</si>
  <si>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</si>
  <si>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</si>
  <si>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</si>
  <si>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</si>
  <si>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</si>
  <si>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</si>
  <si>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</si>
  <si>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</si>
  <si>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</si>
  <si>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</si>
  <si>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</si>
  <si>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</si>
  <si>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</si>
  <si>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</si>
  <si>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</si>
  <si>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</si>
  <si>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</si>
  <si>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</si>
  <si>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</si>
  <si>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</si>
  <si>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</si>
  <si>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</si>
  <si>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</si>
  <si>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</si>
  <si>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</si>
  <si>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</si>
  <si>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</si>
  <si>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</si>
  <si>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</si>
  <si>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</si>
  <si>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</si>
  <si>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</si>
  <si>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</si>
  <si>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</si>
  <si>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</si>
  <si>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</si>
  <si>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</si>
  <si>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</si>
  <si>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</si>
  <si>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</si>
  <si>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</si>
  <si>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</si>
  <si>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</si>
  <si>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</si>
  <si>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</si>
  <si>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</si>
  <si>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</si>
  <si>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</si>
  <si>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</si>
  <si>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</si>
  <si>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</si>
  <si>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</si>
  <si>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</si>
  <si>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</si>
  <si>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</si>
  <si>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</si>
  <si>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</si>
  <si>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</si>
  <si>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</si>
  <si>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</si>
  <si>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</si>
  <si>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</si>
  <si>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</si>
  <si>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</si>
  <si>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</si>
  <si>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</si>
  <si>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</si>
  <si>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</si>
  <si>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</si>
  <si>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</si>
  <si>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</si>
  <si>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</si>
  <si>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</si>
  <si>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</si>
  <si>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</si>
  <si>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</si>
  <si>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</si>
  <si>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</si>
  <si>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</si>
  <si>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</si>
  <si>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</si>
  <si>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</si>
  <si>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</si>
  <si>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</si>
  <si>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</si>
  <si>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</si>
  <si>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</si>
  <si>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</si>
  <si>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</si>
  <si>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</si>
  <si>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</si>
  <si>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</si>
  <si>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</si>
  <si>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</si>
  <si>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</si>
  <si>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</si>
  <si>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</si>
  <si>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</si>
  <si>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</si>
  <si>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</si>
  <si>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</si>
  <si>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</si>
  <si>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</si>
  <si>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</si>
  <si>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</si>
  <si>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</si>
  <si>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</si>
  <si>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</si>
  <si>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</si>
  <si>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</si>
  <si>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</si>
  <si>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</si>
  <si>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</si>
  <si>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</si>
  <si>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</si>
  <si>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</si>
  <si>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</si>
  <si>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</si>
  <si>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</si>
  <si>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</si>
  <si>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</si>
  <si>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</si>
  <si>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</si>
  <si>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</si>
  <si>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</si>
  <si>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</si>
  <si>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</si>
  <si>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</si>
  <si>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</si>
  <si>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</si>
  <si>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</si>
  <si>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</si>
  <si>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</si>
  <si>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</si>
  <si>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</si>
  <si>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</si>
  <si>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</si>
  <si>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</si>
  <si>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</si>
  <si>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</si>
  <si>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</si>
  <si>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</si>
  <si>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</si>
  <si>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</si>
  <si>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</si>
  <si>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</si>
  <si>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</si>
  <si>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</si>
  <si>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</si>
  <si>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</si>
  <si>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</si>
  <si>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</si>
  <si>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</si>
  <si>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</si>
  <si>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</si>
  <si>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</si>
  <si>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</si>
  <si>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</si>
  <si>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</si>
  <si>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</si>
  <si>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</si>
  <si>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</si>
  <si>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</si>
  <si>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</si>
  <si>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</si>
  <si>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</si>
  <si>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</si>
  <si>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</si>
  <si>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</si>
  <si>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</si>
  <si>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</si>
  <si>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</si>
  <si>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</si>
  <si>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</si>
  <si>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</si>
  <si>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</si>
  <si>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</si>
  <si>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</si>
  <si>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</si>
  <si>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</si>
  <si>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</si>
  <si>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</si>
  <si>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</si>
  <si>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</si>
  <si>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</si>
  <si>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</si>
  <si>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</si>
  <si>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</si>
  <si>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</si>
  <si>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</si>
  <si>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</si>
  <si>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</si>
  <si>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</si>
  <si>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</si>
  <si>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</si>
  <si>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</si>
  <si>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</si>
  <si>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</si>
  <si>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</si>
  <si>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</si>
  <si>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</si>
  <si>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</si>
  <si>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</si>
  <si>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</si>
  <si>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</si>
  <si>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</si>
  <si>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</si>
  <si>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</si>
  <si>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</si>
  <si>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</si>
  <si>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</si>
  <si>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</si>
  <si>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</si>
  <si>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</si>
  <si>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</si>
  <si>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</si>
  <si>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</si>
  <si>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</si>
  <si>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</si>
  <si>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</si>
  <si>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</si>
  <si>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</si>
  <si>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</si>
  <si>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</si>
  <si>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</si>
  <si>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</si>
  <si>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</si>
  <si>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</si>
  <si>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</si>
  <si>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</si>
  <si>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</si>
  <si>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</si>
  <si>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</si>
  <si>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</si>
  <si>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</si>
  <si>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</si>
  <si>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</si>
  <si>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</si>
  <si>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</si>
  <si>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</si>
  <si>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</si>
  <si>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</si>
  <si>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</si>
  <si>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</si>
  <si>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</si>
  <si>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</si>
  <si>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</si>
  <si>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</si>
  <si>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</si>
  <si>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</si>
  <si>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</si>
  <si>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</si>
  <si>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</si>
  <si>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</si>
  <si>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</si>
  <si>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</si>
  <si>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</si>
  <si>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</si>
  <si>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</si>
  <si>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</si>
  <si>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</si>
  <si>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</si>
  <si>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</si>
  <si>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</si>
  <si>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</si>
  <si>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</si>
  <si>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</si>
  <si>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</si>
  <si>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</si>
  <si>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</si>
  <si>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</si>
  <si>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</si>
  <si>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</si>
  <si>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</si>
  <si>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</si>
  <si>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</si>
  <si>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</si>
  <si>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</si>
  <si>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</si>
  <si>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</si>
  <si>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</si>
  <si>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</si>
  <si>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</si>
  <si>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</si>
  <si>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</si>
  <si>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</si>
  <si>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</si>
  <si>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</si>
  <si>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</si>
  <si>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</si>
  <si>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</si>
  <si>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</si>
  <si>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</si>
  <si>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</si>
  <si>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</si>
  <si>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</si>
  <si>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</si>
  <si>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</si>
  <si>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</si>
  <si>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</si>
  <si>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</si>
  <si>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</si>
  <si>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</si>
  <si>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</si>
  <si>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</si>
  <si>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</si>
  <si>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</si>
  <si>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</si>
  <si>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</si>
  <si>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</si>
  <si>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</si>
  <si>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</si>
  <si>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</si>
  <si>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</si>
  <si>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</si>
  <si>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</si>
  <si>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</si>
  <si>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</si>
  <si>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</si>
  <si>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</si>
  <si>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</si>
  <si>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</si>
  <si>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</si>
  <si>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</si>
  <si>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</si>
  <si>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</si>
  <si>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</si>
  <si>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</si>
  <si>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</si>
  <si>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</si>
  <si>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</si>
  <si>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</si>
  <si>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</si>
  <si>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</si>
  <si>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</si>
  <si>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</si>
  <si>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</si>
  <si>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</si>
  <si>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</si>
  <si>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</si>
  <si>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</si>
  <si>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</si>
  <si>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</si>
  <si>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</si>
  <si>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</si>
  <si>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</si>
  <si>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</si>
  <si>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</si>
  <si>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</si>
  <si>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</si>
  <si>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</si>
  <si>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</si>
  <si>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</si>
  <si>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</si>
  <si>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</si>
  <si>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</si>
  <si>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</si>
  <si>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</si>
  <si>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</si>
  <si>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</si>
  <si>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</si>
  <si>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</si>
  <si>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</si>
  <si>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</si>
  <si>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</si>
  <si>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</si>
  <si>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</si>
  <si>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</si>
  <si>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</si>
  <si>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</si>
  <si>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</si>
  <si>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</si>
  <si>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</si>
  <si>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</si>
  <si>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</si>
  <si>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</si>
  <si>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</si>
  <si>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</si>
  <si>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</si>
  <si>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</si>
  <si>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</si>
  <si>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</si>
  <si>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</si>
  <si>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</si>
  <si>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</si>
  <si>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</si>
  <si>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</si>
  <si>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</si>
  <si>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</si>
  <si>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</si>
  <si>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</si>
  <si>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</si>
  <si>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</si>
  <si>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</si>
  <si>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</si>
  <si>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</si>
  <si>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</si>
  <si>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</si>
  <si>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</si>
  <si>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</si>
  <si>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</si>
  <si>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</si>
  <si>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</si>
  <si>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</si>
  <si>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</si>
  <si>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</si>
  <si>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</si>
  <si>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</si>
  <si>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</si>
  <si>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</si>
  <si>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</si>
  <si>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</si>
  <si>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</si>
  <si>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</si>
  <si>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</si>
  <si>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</si>
  <si>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</si>
  <si>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</si>
  <si>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</si>
  <si>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</si>
  <si>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</si>
  <si>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</si>
  <si>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</si>
  <si>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</si>
  <si>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</si>
  <si>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</si>
  <si>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</si>
  <si>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</si>
  <si>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</si>
  <si>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</si>
  <si>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</si>
  <si>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</si>
  <si>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</si>
  <si>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</si>
  <si>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</si>
  <si>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</si>
  <si>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</si>
  <si>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</si>
  <si>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</si>
  <si>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</si>
  <si>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</si>
  <si>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</si>
  <si>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</si>
  <si>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</si>
  <si>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</si>
  <si>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</si>
  <si>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</si>
  <si>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</si>
  <si>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</si>
  <si>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</si>
  <si>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</si>
  <si>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</si>
  <si>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</si>
  <si>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</si>
  <si>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</si>
  <si>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</si>
  <si>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</si>
  <si>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</si>
  <si>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</si>
  <si>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</si>
  <si>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</si>
  <si>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</si>
  <si>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</si>
  <si>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</si>
  <si>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</si>
  <si>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</si>
  <si>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</si>
  <si>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</si>
  <si>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</si>
  <si>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</si>
  <si>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</si>
  <si>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</si>
  <si>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Column Labels</t>
  </si>
  <si>
    <t>Grand Total</t>
  </si>
  <si>
    <t>Row Labels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</si>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</sst>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1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9" fontId="0" fillId="0" borderId="2" xfId="2" applyFont="1" applyBorder="1"/>
    <xf numFmtId="9" fontId="0" fillId="0" borderId="3" xfId="2" applyFont="1" applyBorder="1"/>
    <xf numFmtId="9" fontId="0" fillId="0" borderId="4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[ExcelHW_Hanold.xlsx]Category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50506186726649E-2"/>
          <c:y val="3.0428769017980636E-2"/>
          <c:w val="0.77403500698776284"/>
          <c:h val="0.82200346326003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4-6E4A-A7A2-E404E2B0D0F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44-6E4A-A7A2-E404E2B0D0F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44-6E4A-A7A2-E404E2B0D0F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44-6E4A-A7A2-E404E2B0D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8198080"/>
        <c:axId val="61435455"/>
      </c:barChart>
      <c:catAx>
        <c:axId val="18281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5455"/>
        <c:crosses val="autoZero"/>
        <c:auto val="1"/>
        <c:lblAlgn val="ctr"/>
        <c:lblOffset val="100"/>
        <c:noMultiLvlLbl val="0"/>
      </c:catAx>
      <c:valAx>
        <c:axId val="614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[ExcelHW_Hanold.xlsx]Subcategory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580878968460975E-2"/>
          <c:y val="2.9988465974625143E-2"/>
          <c:w val="0.83726293566382926"/>
          <c:h val="0.796958468426740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2-3F4A-90BC-A70E2C71514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7D2-3F4A-90BC-A70E2C71514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7D2-3F4A-90BC-A70E2C71514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7D2-3F4A-90BC-A70E2C715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4962336"/>
        <c:axId val="1875823296"/>
      </c:barChart>
      <c:catAx>
        <c:axId val="18749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823296"/>
        <c:crosses val="autoZero"/>
        <c:auto val="1"/>
        <c:lblAlgn val="ctr"/>
        <c:lblOffset val="100"/>
        <c:noMultiLvlLbl val="0"/>
      </c:catAx>
      <c:valAx>
        <c:axId val="18758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9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[ExcelHW_Hanold.xlsx]Launch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D-8C42-A116-B31782DA72F9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D-8C42-A116-B31782DA72F9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D-8C42-A116-B31782DA7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2267312"/>
        <c:axId val="1898031504"/>
      </c:lineChart>
      <c:catAx>
        <c:axId val="182226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31504"/>
        <c:crosses val="autoZero"/>
        <c:auto val="1"/>
        <c:lblAlgn val="ctr"/>
        <c:lblOffset val="100"/>
        <c:noMultiLvlLbl val="0"/>
      </c:catAx>
      <c:valAx>
        <c:axId val="18980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at Success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7-4045-888C-2F166E1C912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7-4045-888C-2F166E1C912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D7-4045-888C-2F166E1C9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381824"/>
        <c:axId val="1852955184"/>
      </c:lineChart>
      <c:catAx>
        <c:axId val="19063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55184"/>
        <c:crosses val="autoZero"/>
        <c:auto val="1"/>
        <c:lblAlgn val="ctr"/>
        <c:lblOffset val="100"/>
        <c:noMultiLvlLbl val="0"/>
      </c:catAx>
      <c:valAx>
        <c:axId val="18529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3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120650</xdr:rowOff>
    </xdr:from>
    <xdr:to>
      <xdr:col>7</xdr:col>
      <xdr:colOff>508000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88BA9-9F17-BF46-9C94-B27C0E474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6</xdr:row>
      <xdr:rowOff>107950</xdr:rowOff>
    </xdr:from>
    <xdr:to>
      <xdr:col>16</xdr:col>
      <xdr:colOff>241300</xdr:colOff>
      <xdr:row>35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4E876D-F116-3042-8A8E-C7A4CC792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19050</xdr:rowOff>
    </xdr:from>
    <xdr:to>
      <xdr:col>11</xdr:col>
      <xdr:colOff>755650</xdr:colOff>
      <xdr:row>21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CC00A-144D-D54F-945B-4881F24C0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14</xdr:row>
      <xdr:rowOff>12700</xdr:rowOff>
    </xdr:from>
    <xdr:to>
      <xdr:col>7</xdr:col>
      <xdr:colOff>419100</xdr:colOff>
      <xdr:row>38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36F8E-85A3-9240-A06F-1B5C692AA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en Hanold" refreshedDate="44457.641559490738" createdVersion="7" refreshedVersion="7" minRefreshableVersion="3" recordCount="4114" xr:uid="{5BC6165C-2766-0C4B-A5B4-5BA283B00B03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en Hanold" refreshedDate="44457.683285648149" createdVersion="7" refreshedVersion="7" minRefreshableVersion="3" recordCount="4114" xr:uid="{2740B64E-4B33-DA4B-ABAB-24A4EBFAC1CE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s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s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s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s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s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s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s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s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s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s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s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s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s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s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s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s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s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s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s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s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s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s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s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s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s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s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s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s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s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s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s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s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s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s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s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s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s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s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s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s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s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s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s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s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s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s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s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s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s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s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s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s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s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s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s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s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s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s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s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s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s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s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s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s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s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s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s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s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s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s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s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s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s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s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s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s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s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s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s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s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s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s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s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s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s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s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s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s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s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s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s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s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s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s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s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s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s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s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s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s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s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s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s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s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s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s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s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s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s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s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s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s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s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s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s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s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s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s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s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s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s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s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s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s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s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s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s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s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s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s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s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s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s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s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s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s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s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s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s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s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s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s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s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s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s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s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s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s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s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s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s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s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s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s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s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s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s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s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s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s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s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s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s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s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s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s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s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s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s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s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s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s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s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s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s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s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s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s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s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s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s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s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s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s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s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s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s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s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s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s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s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s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s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s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s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s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s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s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s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s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s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s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s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s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s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s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s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s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s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s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s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s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s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s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s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s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s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s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s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s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s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s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s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s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s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s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s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s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s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s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s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s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s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s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s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s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s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s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s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s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s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s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s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s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s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s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s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s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s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s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s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s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s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s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s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s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s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s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s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s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s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s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s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s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s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s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s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s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s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s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s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s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s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s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s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s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s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s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s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s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s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s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s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s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s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s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s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s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s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s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s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s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s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s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s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s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s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s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s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s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s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s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s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s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s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s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s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s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s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s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s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s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s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s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s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s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s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s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s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s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s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s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s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s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s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s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s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s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s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s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s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s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s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s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s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s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s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s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s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s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s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s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s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s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s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s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s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s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s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s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s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s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s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s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s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s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s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s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s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s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s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s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s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s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s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s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s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s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s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s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s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s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s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s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s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s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s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s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s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s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s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s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s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s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s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s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s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s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s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s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s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s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s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s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s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s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s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s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s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s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s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s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s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s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s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s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s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s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s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s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7B079-717C-484F-8291-245CC600A779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2C45D-10AC-C649-A429-89FCFE9F7C50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8B67F-B7B0-0948-9C15-CDAF1544F47B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Normal="100" workbookViewId="0">
      <selection activeCell="O9" sqref="O9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1.5" style="3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1.5" bestFit="1" customWidth="1"/>
    <col min="17" max="17" width="11" bestFit="1" customWidth="1"/>
    <col min="18" max="18" width="14.5" bestFit="1" customWidth="1"/>
    <col min="19" max="19" width="12.6640625" bestFit="1" customWidth="1"/>
    <col min="20" max="20" width="10" bestFit="1" customWidth="1"/>
    <col min="21" max="21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 "0", E2/L2)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((((J2/60)/60)/24)+DATE(1970,1,1))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 "0", 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((((J3/60)/60)/24)+DATE(1970,1,1))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8">
        <f t="shared" si="5"/>
        <v>41858.515127314815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8">
        <f t="shared" si="5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 "0", 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((((J67/60)/60)/24)+DATE(1970,1,1))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IF(L131=0, "0", 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((((J131/60)/60)/24)+DATE(1970,1,1))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IF(L195=0, "0", 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((((J195/60)/60)/24)+DATE(1970,1,1))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8">
        <f t="shared" si="23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 "0", 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((((J259/60)/60)/24)+DATE(1970,1,1))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8">
        <f t="shared" si="2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8">
        <f t="shared" si="2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 "0", 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((((J323/60)/60)/24)+DATE(1970,1,1))</f>
        <v>42647.446597222224</v>
      </c>
      <c r="T323" s="8">
        <f t="shared" ref="T323:T386" si="35">(((I323/60)/60)/24)+DATE(1970,1,1)</f>
        <v>42682.488263888896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 "0", 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((((J387/60)/60)/24)+DATE(1970,1,1))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8">
        <f t="shared" si="41"/>
        <v>41097.564884259256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8">
        <f t="shared" si="41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8">
        <f t="shared" si="41"/>
        <v>41929.761782407404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 "0", 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((((J451/60)/60)/24)+DATE(1970,1,1))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8">
        <f t="shared" si="47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8">
        <f t="shared" si="47"/>
        <v>40098.874305555553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 "0", 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((((J515/60)/60)/24)+DATE(1970,1,1))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8">
        <f t="shared" si="53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8">
        <f t="shared" si="53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 "0", 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((((J579/60)/60)/24)+DATE(1970,1,1))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8">
        <f t="shared" si="5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 "0", 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((((J643/60)/60)/24)+DATE(1970,1,1))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 "0", 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((((J707/60)/60)/24)+DATE(1970,1,1))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8">
        <f t="shared" si="71"/>
        <v>41288.888888888891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 "0", 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((((J771/60)/60)/24)+DATE(1970,1,1))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8">
        <f t="shared" si="77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 "0", 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((((J835/60)/60)/24)+DATE(1970,1,1))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8">
        <f t="shared" si="83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8">
        <f t="shared" si="83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8">
        <f t="shared" si="83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8">
        <f t="shared" si="83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8">
        <f t="shared" si="83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IF(L899=0, "0", E899/L899)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((((J899/60)/60)/24)+DATE(1970,1,1))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8">
        <f t="shared" si="8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8">
        <f t="shared" si="89"/>
        <v>40969.207638888889</v>
      </c>
    </row>
    <row r="918" spans="1:20" ht="3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8">
        <f t="shared" si="8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8">
        <f t="shared" si="8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8">
        <f t="shared" si="8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 "0", 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((((J963/60)/60)/24)+DATE(1970,1,1))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8">
        <f t="shared" si="95"/>
        <v>42649.635787037041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8">
        <f t="shared" si="95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8">
        <f t="shared" si="95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 "0", 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((((J1027/60)/60)/24)+DATE(1970,1,1))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8">
        <f t="shared" si="101"/>
        <v>42046.641435185185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8">
        <f t="shared" si="101"/>
        <v>42609.708437499998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8">
        <f t="shared" si="101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8">
        <f t="shared" si="101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 "0", 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((((J1091/60)/60)/24)+DATE(1970,1,1))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8">
        <f t="shared" si="107"/>
        <v>41003.698784722219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8">
        <f t="shared" si="107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8">
        <f t="shared" si="107"/>
        <v>42123.181944444441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 "0", 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((((J1155/60)/60)/24)+DATE(1970,1,1))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8">
        <f t="shared" si="113"/>
        <v>42219.185844907406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 "0", 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((((J1219/60)/60)/24)+DATE(1970,1,1))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 "0", 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((((J1283/60)/60)/24)+DATE(1970,1,1))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8">
        <f t="shared" si="125"/>
        <v>42592.166666666672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8">
        <f t="shared" si="125"/>
        <v>42572.729166666672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 "0", 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((((J1347/60)/60)/24)+DATE(1970,1,1))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8">
        <f t="shared" si="131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8">
        <f t="shared" si="131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IF(L1411=0, "0", 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((((J1411/60)/60)/24)+DATE(1970,1,1))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 "0", 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((((J1475/60)/60)/24)+DATE(1970,1,1))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8">
        <f t="shared" si="143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8">
        <f t="shared" si="143"/>
        <v>41996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8">
        <f t="shared" si="143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 "0", 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((((J1539/60)/60)/24)+DATE(1970,1,1))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8">
        <f t="shared" si="149"/>
        <v>42264.708333333328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8">
        <f t="shared" si="149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8">
        <f t="shared" si="14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8">
        <f t="shared" si="14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8">
        <f t="shared" si="14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 "0", 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((((J1603/60)/60)/24)+DATE(1970,1,1))</f>
        <v>40638.092974537038</v>
      </c>
      <c r="T1603" s="8">
        <f t="shared" ref="T1603:T1666" si="155">(((I1603/60)/60)/24)+DATE(1970,1,1)</f>
        <v>40668.092974537038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8">
        <f t="shared" si="155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8">
        <f t="shared" si="155"/>
        <v>41004.750231481477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8">
        <f t="shared" si="155"/>
        <v>42490.915972222225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 "0", 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((((J1667/60)/60)/24)+DATE(1970,1,1))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8">
        <f t="shared" si="161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8">
        <f t="shared" si="161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8">
        <f t="shared" si="161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IF(L1731=0, "0", 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((((J1731/60)/60)/24)+DATE(1970,1,1))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8">
        <f t="shared" si="167"/>
        <v>41988.550659722227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8">
        <f t="shared" si="167"/>
        <v>42098.613854166666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 "0", 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((((J1795/60)/60)/24)+DATE(1970,1,1))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8">
        <f t="shared" si="173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8">
        <f t="shared" si="173"/>
        <v>42554.318703703699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8">
        <f t="shared" si="173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 "0", 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((((J1859/60)/60)/24)+DATE(1970,1,1))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8">
        <f t="shared" si="179"/>
        <v>40893.242141203707</v>
      </c>
    </row>
    <row r="1861" spans="1:20" ht="1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8">
        <f t="shared" si="17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8">
        <f t="shared" si="17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8">
        <f t="shared" si="179"/>
        <v>42143.875567129624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 "0", 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((((J1923/60)/60)/24)+DATE(1970,1,1))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8">
        <f t="shared" si="185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8">
        <f t="shared" si="185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8">
        <f t="shared" si="185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8">
        <f t="shared" si="185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 "0", 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((((J1987/60)/60)/24)+DATE(1970,1,1))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8">
        <f t="shared" si="191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8">
        <f t="shared" si="191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 "0", 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((((J2051/60)/60)/24)+DATE(1970,1,1))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8">
        <f t="shared" si="197"/>
        <v>41874.771793981483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 "0", 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((((J2115/60)/60)/24)+DATE(1970,1,1))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8">
        <f t="shared" si="203"/>
        <v>40748.839537037034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8">
        <f t="shared" si="203"/>
        <v>40740.731180555551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8">
        <f t="shared" si="203"/>
        <v>41048.711863425924</v>
      </c>
    </row>
    <row r="2163" spans="1:20" ht="16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8">
        <f t="shared" si="203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 "0", 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((((J2179/60)/60)/24)+DATE(1970,1,1))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 "0", 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((((J2243/60)/60)/24)+DATE(1970,1,1))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8">
        <f t="shared" si="215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8">
        <f t="shared" si="215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8">
        <f t="shared" si="215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8">
        <f t="shared" si="215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 "0", 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((((J2307/60)/60)/24)+DATE(1970,1,1))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8">
        <f t="shared" si="221"/>
        <v>40224.208333333336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8">
        <f t="shared" si="221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8">
        <f t="shared" si="221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8">
        <f t="shared" si="221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IF(L2371=0, "0", 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((((J2371/60)/60)/24)+DATE(1970,1,1))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8">
        <f t="shared" si="227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8">
        <f t="shared" si="227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8">
        <f t="shared" si="227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IF(L2435=0, "0", 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((((J2435/60)/60)/24)+DATE(1970,1,1))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8">
        <f t="shared" si="233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 "0", 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((((J2499/60)/60)/24)+DATE(1970,1,1))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IF(L2563=0, "0", 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((((J2563/60)/60)/24)+DATE(1970,1,1))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 "0", 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((((J2627/60)/60)/24)+DATE(1970,1,1))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8">
        <f t="shared" si="251"/>
        <v>42551.416666666672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8">
        <f t="shared" si="251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8">
        <f t="shared" si="251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 "0", 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((((J2691/60)/60)/24)+DATE(1970,1,1))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8">
        <f t="shared" si="257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8">
        <f t="shared" si="257"/>
        <v>42477.989513888882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8">
        <f t="shared" si="257"/>
        <v>42098.757372685184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 "0", 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((((J2755/60)/60)/24)+DATE(1970,1,1))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8">
        <f t="shared" si="263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8">
        <f t="shared" si="263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 "0", 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((((J2819/60)/60)/24)+DATE(1970,1,1))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8">
        <f t="shared" si="269"/>
        <v>42188.615682870368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IF(L2883=0, "0", 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((((J2883/60)/60)/24)+DATE(1970,1,1))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8">
        <f t="shared" si="275"/>
        <v>42013.083333333328</v>
      </c>
    </row>
    <row r="2896" spans="1:20" ht="16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IF(L2947=0, "0", 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((((J2947/60)/60)/24)+DATE(1970,1,1))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8">
        <f t="shared" si="281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8">
        <f t="shared" si="281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8">
        <f t="shared" si="281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 "0", 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((((J3011/60)/60)/24)+DATE(1970,1,1))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8">
        <f t="shared" si="287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8">
        <f t="shared" si="287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8">
        <f t="shared" si="287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 "0", 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((((J3075/60)/60)/24)+DATE(1970,1,1))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8">
        <f t="shared" si="293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8">
        <f t="shared" si="293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 "0", 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((((J3139/60)/60)/24)+DATE(1970,1,1))</f>
        <v>42807.885057870371</v>
      </c>
      <c r="T3139" s="8">
        <f t="shared" ref="T3139:T3202" si="299">(((I3139/60)/60)/24)+DATE(1970,1,1)</f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8">
        <f t="shared" si="2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8">
        <f t="shared" si="2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 "0", 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((((J3203/60)/60)/24)+DATE(1970,1,1))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8">
        <f t="shared" si="305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8">
        <f t="shared" si="305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8">
        <f t="shared" si="305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8">
        <f t="shared" si="305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 "0", 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((((J3267/60)/60)/24)+DATE(1970,1,1))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8">
        <f t="shared" si="311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8">
        <f t="shared" si="311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8">
        <f t="shared" si="311"/>
        <v>42496.303715277783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 "0", 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((((J3331/60)/60)/24)+DATE(1970,1,1))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 "0", 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((((J3395/60)/60)/24)+DATE(1970,1,1))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8">
        <f t="shared" si="323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8">
        <f t="shared" si="323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8">
        <f t="shared" si="323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8">
        <f t="shared" si="323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 "0", 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((((J3459/60)/60)/24)+DATE(1970,1,1))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 "0", 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((((J3523/60)/60)/24)+DATE(1970,1,1))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8">
        <f t="shared" si="335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 "0", 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((((J3587/60)/60)/24)+DATE(1970,1,1))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8">
        <f t="shared" si="341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 "0", 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((((J3651/60)/60)/24)+DATE(1970,1,1))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8">
        <f t="shared" si="347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8">
        <f t="shared" si="347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8">
        <f t="shared" si="347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 "0", 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((((J3715/60)/60)/24)+DATE(1970,1,1))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8">
        <f t="shared" si="353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8">
        <f t="shared" si="353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8">
        <f t="shared" si="353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8">
        <f t="shared" si="353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 "0", 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((((J3779/60)/60)/24)+DATE(1970,1,1))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8">
        <f t="shared" si="35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 "0", 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((((J3843/60)/60)/24)+DATE(1970,1,1))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8">
        <f t="shared" si="365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8">
        <f t="shared" si="365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 "0", 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((((J3907/60)/60)/24)+DATE(1970,1,1))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 "0", 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((((J3971/60)/60)/24)+DATE(1970,1,1))</f>
        <v>42601.854699074072</v>
      </c>
      <c r="T3971" s="8">
        <f t="shared" ref="T3971:T4034" si="377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8">
        <f t="shared" si="377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8">
        <f t="shared" si="377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8">
        <f t="shared" si="377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 "0", 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((((J4035/60)/60)/24)+DATE(1970,1,1))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8">
        <f t="shared" si="383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str">
        <f t="shared" ref="P4099:P4115" si="385">IF(L4099=0, "0", 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((((J4099/60)/60)/24)+DATE(1970,1,1))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FBFF1-4124-114C-BB84-F5424906AAB5}">
  <dimension ref="A1:F14"/>
  <sheetViews>
    <sheetView workbookViewId="0">
      <selection activeCell="G13" sqref="G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4107" width="75" bestFit="1" customWidth="1"/>
    <col min="4108" max="4108" width="10" bestFit="1" customWidth="1"/>
  </cols>
  <sheetData>
    <row r="1" spans="1:6" x14ac:dyDescent="0.2">
      <c r="A1" s="7" t="s">
        <v>8223</v>
      </c>
      <c r="B1" t="s">
        <v>8313</v>
      </c>
    </row>
    <row r="3" spans="1:6" x14ac:dyDescent="0.2">
      <c r="A3" s="7" t="s">
        <v>8314</v>
      </c>
      <c r="B3" s="7" t="s">
        <v>8310</v>
      </c>
    </row>
    <row r="4" spans="1:6" x14ac:dyDescent="0.2">
      <c r="A4" s="7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8315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9" t="s">
        <v>8316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9" t="s">
        <v>8317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9" t="s">
        <v>8318</v>
      </c>
      <c r="B8" s="11"/>
      <c r="C8" s="11"/>
      <c r="D8" s="11"/>
      <c r="E8" s="11">
        <v>24</v>
      </c>
      <c r="F8" s="11">
        <v>24</v>
      </c>
    </row>
    <row r="9" spans="1:6" x14ac:dyDescent="0.2">
      <c r="A9" s="9" t="s">
        <v>8319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9" t="s">
        <v>8320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9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9" t="s">
        <v>8322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9" t="s">
        <v>8323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9" t="s">
        <v>8311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D4B16-5FA1-BF40-9418-721C178A620E}">
  <dimension ref="A1:F47"/>
  <sheetViews>
    <sheetView tabSelected="1" workbookViewId="0">
      <selection activeCell="H4" sqref="H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8313</v>
      </c>
    </row>
    <row r="2" spans="1:6" x14ac:dyDescent="0.2">
      <c r="A2" s="7" t="s">
        <v>8308</v>
      </c>
      <c r="B2" t="s">
        <v>8313</v>
      </c>
    </row>
    <row r="4" spans="1:6" x14ac:dyDescent="0.2">
      <c r="A4" s="7" t="s">
        <v>8314</v>
      </c>
      <c r="B4" s="7" t="s">
        <v>8310</v>
      </c>
    </row>
    <row r="5" spans="1:6" x14ac:dyDescent="0.2">
      <c r="A5" s="7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2">
      <c r="A7" s="9" t="s">
        <v>8350</v>
      </c>
      <c r="B7" s="11"/>
      <c r="C7" s="11"/>
      <c r="D7" s="11"/>
      <c r="E7" s="11">
        <v>20</v>
      </c>
      <c r="F7" s="11">
        <v>20</v>
      </c>
    </row>
    <row r="8" spans="1:6" x14ac:dyDescent="0.2">
      <c r="A8" s="9" t="s">
        <v>8336</v>
      </c>
      <c r="B8" s="11"/>
      <c r="C8" s="11"/>
      <c r="D8" s="11"/>
      <c r="E8" s="11">
        <v>24</v>
      </c>
      <c r="F8" s="11">
        <v>24</v>
      </c>
    </row>
    <row r="9" spans="1:6" x14ac:dyDescent="0.2">
      <c r="A9" s="9" t="s">
        <v>8351</v>
      </c>
      <c r="B9" s="11"/>
      <c r="C9" s="11"/>
      <c r="D9" s="11">
        <v>40</v>
      </c>
      <c r="E9" s="11"/>
      <c r="F9" s="11">
        <v>40</v>
      </c>
    </row>
    <row r="10" spans="1:6" x14ac:dyDescent="0.2">
      <c r="A10" s="9" t="s">
        <v>8337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9" t="s">
        <v>8325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9" t="s">
        <v>8326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9" t="s">
        <v>8338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9" t="s">
        <v>8339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9" t="s">
        <v>8352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9" t="s">
        <v>8330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9" t="s">
        <v>8356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9" t="s">
        <v>8357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9" t="s">
        <v>8340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9" t="s">
        <v>8341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9" t="s">
        <v>8358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9" t="s">
        <v>8342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9" t="s">
        <v>8333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9" t="s">
        <v>8362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9" t="s">
        <v>8346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9" t="s">
        <v>8353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9" t="s">
        <v>8347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9" t="s">
        <v>8348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9" t="s">
        <v>8349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9" t="s">
        <v>8363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9" t="s">
        <v>8343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9" t="s">
        <v>8354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9" t="s">
        <v>8331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9" t="s">
        <v>8344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9" t="s">
        <v>8327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9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9" t="s">
        <v>8332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9" t="s">
        <v>8359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9" t="s">
        <v>8364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9" t="s">
        <v>8334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9" t="s">
        <v>8329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9" t="s">
        <v>8355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9" t="s">
        <v>8335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9" t="s">
        <v>8360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9" t="s">
        <v>8361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9" t="s">
        <v>8345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9" t="s">
        <v>8311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45EDE-FA9F-B946-86BB-15EC2C1AF962}">
  <dimension ref="A1:E18"/>
  <sheetViews>
    <sheetView workbookViewId="0">
      <selection activeCell="A5" sqref="A5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8379</v>
      </c>
      <c r="B1" t="s">
        <v>8313</v>
      </c>
    </row>
    <row r="2" spans="1:5" x14ac:dyDescent="0.2">
      <c r="A2" s="7" t="s">
        <v>8308</v>
      </c>
      <c r="B2" t="s">
        <v>8313</v>
      </c>
    </row>
    <row r="4" spans="1:5" x14ac:dyDescent="0.2">
      <c r="A4" s="7" t="s">
        <v>8314</v>
      </c>
      <c r="B4" s="7" t="s">
        <v>8310</v>
      </c>
    </row>
    <row r="5" spans="1:5" x14ac:dyDescent="0.2">
      <c r="A5" s="7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E411-D98E-D649-8D93-62470F2AAB9F}">
  <dimension ref="A1:H13"/>
  <sheetViews>
    <sheetView workbookViewId="0">
      <selection activeCell="J23" sqref="J23"/>
    </sheetView>
  </sheetViews>
  <sheetFormatPr baseColWidth="10" defaultRowHeight="15" x14ac:dyDescent="0.2"/>
  <cols>
    <col min="1" max="1" width="25.3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4" t="s">
        <v>8399</v>
      </c>
      <c r="B2" s="17">
        <f>COUNTIFS('Kickstarter Table'!$D:$D, "&lt;=999", 'Kickstarter Table'!$F:$F, "successful")</f>
        <v>322</v>
      </c>
      <c r="C2" s="17">
        <f>COUNTIFS('Kickstarter Table'!$D:$D, "&lt;=999", 'Kickstarter Table'!$F:$F, "failed")</f>
        <v>113</v>
      </c>
      <c r="D2" s="17">
        <f>COUNTIFS('Kickstarter Table'!$D:$D, "&lt;=999", 'Kickstarter Table'!$F:$F, "canceled")</f>
        <v>18</v>
      </c>
      <c r="E2" s="17">
        <f>SUM(B2:D2)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2">
      <c r="A3" s="15" t="s">
        <v>8388</v>
      </c>
      <c r="B3" s="18">
        <f>COUNTIFS('Kickstarter Table'!$D:$D, "&gt;=1000", 'Kickstarter Table'!$D:$D, "&lt;=4999", 'Kickstarter Table'!$F:$F, "successful")</f>
        <v>932</v>
      </c>
      <c r="C3" s="18">
        <f>COUNTIFS('Kickstarter Table'!$D:$D, "&gt;=1000", 'Kickstarter Table'!$D:$D, "&lt;=4999", 'Kickstarter Table'!$F:$F, "failed")</f>
        <v>420</v>
      </c>
      <c r="D3" s="18">
        <f>COUNTIFS('Kickstarter Table'!$D:$D, "&gt;=1000", 'Kickstarter Table'!$D:$D, "&lt;=4999", 'Kickstarter Table'!$F:$F, "canceled")</f>
        <v>60</v>
      </c>
      <c r="E3" s="18">
        <f t="shared" ref="E3:E13" si="1">SUM(B3:D3)</f>
        <v>1412</v>
      </c>
      <c r="F3" s="21">
        <f t="shared" ref="F3:F13" si="2">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x14ac:dyDescent="0.2">
      <c r="A4" s="15" t="s">
        <v>8389</v>
      </c>
      <c r="B4" s="18">
        <f>COUNTIFS('Kickstarter Table'!$D:$D, "&gt;=5000", 'Kickstarter Table'!$D:$D, "&lt;=9999", 'Kickstarter Table'!$F:$F, "successful")</f>
        <v>381</v>
      </c>
      <c r="C4" s="18">
        <f>COUNTIFS('Kickstarter Table'!$D:$D, "&gt;=5000", 'Kickstarter Table'!$D:$D, "&lt;=9999", 'Kickstarter Table'!$F:$F, "failed")</f>
        <v>283</v>
      </c>
      <c r="D4" s="18">
        <f>COUNTIFS('Kickstarter Table'!$D:$D, "&gt;=5000", 'Kickstarter Table'!$D:$D, "&lt;=9999", 'Kickstarter Table'!$F:$F, "canceled")</f>
        <v>52</v>
      </c>
      <c r="E4" s="18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x14ac:dyDescent="0.2">
      <c r="A5" s="15" t="s">
        <v>8390</v>
      </c>
      <c r="B5" s="18">
        <f>COUNTIFS('Kickstarter Table'!$D:$D, "&gt;=10000", 'Kickstarter Table'!$D:$D, "&lt;=14999", 'Kickstarter Table'!$F:$F, "successful")</f>
        <v>168</v>
      </c>
      <c r="C5" s="18">
        <f>COUNTIFS('Kickstarter Table'!$D:$D, "&gt;=10000", 'Kickstarter Table'!$D:$D, "&lt;=14999", 'Kickstarter Table'!$F:$F, "failed")</f>
        <v>144</v>
      </c>
      <c r="D5" s="18">
        <f>COUNTIFS('Kickstarter Table'!$D:$D, "&gt;=10000", 'Kickstarter Table'!$D:$D, "&lt;=14999", 'Kickstarter Table'!$F:$F, "canceled")</f>
        <v>40</v>
      </c>
      <c r="E5" s="18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x14ac:dyDescent="0.2">
      <c r="A6" s="15" t="s">
        <v>8391</v>
      </c>
      <c r="B6" s="18">
        <f>COUNTIFS('Kickstarter Table'!$D:$D, "&gt;=15000", 'Kickstarter Table'!$D:$D, "&lt;=19999", 'Kickstarter Table'!$F:$F, "successful")</f>
        <v>94</v>
      </c>
      <c r="C6" s="18">
        <f>COUNTIFS('Kickstarter Table'!$D:$D, "&gt;=15000", 'Kickstarter Table'!$D:$D, "&lt;=19999", 'Kickstarter Table'!$F:$F, "failed")</f>
        <v>90</v>
      </c>
      <c r="D6" s="18">
        <f>COUNTIFS('Kickstarter Table'!$D:$D, "&gt;=15000", 'Kickstarter Table'!$D:$D, "&lt;=19999", 'Kickstarter Table'!$F:$F, "canceled")</f>
        <v>17</v>
      </c>
      <c r="E6" s="18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x14ac:dyDescent="0.2">
      <c r="A7" s="15" t="s">
        <v>8392</v>
      </c>
      <c r="B7" s="18">
        <f>COUNTIFS('Kickstarter Table'!$D:$D, "&gt;=20000", 'Kickstarter Table'!$D:$D, "&lt;=24999", 'Kickstarter Table'!$F:$F, "successful")</f>
        <v>62</v>
      </c>
      <c r="C7" s="18">
        <f>COUNTIFS('Kickstarter Table'!$D:$D, "&gt;=20000", 'Kickstarter Table'!$D:$D, "&lt;=24999", 'Kickstarter Table'!$F:$F, "failed")</f>
        <v>72</v>
      </c>
      <c r="D7" s="18">
        <f>COUNTIFS('Kickstarter Table'!$D:$D, "&gt;=20000", 'Kickstarter Table'!$D:$D, "&lt;=24999", 'Kickstarter Table'!$F:$F, "canceled")</f>
        <v>14</v>
      </c>
      <c r="E7" s="18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x14ac:dyDescent="0.2">
      <c r="A8" s="15" t="s">
        <v>8393</v>
      </c>
      <c r="B8" s="18">
        <f>COUNTIFS('Kickstarter Table'!$D:$D, "&gt;=25000", 'Kickstarter Table'!$D:$D, "&lt;=29999", 'Kickstarter Table'!$F:$F, "successful")</f>
        <v>55</v>
      </c>
      <c r="C8" s="18">
        <f>COUNTIFS('Kickstarter Table'!$D:$D, "&gt;=25000", 'Kickstarter Table'!$D:$D, "&lt;=29999", 'Kickstarter Table'!$F:$F, "failed")</f>
        <v>64</v>
      </c>
      <c r="D8" s="18">
        <f>COUNTIFS('Kickstarter Table'!$D:$D, "&gt;=25000", 'Kickstarter Table'!$D:$D, "&lt;=29999", 'Kickstarter Table'!$F:$F, "canceled")</f>
        <v>18</v>
      </c>
      <c r="E8" s="18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x14ac:dyDescent="0.2">
      <c r="A9" s="15" t="s">
        <v>8394</v>
      </c>
      <c r="B9" s="18">
        <f>COUNTIFS('Kickstarter Table'!$D:$D, "&gt;=30000", 'Kickstarter Table'!$D:$D, "&lt;=34999", 'Kickstarter Table'!$F:$F, "successful")</f>
        <v>32</v>
      </c>
      <c r="C9" s="18">
        <f>COUNTIFS('Kickstarter Table'!$D:$D, "&gt;=30000", 'Kickstarter Table'!$D:$D, "&lt;=34999", 'Kickstarter Table'!$F:$F, "failed")</f>
        <v>37</v>
      </c>
      <c r="D9" s="18">
        <f>COUNTIFS('Kickstarter Table'!$D:$D, "&gt;=30000", 'Kickstarter Table'!$D:$D, "&lt;=34999", 'Kickstarter Table'!$F:$F, "canceled")</f>
        <v>13</v>
      </c>
      <c r="E9" s="18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x14ac:dyDescent="0.2">
      <c r="A10" s="15" t="s">
        <v>8395</v>
      </c>
      <c r="B10" s="18">
        <f>COUNTIFS('Kickstarter Table'!$D:$D, "&gt;=35000", 'Kickstarter Table'!$D:$D, "&lt;=39999", 'Kickstarter Table'!$F:$F, "successful")</f>
        <v>26</v>
      </c>
      <c r="C10" s="18">
        <f>COUNTIFS('Kickstarter Table'!$D:$D, "&gt;=35000", 'Kickstarter Table'!$D:$D, "&lt;=39999", 'Kickstarter Table'!$F:$F, "failed")</f>
        <v>22</v>
      </c>
      <c r="D10" s="18">
        <f>COUNTIFS('Kickstarter Table'!$D:$D, "&gt;=35000", 'Kickstarter Table'!$D:$D, "&lt;=39999", 'Kickstarter Table'!$F:$F, "canceled")</f>
        <v>7</v>
      </c>
      <c r="E10" s="18">
        <f t="shared" si="1"/>
        <v>55</v>
      </c>
      <c r="F10" s="21">
        <f t="shared" si="2"/>
        <v>0.47272727272727272</v>
      </c>
      <c r="G10" s="21">
        <f t="shared" si="0"/>
        <v>0.4</v>
      </c>
      <c r="H10" s="21">
        <f t="shared" si="0"/>
        <v>0.12727272727272726</v>
      </c>
    </row>
    <row r="11" spans="1:8" x14ac:dyDescent="0.2">
      <c r="A11" s="15" t="s">
        <v>8396</v>
      </c>
      <c r="B11" s="18">
        <f>COUNTIFS('Kickstarter Table'!$D:$D, "&gt;=40000", 'Kickstarter Table'!$D:$D, "&lt;=44999", 'Kickstarter Table'!$F:$F, "successful")</f>
        <v>21</v>
      </c>
      <c r="C11" s="18">
        <f>COUNTIFS('Kickstarter Table'!$D:$D, "&gt;=40000", 'Kickstarter Table'!$D:$D, "&lt;=44999", 'Kickstarter Table'!$F:$F, "failed")</f>
        <v>16</v>
      </c>
      <c r="D11" s="18">
        <f>COUNTIFS('Kickstarter Table'!$D:$D, "&gt;=40000", 'Kickstarter Table'!$D:$D, "&lt;=44999", 'Kickstarter Table'!$F:$F, "canceled")</f>
        <v>6</v>
      </c>
      <c r="E11" s="18">
        <f t="shared" si="1"/>
        <v>43</v>
      </c>
      <c r="F11" s="21">
        <f t="shared" si="2"/>
        <v>0.48837209302325579</v>
      </c>
      <c r="G11" s="21">
        <f t="shared" si="0"/>
        <v>0.37209302325581395</v>
      </c>
      <c r="H11" s="21">
        <f t="shared" si="0"/>
        <v>0.13953488372093023</v>
      </c>
    </row>
    <row r="12" spans="1:8" x14ac:dyDescent="0.2">
      <c r="A12" s="15" t="s">
        <v>8397</v>
      </c>
      <c r="B12" s="18">
        <f>COUNTIFS('Kickstarter Table'!$D:$D, "&gt;=45000", 'Kickstarter Table'!$D:$D, "&lt;=49999", 'Kickstarter Table'!$F:$F, "successful")</f>
        <v>6</v>
      </c>
      <c r="C12" s="18">
        <f>COUNTIFS('Kickstarter Table'!$D:$D, "&gt;=45000", 'Kickstarter Table'!$D:$D, "&lt;=49999", 'Kickstarter Table'!$F:$F, "failed")</f>
        <v>11</v>
      </c>
      <c r="D12" s="18">
        <f>COUNTIFS('Kickstarter Table'!$D:$D, "&gt;=45000", 'Kickstarter Table'!$D:$D, "&lt;=49999", 'Kickstarter Table'!$F:$F, "canceled")</f>
        <v>4</v>
      </c>
      <c r="E12" s="18">
        <f t="shared" si="1"/>
        <v>21</v>
      </c>
      <c r="F12" s="21">
        <f t="shared" si="2"/>
        <v>0.2857142857142857</v>
      </c>
      <c r="G12" s="21">
        <f t="shared" si="0"/>
        <v>0.52380952380952384</v>
      </c>
      <c r="H12" s="21">
        <f t="shared" si="0"/>
        <v>0.19047619047619047</v>
      </c>
    </row>
    <row r="13" spans="1:8" x14ac:dyDescent="0.2">
      <c r="A13" s="16" t="s">
        <v>8398</v>
      </c>
      <c r="B13" s="19">
        <f>COUNTIFS('Kickstarter Table'!$D:$D, "&gt;=50000", 'Kickstarter Table'!$F:$F, "successful")</f>
        <v>86</v>
      </c>
      <c r="C13" s="19">
        <f>COUNTIFS('Kickstarter Table'!$D:$D, "&gt;=50000", 'Kickstarter Table'!$F:$F, "failed")</f>
        <v>258</v>
      </c>
      <c r="D13" s="19">
        <f>COUNTIFS('Kickstarter Table'!$D:$D, "&gt;=50000", 'Kickstarter Table'!$F:$F, "canceled")</f>
        <v>100</v>
      </c>
      <c r="E13" s="19">
        <f t="shared" si="1"/>
        <v>444</v>
      </c>
      <c r="F13" s="22">
        <f t="shared" si="2"/>
        <v>0.19369369369369369</v>
      </c>
      <c r="G13" s="22">
        <f t="shared" si="0"/>
        <v>0.58108108108108103</v>
      </c>
      <c r="H13" s="22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Subcategory Stats</vt:lpstr>
      <vt:lpstr>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Kristen Hanold</cp:lastModifiedBy>
  <dcterms:created xsi:type="dcterms:W3CDTF">2017-04-20T15:17:24Z</dcterms:created>
  <dcterms:modified xsi:type="dcterms:W3CDTF">2021-09-19T03:00:32Z</dcterms:modified>
</cp:coreProperties>
</file>