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LoanCalculator\LoanCalculator\Documentation\"/>
    </mc:Choice>
  </mc:AlternateContent>
  <bookViews>
    <workbookView xWindow="0" yWindow="0" windowWidth="28800" windowHeight="14010" activeTab="1"/>
  </bookViews>
  <sheets>
    <sheet name="Payment Plan" sheetId="1" r:id="rId1"/>
    <sheet name="Loan Service Data" sheetId="3" r:id="rId2"/>
    <sheet name="Contribution Rat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15" i="1" l="1"/>
  <c r="O18" i="1"/>
  <c r="G3" i="2" s="1"/>
  <c r="C10" i="1"/>
  <c r="G4" i="2" l="1"/>
  <c r="C10" i="3"/>
  <c r="O14" i="1"/>
  <c r="C9" i="3"/>
  <c r="G8" i="2"/>
  <c r="G2" i="2"/>
  <c r="K4" i="2" l="1"/>
  <c r="K2" i="2"/>
  <c r="G5" i="2"/>
  <c r="C8" i="3"/>
  <c r="C14" i="3"/>
  <c r="C15" i="3"/>
  <c r="C13" i="3"/>
  <c r="B14" i="3"/>
  <c r="B15" i="3"/>
  <c r="B13" i="3"/>
  <c r="C7" i="3"/>
  <c r="C19" i="3"/>
  <c r="C6" i="3"/>
  <c r="C4" i="3"/>
  <c r="C3" i="3"/>
  <c r="C2" i="3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G7" i="2" l="1"/>
  <c r="S3" i="1"/>
  <c r="R8" i="1" l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O17" i="1" l="1"/>
  <c r="S2" i="1" l="1"/>
  <c r="C18" i="3"/>
  <c r="B2" i="1" l="1"/>
  <c r="S1" i="1" l="1"/>
  <c r="C17" i="3"/>
  <c r="S4" i="1"/>
  <c r="C20" i="3"/>
  <c r="D2" i="1"/>
  <c r="T7" i="1" l="1"/>
  <c r="D23" i="3"/>
  <c r="F2" i="1"/>
  <c r="S7" i="1" l="1"/>
  <c r="C23" i="3"/>
  <c r="L2" i="1"/>
  <c r="F23" i="3" l="1"/>
  <c r="B3" i="1"/>
  <c r="V7" i="1"/>
  <c r="D3" i="1"/>
  <c r="T8" i="1" l="1"/>
  <c r="D24" i="3"/>
  <c r="F3" i="1"/>
  <c r="S8" i="1" l="1"/>
  <c r="C24" i="3"/>
  <c r="L3" i="1"/>
  <c r="F24" i="3" l="1"/>
  <c r="B4" i="1"/>
  <c r="D4" i="1"/>
  <c r="V8" i="1"/>
  <c r="T9" i="1" l="1"/>
  <c r="D25" i="3"/>
  <c r="F4" i="1"/>
  <c r="C25" i="3" s="1"/>
  <c r="L4" i="1" l="1"/>
  <c r="B5" i="1" s="1"/>
  <c r="S9" i="1"/>
  <c r="F25" i="3" l="1"/>
  <c r="D5" i="1"/>
  <c r="C5" i="1"/>
  <c r="V9" i="1"/>
  <c r="T10" i="1" l="1"/>
  <c r="D26" i="3"/>
  <c r="E5" i="1"/>
  <c r="F5" i="1"/>
  <c r="S10" i="1" l="1"/>
  <c r="C26" i="3"/>
  <c r="L5" i="1"/>
  <c r="B6" i="1" s="1"/>
  <c r="G5" i="1"/>
  <c r="V10" i="1" l="1"/>
  <c r="F26" i="3"/>
  <c r="D6" i="1"/>
  <c r="T11" i="1" l="1"/>
  <c r="D27" i="3"/>
  <c r="F6" i="1"/>
  <c r="S11" i="1" l="1"/>
  <c r="C27" i="3"/>
  <c r="L6" i="1"/>
  <c r="B7" i="1" s="1"/>
  <c r="F27" i="3" l="1"/>
  <c r="D7" i="1"/>
  <c r="V11" i="1"/>
  <c r="T12" i="1" l="1"/>
  <c r="D28" i="3"/>
  <c r="F7" i="1"/>
  <c r="S12" i="1" l="1"/>
  <c r="C28" i="3"/>
  <c r="L7" i="1"/>
  <c r="D8" i="1" l="1"/>
  <c r="D29" i="3" s="1"/>
  <c r="B8" i="1"/>
  <c r="F8" i="1" s="1"/>
  <c r="F28" i="3"/>
  <c r="V12" i="1"/>
  <c r="T13" i="1" l="1"/>
  <c r="S13" i="1"/>
  <c r="C29" i="3"/>
  <c r="L8" i="1"/>
  <c r="F29" i="3" l="1"/>
  <c r="B9" i="1"/>
  <c r="C9" i="1" s="1"/>
  <c r="V13" i="1"/>
  <c r="D9" i="1"/>
  <c r="T14" i="1" l="1"/>
  <c r="D30" i="3"/>
  <c r="F9" i="1"/>
  <c r="E9" i="1"/>
  <c r="S14" i="1" l="1"/>
  <c r="C30" i="3"/>
  <c r="G9" i="1"/>
  <c r="L9" i="1"/>
  <c r="F30" i="3" l="1"/>
  <c r="B10" i="1"/>
  <c r="V14" i="1"/>
  <c r="D10" i="1"/>
  <c r="T15" i="1" l="1"/>
  <c r="D31" i="3"/>
  <c r="F10" i="1"/>
  <c r="S15" i="1" l="1"/>
  <c r="C31" i="3"/>
  <c r="L10" i="1"/>
  <c r="F31" i="3" l="1"/>
  <c r="B11" i="1"/>
  <c r="V15" i="1"/>
  <c r="D11" i="1"/>
  <c r="T16" i="1" l="1"/>
  <c r="D32" i="3"/>
  <c r="F11" i="1"/>
  <c r="S16" i="1" l="1"/>
  <c r="C32" i="3"/>
  <c r="L11" i="1"/>
  <c r="F32" i="3" l="1"/>
  <c r="B12" i="1"/>
  <c r="V16" i="1"/>
  <c r="D12" i="1"/>
  <c r="T17" i="1" l="1"/>
  <c r="D33" i="3"/>
  <c r="F12" i="1"/>
  <c r="S17" i="1" l="1"/>
  <c r="C33" i="3"/>
  <c r="L12" i="1"/>
  <c r="F33" i="3" l="1"/>
  <c r="B13" i="1"/>
  <c r="C13" i="1" s="1"/>
  <c r="V17" i="1"/>
  <c r="D13" i="1"/>
  <c r="T18" i="1" l="1"/>
  <c r="D34" i="3"/>
  <c r="F13" i="1"/>
  <c r="E13" i="1"/>
  <c r="S18" i="1" l="1"/>
  <c r="C34" i="3"/>
  <c r="G13" i="1"/>
  <c r="L13" i="1"/>
  <c r="F34" i="3" l="1"/>
  <c r="B14" i="1"/>
  <c r="V18" i="1"/>
  <c r="D14" i="1"/>
  <c r="T19" i="1" l="1"/>
  <c r="D35" i="3"/>
  <c r="F14" i="1"/>
  <c r="S19" i="1" l="1"/>
  <c r="C35" i="3"/>
  <c r="L14" i="1"/>
  <c r="F35" i="3" l="1"/>
  <c r="B15" i="1"/>
  <c r="V19" i="1"/>
  <c r="D15" i="1"/>
  <c r="T20" i="1" l="1"/>
  <c r="D36" i="3"/>
  <c r="F15" i="1"/>
  <c r="S20" i="1" l="1"/>
  <c r="C36" i="3"/>
  <c r="L15" i="1"/>
  <c r="F36" i="3" l="1"/>
  <c r="B16" i="1"/>
  <c r="V20" i="1"/>
  <c r="D16" i="1"/>
  <c r="T21" i="1" l="1"/>
  <c r="D37" i="3"/>
  <c r="F16" i="1"/>
  <c r="S21" i="1" l="1"/>
  <c r="C37" i="3"/>
  <c r="L16" i="1"/>
  <c r="F37" i="3" l="1"/>
  <c r="B17" i="1"/>
  <c r="C17" i="1" s="1"/>
  <c r="V21" i="1"/>
  <c r="D17" i="1"/>
  <c r="T22" i="1" l="1"/>
  <c r="D38" i="3"/>
  <c r="F17" i="1"/>
  <c r="E17" i="1"/>
  <c r="S22" i="1" l="1"/>
  <c r="C38" i="3"/>
  <c r="L17" i="1"/>
  <c r="G17" i="1"/>
  <c r="F38" i="3" l="1"/>
  <c r="B18" i="1"/>
  <c r="V22" i="1"/>
  <c r="D18" i="1"/>
  <c r="T23" i="1" l="1"/>
  <c r="D39" i="3"/>
  <c r="F18" i="1"/>
  <c r="S23" i="1" l="1"/>
  <c r="C39" i="3"/>
  <c r="L18" i="1"/>
  <c r="F39" i="3" l="1"/>
  <c r="B19" i="1"/>
  <c r="V23" i="1"/>
  <c r="D19" i="1"/>
  <c r="T24" i="1" l="1"/>
  <c r="D40" i="3"/>
  <c r="F19" i="1"/>
  <c r="S24" i="1" l="1"/>
  <c r="C40" i="3"/>
  <c r="L19" i="1"/>
  <c r="F40" i="3" l="1"/>
  <c r="B20" i="1"/>
  <c r="V24" i="1"/>
  <c r="D20" i="1"/>
  <c r="T25" i="1" l="1"/>
  <c r="D41" i="3"/>
  <c r="F20" i="1"/>
  <c r="S25" i="1" l="1"/>
  <c r="C41" i="3"/>
  <c r="L20" i="1"/>
  <c r="F41" i="3" l="1"/>
  <c r="B21" i="1"/>
  <c r="C21" i="1" s="1"/>
  <c r="V25" i="1"/>
  <c r="D21" i="1"/>
  <c r="T26" i="1" l="1"/>
  <c r="D42" i="3"/>
  <c r="F21" i="1"/>
  <c r="E21" i="1"/>
  <c r="S26" i="1" l="1"/>
  <c r="C42" i="3"/>
  <c r="G21" i="1"/>
  <c r="L21" i="1"/>
  <c r="F42" i="3" l="1"/>
  <c r="B22" i="1"/>
  <c r="V26" i="1"/>
  <c r="D22" i="1"/>
  <c r="T27" i="1" l="1"/>
  <c r="D43" i="3"/>
  <c r="F22" i="1"/>
  <c r="S27" i="1" l="1"/>
  <c r="C43" i="3"/>
  <c r="L22" i="1"/>
  <c r="F43" i="3" l="1"/>
  <c r="B23" i="1"/>
  <c r="V27" i="1"/>
  <c r="D23" i="1"/>
  <c r="T28" i="1" l="1"/>
  <c r="D44" i="3"/>
  <c r="F23" i="1"/>
  <c r="S28" i="1" l="1"/>
  <c r="C44" i="3"/>
  <c r="L23" i="1"/>
  <c r="F44" i="3" l="1"/>
  <c r="B24" i="1"/>
  <c r="V28" i="1"/>
  <c r="D24" i="1"/>
  <c r="T29" i="1" l="1"/>
  <c r="D45" i="3"/>
  <c r="F24" i="1"/>
  <c r="S29" i="1" l="1"/>
  <c r="C45" i="3"/>
  <c r="L24" i="1"/>
  <c r="F45" i="3" l="1"/>
  <c r="B25" i="1"/>
  <c r="C25" i="1" s="1"/>
  <c r="V29" i="1"/>
  <c r="D25" i="1"/>
  <c r="T30" i="1" l="1"/>
  <c r="D46" i="3"/>
  <c r="F25" i="1"/>
  <c r="E25" i="1"/>
  <c r="S30" i="1" l="1"/>
  <c r="C46" i="3"/>
  <c r="G25" i="1"/>
  <c r="L25" i="1"/>
  <c r="F46" i="3" l="1"/>
  <c r="B26" i="1"/>
  <c r="V30" i="1"/>
  <c r="D26" i="1"/>
  <c r="T31" i="1" l="1"/>
  <c r="D47" i="3"/>
  <c r="F26" i="1"/>
  <c r="S31" i="1" l="1"/>
  <c r="C47" i="3"/>
  <c r="L26" i="1"/>
  <c r="F47" i="3" l="1"/>
  <c r="B27" i="1"/>
  <c r="V31" i="1"/>
  <c r="D27" i="1"/>
  <c r="T32" i="1" l="1"/>
  <c r="D48" i="3"/>
  <c r="F27" i="1"/>
  <c r="S32" i="1" l="1"/>
  <c r="C48" i="3"/>
  <c r="L27" i="1"/>
  <c r="F48" i="3" l="1"/>
  <c r="B28" i="1"/>
  <c r="V32" i="1"/>
  <c r="D28" i="1"/>
  <c r="T33" i="1" l="1"/>
  <c r="D49" i="3"/>
  <c r="F28" i="1"/>
  <c r="S33" i="1" l="1"/>
  <c r="C49" i="3"/>
  <c r="L28" i="1"/>
  <c r="F49" i="3" l="1"/>
  <c r="B29" i="1"/>
  <c r="C29" i="1" s="1"/>
  <c r="V33" i="1"/>
  <c r="D29" i="1"/>
  <c r="T34" i="1" l="1"/>
  <c r="D50" i="3"/>
  <c r="F29" i="1"/>
  <c r="E29" i="1"/>
  <c r="S34" i="1" l="1"/>
  <c r="C50" i="3"/>
  <c r="L29" i="1"/>
  <c r="G29" i="1"/>
  <c r="F50" i="3" l="1"/>
  <c r="B30" i="1"/>
  <c r="V34" i="1"/>
  <c r="D30" i="1"/>
  <c r="T35" i="1" l="1"/>
  <c r="D51" i="3"/>
  <c r="F30" i="1"/>
  <c r="S35" i="1" l="1"/>
  <c r="C51" i="3"/>
  <c r="L30" i="1"/>
  <c r="F51" i="3" l="1"/>
  <c r="B31" i="1"/>
  <c r="V35" i="1"/>
  <c r="D31" i="1"/>
  <c r="T36" i="1" l="1"/>
  <c r="D52" i="3"/>
  <c r="F31" i="1"/>
  <c r="S36" i="1" l="1"/>
  <c r="C52" i="3"/>
  <c r="L31" i="1"/>
  <c r="F52" i="3" l="1"/>
  <c r="B32" i="1"/>
  <c r="V36" i="1"/>
  <c r="D32" i="1"/>
  <c r="T37" i="1" l="1"/>
  <c r="D53" i="3"/>
  <c r="F32" i="1"/>
  <c r="S37" i="1" l="1"/>
  <c r="C53" i="3"/>
  <c r="L32" i="1"/>
  <c r="F53" i="3" l="1"/>
  <c r="B33" i="1"/>
  <c r="C33" i="1" s="1"/>
  <c r="V37" i="1"/>
  <c r="D33" i="1"/>
  <c r="T38" i="1" l="1"/>
  <c r="D54" i="3"/>
  <c r="F33" i="1"/>
  <c r="E33" i="1"/>
  <c r="S38" i="1" l="1"/>
  <c r="C54" i="3"/>
  <c r="G33" i="1"/>
  <c r="L33" i="1"/>
  <c r="F54" i="3" l="1"/>
  <c r="B34" i="1"/>
  <c r="V38" i="1"/>
  <c r="D34" i="1"/>
  <c r="T39" i="1" l="1"/>
  <c r="D55" i="3"/>
  <c r="F34" i="1"/>
  <c r="S39" i="1" l="1"/>
  <c r="C55" i="3"/>
  <c r="L34" i="1"/>
  <c r="F55" i="3" l="1"/>
  <c r="B35" i="1"/>
  <c r="V39" i="1"/>
  <c r="D35" i="1"/>
  <c r="T40" i="1" l="1"/>
  <c r="D56" i="3"/>
  <c r="F35" i="1"/>
  <c r="S40" i="1" l="1"/>
  <c r="C56" i="3"/>
  <c r="L35" i="1"/>
  <c r="F56" i="3" l="1"/>
  <c r="B36" i="1"/>
  <c r="V40" i="1"/>
  <c r="D36" i="1"/>
  <c r="T41" i="1" l="1"/>
  <c r="D57" i="3"/>
  <c r="F36" i="1"/>
  <c r="S41" i="1" l="1"/>
  <c r="C57" i="3"/>
  <c r="L36" i="1"/>
  <c r="F57" i="3" l="1"/>
  <c r="B37" i="1"/>
  <c r="C37" i="1" s="1"/>
  <c r="V41" i="1"/>
  <c r="D37" i="1"/>
  <c r="T42" i="1" l="1"/>
  <c r="D58" i="3"/>
  <c r="F37" i="1"/>
  <c r="E37" i="1"/>
  <c r="S42" i="1" l="1"/>
  <c r="C58" i="3"/>
  <c r="L37" i="1"/>
  <c r="G37" i="1"/>
  <c r="F58" i="3" l="1"/>
  <c r="B38" i="1"/>
  <c r="V42" i="1"/>
  <c r="D38" i="1"/>
  <c r="T43" i="1" l="1"/>
  <c r="D59" i="3"/>
  <c r="F38" i="1"/>
  <c r="S43" i="1" l="1"/>
  <c r="C59" i="3"/>
  <c r="L38" i="1"/>
  <c r="F59" i="3" l="1"/>
  <c r="B39" i="1"/>
  <c r="V43" i="1"/>
  <c r="D39" i="1"/>
  <c r="T44" i="1" l="1"/>
  <c r="D60" i="3"/>
  <c r="F39" i="1"/>
  <c r="S44" i="1" l="1"/>
  <c r="C60" i="3"/>
  <c r="L39" i="1"/>
  <c r="F60" i="3" l="1"/>
  <c r="B40" i="1"/>
  <c r="V44" i="1"/>
  <c r="D40" i="1"/>
  <c r="T45" i="1" l="1"/>
  <c r="D61" i="3"/>
  <c r="F40" i="1"/>
  <c r="S45" i="1" l="1"/>
  <c r="C61" i="3"/>
  <c r="L40" i="1"/>
  <c r="B41" i="1" s="1"/>
  <c r="V45" i="1" l="1"/>
  <c r="F61" i="3"/>
  <c r="C41" i="1"/>
  <c r="D41" i="1"/>
  <c r="T46" i="1" l="1"/>
  <c r="D62" i="3"/>
  <c r="F41" i="1"/>
  <c r="E41" i="1"/>
  <c r="S46" i="1" l="1"/>
  <c r="C62" i="3"/>
  <c r="L41" i="1"/>
  <c r="G41" i="1"/>
  <c r="F62" i="3" l="1"/>
  <c r="B42" i="1"/>
  <c r="V46" i="1"/>
  <c r="D42" i="1"/>
  <c r="T47" i="1" l="1"/>
  <c r="D63" i="3"/>
  <c r="F42" i="1"/>
  <c r="S47" i="1" l="1"/>
  <c r="C63" i="3"/>
  <c r="L42" i="1"/>
  <c r="F63" i="3" l="1"/>
  <c r="B43" i="1"/>
  <c r="V47" i="1"/>
  <c r="D43" i="1"/>
  <c r="T48" i="1" l="1"/>
  <c r="D64" i="3"/>
  <c r="F43" i="1"/>
  <c r="S48" i="1" l="1"/>
  <c r="C64" i="3"/>
  <c r="L43" i="1"/>
  <c r="F64" i="3" l="1"/>
  <c r="B44" i="1"/>
  <c r="V48" i="1"/>
  <c r="D44" i="1"/>
  <c r="T49" i="1" l="1"/>
  <c r="D65" i="3"/>
  <c r="F44" i="1"/>
  <c r="S49" i="1" l="1"/>
  <c r="C65" i="3"/>
  <c r="L44" i="1"/>
  <c r="B45" i="1" s="1"/>
  <c r="V49" i="1" l="1"/>
  <c r="F65" i="3"/>
  <c r="C45" i="1"/>
  <c r="D45" i="1"/>
  <c r="T50" i="1" l="1"/>
  <c r="D66" i="3"/>
  <c r="F45" i="1"/>
  <c r="E45" i="1"/>
  <c r="S50" i="1" l="1"/>
  <c r="C66" i="3"/>
  <c r="L45" i="1"/>
  <c r="G45" i="1"/>
  <c r="F66" i="3" l="1"/>
  <c r="B46" i="1"/>
  <c r="V50" i="1"/>
  <c r="D46" i="1"/>
  <c r="T51" i="1" l="1"/>
  <c r="D67" i="3"/>
  <c r="F46" i="1"/>
  <c r="S51" i="1" l="1"/>
  <c r="C67" i="3"/>
  <c r="L46" i="1"/>
  <c r="F67" i="3" l="1"/>
  <c r="B47" i="1"/>
  <c r="V51" i="1"/>
  <c r="D47" i="1"/>
  <c r="T52" i="1" l="1"/>
  <c r="D68" i="3"/>
  <c r="F47" i="1"/>
  <c r="S52" i="1" l="1"/>
  <c r="C68" i="3"/>
  <c r="L47" i="1"/>
  <c r="F68" i="3" l="1"/>
  <c r="B48" i="1"/>
  <c r="V52" i="1"/>
  <c r="D48" i="1"/>
  <c r="T53" i="1" l="1"/>
  <c r="D69" i="3"/>
  <c r="F48" i="1"/>
  <c r="S53" i="1" l="1"/>
  <c r="C69" i="3"/>
  <c r="L48" i="1"/>
  <c r="F69" i="3" l="1"/>
  <c r="B49" i="1"/>
  <c r="C49" i="1" s="1"/>
  <c r="V53" i="1"/>
  <c r="D49" i="1"/>
  <c r="T54" i="1" l="1"/>
  <c r="D70" i="3"/>
  <c r="F49" i="1"/>
  <c r="E49" i="1"/>
  <c r="S54" i="1" l="1"/>
  <c r="C70" i="3"/>
  <c r="L49" i="1"/>
  <c r="G49" i="1"/>
  <c r="F70" i="3" l="1"/>
  <c r="B50" i="1"/>
  <c r="V54" i="1"/>
  <c r="D50" i="1"/>
  <c r="T55" i="1" l="1"/>
  <c r="D71" i="3"/>
  <c r="F50" i="1"/>
  <c r="S55" i="1" l="1"/>
  <c r="C71" i="3"/>
  <c r="L50" i="1"/>
  <c r="F71" i="3" l="1"/>
  <c r="B51" i="1"/>
  <c r="V55" i="1"/>
  <c r="D51" i="1"/>
  <c r="T56" i="1" l="1"/>
  <c r="D72" i="3"/>
  <c r="F51" i="1"/>
  <c r="S56" i="1" l="1"/>
  <c r="C72" i="3"/>
  <c r="L51" i="1"/>
  <c r="F72" i="3" l="1"/>
  <c r="B52" i="1"/>
  <c r="V56" i="1"/>
  <c r="D52" i="1"/>
  <c r="T57" i="1" l="1"/>
  <c r="D73" i="3"/>
  <c r="F52" i="1"/>
  <c r="S57" i="1" l="1"/>
  <c r="C73" i="3"/>
  <c r="L52" i="1"/>
  <c r="F73" i="3" l="1"/>
  <c r="B53" i="1"/>
  <c r="C53" i="1" s="1"/>
  <c r="V57" i="1"/>
  <c r="D53" i="1"/>
  <c r="T58" i="1" l="1"/>
  <c r="D74" i="3"/>
  <c r="F53" i="1"/>
  <c r="E53" i="1"/>
  <c r="S58" i="1" l="1"/>
  <c r="C74" i="3"/>
  <c r="L53" i="1"/>
  <c r="G53" i="1"/>
  <c r="F74" i="3" l="1"/>
  <c r="B54" i="1"/>
  <c r="V58" i="1"/>
  <c r="D54" i="1"/>
  <c r="T59" i="1" l="1"/>
  <c r="D75" i="3"/>
  <c r="F54" i="1"/>
  <c r="S59" i="1" l="1"/>
  <c r="C75" i="3"/>
  <c r="L54" i="1"/>
  <c r="F75" i="3" l="1"/>
  <c r="B55" i="1"/>
  <c r="V59" i="1"/>
  <c r="D55" i="1"/>
  <c r="T60" i="1" l="1"/>
  <c r="D76" i="3"/>
  <c r="F55" i="1"/>
  <c r="S60" i="1" l="1"/>
  <c r="C76" i="3"/>
  <c r="L55" i="1"/>
  <c r="F76" i="3" l="1"/>
  <c r="B56" i="1"/>
  <c r="V60" i="1"/>
  <c r="D56" i="1"/>
  <c r="T61" i="1" l="1"/>
  <c r="D77" i="3"/>
  <c r="F56" i="1"/>
  <c r="S61" i="1" l="1"/>
  <c r="C77" i="3"/>
  <c r="L56" i="1"/>
  <c r="F77" i="3" l="1"/>
  <c r="B57" i="1"/>
  <c r="C57" i="1" s="1"/>
  <c r="V61" i="1"/>
  <c r="D57" i="1"/>
  <c r="T62" i="1" l="1"/>
  <c r="D78" i="3"/>
  <c r="F57" i="1"/>
  <c r="E57" i="1"/>
  <c r="S62" i="1" l="1"/>
  <c r="C78" i="3"/>
  <c r="G57" i="1"/>
  <c r="L57" i="1"/>
  <c r="F78" i="3" l="1"/>
  <c r="B58" i="1"/>
  <c r="V62" i="1"/>
  <c r="D58" i="1"/>
  <c r="T63" i="1" l="1"/>
  <c r="D79" i="3"/>
  <c r="F58" i="1"/>
  <c r="S63" i="1" l="1"/>
  <c r="C79" i="3"/>
  <c r="L58" i="1"/>
  <c r="F79" i="3" l="1"/>
  <c r="B59" i="1"/>
  <c r="V63" i="1"/>
  <c r="D59" i="1"/>
  <c r="T64" i="1" l="1"/>
  <c r="D80" i="3"/>
  <c r="F59" i="1"/>
  <c r="S64" i="1" l="1"/>
  <c r="C80" i="3"/>
  <c r="L59" i="1"/>
  <c r="F80" i="3" l="1"/>
  <c r="B60" i="1"/>
  <c r="V64" i="1"/>
  <c r="D60" i="1"/>
  <c r="T65" i="1" l="1"/>
  <c r="D81" i="3"/>
  <c r="F60" i="1"/>
  <c r="S65" i="1" l="1"/>
  <c r="C81" i="3"/>
  <c r="L60" i="1"/>
  <c r="F81" i="3" l="1"/>
  <c r="B61" i="1"/>
  <c r="C61" i="1" s="1"/>
  <c r="V65" i="1"/>
  <c r="D61" i="1"/>
  <c r="T66" i="1" l="1"/>
  <c r="D82" i="3"/>
  <c r="F61" i="1"/>
  <c r="E61" i="1"/>
  <c r="S66" i="1" l="1"/>
  <c r="C82" i="3"/>
  <c r="L61" i="1"/>
  <c r="G61" i="1"/>
  <c r="F82" i="3" l="1"/>
  <c r="B62" i="1"/>
  <c r="V66" i="1"/>
  <c r="D62" i="1"/>
  <c r="T67" i="1" l="1"/>
  <c r="D83" i="3"/>
  <c r="F62" i="1"/>
  <c r="S67" i="1" l="1"/>
  <c r="C83" i="3"/>
  <c r="L62" i="1"/>
  <c r="F83" i="3" l="1"/>
  <c r="B63" i="1"/>
  <c r="V67" i="1"/>
  <c r="D63" i="1"/>
  <c r="T68" i="1" l="1"/>
  <c r="D84" i="3"/>
  <c r="F63" i="1"/>
  <c r="S68" i="1" l="1"/>
  <c r="C84" i="3"/>
  <c r="L63" i="1"/>
  <c r="F84" i="3" l="1"/>
  <c r="B64" i="1"/>
  <c r="V68" i="1"/>
  <c r="D64" i="1"/>
  <c r="T69" i="1" l="1"/>
  <c r="D85" i="3"/>
  <c r="F64" i="1"/>
  <c r="S69" i="1" l="1"/>
  <c r="C85" i="3"/>
  <c r="L64" i="1"/>
  <c r="F85" i="3" l="1"/>
  <c r="B65" i="1"/>
  <c r="C65" i="1" s="1"/>
  <c r="V69" i="1"/>
  <c r="D65" i="1"/>
  <c r="T70" i="1" l="1"/>
  <c r="D86" i="3"/>
  <c r="F65" i="1"/>
  <c r="E65" i="1"/>
  <c r="S70" i="1" l="1"/>
  <c r="C86" i="3"/>
  <c r="G65" i="1"/>
  <c r="L65" i="1"/>
  <c r="F86" i="3" l="1"/>
  <c r="B66" i="1"/>
  <c r="V70" i="1"/>
  <c r="D66" i="1"/>
  <c r="T71" i="1" l="1"/>
  <c r="D87" i="3"/>
  <c r="F66" i="1"/>
  <c r="S71" i="1" l="1"/>
  <c r="C87" i="3"/>
  <c r="L66" i="1"/>
  <c r="F87" i="3" l="1"/>
  <c r="B67" i="1"/>
  <c r="V71" i="1"/>
  <c r="D67" i="1"/>
  <c r="T72" i="1" l="1"/>
  <c r="D88" i="3"/>
  <c r="F67" i="1"/>
  <c r="S72" i="1" l="1"/>
  <c r="C88" i="3"/>
  <c r="L67" i="1"/>
  <c r="F88" i="3" l="1"/>
  <c r="B68" i="1"/>
  <c r="V72" i="1"/>
  <c r="D68" i="1"/>
  <c r="T73" i="1" l="1"/>
  <c r="D89" i="3"/>
  <c r="F68" i="1"/>
  <c r="S73" i="1" l="1"/>
  <c r="C89" i="3"/>
  <c r="L68" i="1"/>
  <c r="F89" i="3" l="1"/>
  <c r="B69" i="1"/>
  <c r="C69" i="1" s="1"/>
  <c r="V73" i="1"/>
  <c r="D69" i="1"/>
  <c r="T74" i="1" l="1"/>
  <c r="D90" i="3"/>
  <c r="F69" i="1"/>
  <c r="E69" i="1"/>
  <c r="S74" i="1" l="1"/>
  <c r="C90" i="3"/>
  <c r="G69" i="1"/>
  <c r="L69" i="1"/>
  <c r="F90" i="3" l="1"/>
  <c r="B70" i="1"/>
  <c r="V74" i="1"/>
  <c r="D70" i="1"/>
  <c r="T75" i="1" l="1"/>
  <c r="D91" i="3"/>
  <c r="F70" i="1"/>
  <c r="S75" i="1" l="1"/>
  <c r="C91" i="3"/>
  <c r="L70" i="1"/>
  <c r="F91" i="3" l="1"/>
  <c r="B71" i="1"/>
  <c r="V75" i="1"/>
  <c r="D71" i="1"/>
  <c r="T76" i="1" l="1"/>
  <c r="D92" i="3"/>
  <c r="F71" i="1"/>
  <c r="S76" i="1" l="1"/>
  <c r="C92" i="3"/>
  <c r="L71" i="1"/>
  <c r="F92" i="3" l="1"/>
  <c r="B72" i="1"/>
  <c r="V76" i="1"/>
  <c r="D72" i="1"/>
  <c r="T77" i="1" l="1"/>
  <c r="D93" i="3"/>
  <c r="F72" i="1"/>
  <c r="S77" i="1" l="1"/>
  <c r="C93" i="3"/>
  <c r="L72" i="1"/>
  <c r="F93" i="3" l="1"/>
  <c r="B73" i="1"/>
  <c r="C73" i="1" s="1"/>
  <c r="V77" i="1"/>
  <c r="D73" i="1"/>
  <c r="T78" i="1" l="1"/>
  <c r="D94" i="3"/>
  <c r="F73" i="1"/>
  <c r="E73" i="1"/>
  <c r="S78" i="1" l="1"/>
  <c r="C94" i="3"/>
  <c r="G73" i="1"/>
  <c r="L73" i="1"/>
  <c r="F94" i="3" l="1"/>
  <c r="B74" i="1"/>
  <c r="V78" i="1"/>
  <c r="D74" i="1"/>
  <c r="T79" i="1" l="1"/>
  <c r="D95" i="3"/>
  <c r="F74" i="1"/>
  <c r="S79" i="1" l="1"/>
  <c r="C95" i="3"/>
  <c r="L74" i="1"/>
  <c r="F95" i="3" l="1"/>
  <c r="B75" i="1"/>
  <c r="V79" i="1"/>
  <c r="D75" i="1"/>
  <c r="T80" i="1" l="1"/>
  <c r="D96" i="3"/>
  <c r="F75" i="1"/>
  <c r="S80" i="1" l="1"/>
  <c r="C96" i="3"/>
  <c r="L75" i="1"/>
  <c r="F96" i="3" l="1"/>
  <c r="B76" i="1"/>
  <c r="V80" i="1"/>
  <c r="D76" i="1"/>
  <c r="T81" i="1" l="1"/>
  <c r="D97" i="3"/>
  <c r="F76" i="1"/>
  <c r="S81" i="1" l="1"/>
  <c r="C97" i="3"/>
  <c r="L76" i="1"/>
  <c r="F97" i="3" l="1"/>
  <c r="B77" i="1"/>
  <c r="C77" i="1" s="1"/>
  <c r="V81" i="1"/>
  <c r="D77" i="1"/>
  <c r="T82" i="1" l="1"/>
  <c r="D98" i="3"/>
  <c r="F77" i="1"/>
  <c r="E77" i="1"/>
  <c r="S82" i="1" l="1"/>
  <c r="C98" i="3"/>
  <c r="L77" i="1"/>
  <c r="G77" i="1"/>
  <c r="F98" i="3" l="1"/>
  <c r="B78" i="1"/>
  <c r="V82" i="1"/>
  <c r="D78" i="1"/>
  <c r="T83" i="1" l="1"/>
  <c r="D99" i="3"/>
  <c r="F78" i="1"/>
  <c r="S83" i="1" l="1"/>
  <c r="C99" i="3"/>
  <c r="L78" i="1"/>
  <c r="F99" i="3" l="1"/>
  <c r="B79" i="1"/>
  <c r="V83" i="1"/>
  <c r="D79" i="1"/>
  <c r="T84" i="1" l="1"/>
  <c r="D100" i="3"/>
  <c r="F79" i="1"/>
  <c r="S84" i="1" l="1"/>
  <c r="C100" i="3"/>
  <c r="L79" i="1"/>
  <c r="F100" i="3" l="1"/>
  <c r="B80" i="1"/>
  <c r="V84" i="1"/>
  <c r="D80" i="1"/>
  <c r="T85" i="1" l="1"/>
  <c r="D101" i="3"/>
  <c r="F80" i="1"/>
  <c r="S85" i="1" l="1"/>
  <c r="C101" i="3"/>
  <c r="L80" i="1"/>
  <c r="F101" i="3" l="1"/>
  <c r="B81" i="1"/>
  <c r="C81" i="1" s="1"/>
  <c r="V85" i="1"/>
  <c r="D81" i="1"/>
  <c r="T86" i="1" l="1"/>
  <c r="D102" i="3"/>
  <c r="F81" i="1"/>
  <c r="E81" i="1"/>
  <c r="S86" i="1" l="1"/>
  <c r="C102" i="3"/>
  <c r="L81" i="1"/>
  <c r="G81" i="1"/>
  <c r="F102" i="3" l="1"/>
  <c r="B82" i="1"/>
  <c r="V86" i="1"/>
  <c r="D82" i="1"/>
  <c r="T87" i="1" l="1"/>
  <c r="D103" i="3"/>
  <c r="F82" i="1"/>
  <c r="S87" i="1" l="1"/>
  <c r="C103" i="3"/>
  <c r="L82" i="1"/>
  <c r="F103" i="3" l="1"/>
  <c r="B83" i="1"/>
  <c r="V87" i="1"/>
  <c r="D83" i="1"/>
  <c r="T88" i="1" l="1"/>
  <c r="D104" i="3"/>
  <c r="F83" i="1"/>
  <c r="S88" i="1" l="1"/>
  <c r="C104" i="3"/>
  <c r="L83" i="1"/>
  <c r="F104" i="3" l="1"/>
  <c r="B84" i="1"/>
  <c r="V88" i="1"/>
  <c r="D84" i="1"/>
  <c r="T89" i="1" l="1"/>
  <c r="D105" i="3"/>
  <c r="F84" i="1"/>
  <c r="S89" i="1" l="1"/>
  <c r="C105" i="3"/>
  <c r="L84" i="1"/>
  <c r="F105" i="3" l="1"/>
  <c r="B85" i="1"/>
  <c r="C85" i="1" s="1"/>
  <c r="V89" i="1"/>
  <c r="D85" i="1"/>
  <c r="T90" i="1" l="1"/>
  <c r="D106" i="3"/>
  <c r="F85" i="1"/>
  <c r="E85" i="1"/>
  <c r="S90" i="1" l="1"/>
  <c r="C106" i="3"/>
  <c r="L85" i="1"/>
  <c r="G85" i="1"/>
  <c r="F106" i="3" l="1"/>
  <c r="B86" i="1"/>
  <c r="V90" i="1"/>
  <c r="D86" i="1"/>
  <c r="T91" i="1" l="1"/>
  <c r="D107" i="3"/>
  <c r="F86" i="1"/>
  <c r="S91" i="1" l="1"/>
  <c r="C107" i="3"/>
  <c r="L86" i="1"/>
  <c r="F107" i="3" l="1"/>
  <c r="B87" i="1"/>
  <c r="V91" i="1"/>
  <c r="D87" i="1"/>
  <c r="T92" i="1" l="1"/>
  <c r="D108" i="3"/>
  <c r="F87" i="1"/>
  <c r="S92" i="1" l="1"/>
  <c r="C108" i="3"/>
  <c r="L87" i="1"/>
  <c r="F108" i="3" l="1"/>
  <c r="B88" i="1"/>
  <c r="V92" i="1"/>
  <c r="D88" i="1"/>
  <c r="T93" i="1" l="1"/>
  <c r="D109" i="3"/>
  <c r="F88" i="1"/>
  <c r="S93" i="1" l="1"/>
  <c r="C109" i="3"/>
  <c r="L88" i="1"/>
  <c r="F109" i="3" l="1"/>
  <c r="B89" i="1"/>
  <c r="C89" i="1" s="1"/>
  <c r="V93" i="1"/>
  <c r="D89" i="1"/>
  <c r="T94" i="1" l="1"/>
  <c r="D110" i="3"/>
  <c r="F89" i="1"/>
  <c r="E89" i="1"/>
  <c r="S94" i="1" l="1"/>
  <c r="C110" i="3"/>
  <c r="L89" i="1"/>
  <c r="G89" i="1"/>
  <c r="F110" i="3" l="1"/>
  <c r="B90" i="1"/>
  <c r="V94" i="1"/>
  <c r="D90" i="1"/>
  <c r="T95" i="1" l="1"/>
  <c r="D111" i="3"/>
  <c r="F90" i="1"/>
  <c r="S95" i="1" l="1"/>
  <c r="C111" i="3"/>
  <c r="L90" i="1"/>
  <c r="F111" i="3" l="1"/>
  <c r="B91" i="1"/>
  <c r="V95" i="1"/>
  <c r="D91" i="1"/>
  <c r="T96" i="1" l="1"/>
  <c r="D112" i="3"/>
  <c r="F91" i="1"/>
  <c r="S96" i="1" l="1"/>
  <c r="C112" i="3"/>
  <c r="L91" i="1"/>
  <c r="F112" i="3" l="1"/>
  <c r="B92" i="1"/>
  <c r="V96" i="1"/>
  <c r="D92" i="1"/>
  <c r="T97" i="1" l="1"/>
  <c r="D113" i="3"/>
  <c r="F92" i="1"/>
  <c r="S97" i="1" l="1"/>
  <c r="C113" i="3"/>
  <c r="L92" i="1"/>
  <c r="F113" i="3" l="1"/>
  <c r="B93" i="1"/>
  <c r="C93" i="1" s="1"/>
  <c r="V97" i="1"/>
  <c r="D93" i="1"/>
  <c r="T98" i="1" l="1"/>
  <c r="D114" i="3"/>
  <c r="F93" i="1"/>
  <c r="E93" i="1"/>
  <c r="S98" i="1" l="1"/>
  <c r="C114" i="3"/>
  <c r="L93" i="1"/>
  <c r="G93" i="1"/>
  <c r="F114" i="3" l="1"/>
  <c r="B94" i="1"/>
  <c r="V98" i="1"/>
  <c r="D94" i="1"/>
  <c r="T99" i="1" l="1"/>
  <c r="D115" i="3"/>
  <c r="F94" i="1"/>
  <c r="S99" i="1" l="1"/>
  <c r="C115" i="3"/>
  <c r="L94" i="1"/>
  <c r="F115" i="3" l="1"/>
  <c r="B95" i="1"/>
  <c r="V99" i="1"/>
  <c r="D95" i="1"/>
  <c r="T100" i="1" l="1"/>
  <c r="D116" i="3"/>
  <c r="F95" i="1"/>
  <c r="S100" i="1" l="1"/>
  <c r="C116" i="3"/>
  <c r="L95" i="1"/>
  <c r="F116" i="3" l="1"/>
  <c r="B96" i="1"/>
  <c r="V100" i="1"/>
  <c r="D96" i="1"/>
  <c r="T101" i="1" l="1"/>
  <c r="D117" i="3"/>
  <c r="F96" i="1"/>
  <c r="S101" i="1" l="1"/>
  <c r="C117" i="3"/>
  <c r="L96" i="1"/>
  <c r="F117" i="3" l="1"/>
  <c r="B97" i="1"/>
  <c r="C97" i="1" s="1"/>
  <c r="V101" i="1"/>
  <c r="D97" i="1"/>
  <c r="T102" i="1" l="1"/>
  <c r="D118" i="3"/>
  <c r="F97" i="1"/>
  <c r="E97" i="1"/>
  <c r="S102" i="1" l="1"/>
  <c r="C118" i="3"/>
  <c r="G97" i="1"/>
  <c r="L97" i="1"/>
  <c r="F118" i="3" l="1"/>
  <c r="B98" i="1"/>
  <c r="V102" i="1"/>
  <c r="D98" i="1"/>
  <c r="T103" i="1" l="1"/>
  <c r="D119" i="3"/>
  <c r="F98" i="1"/>
  <c r="S103" i="1" l="1"/>
  <c r="C119" i="3"/>
  <c r="L98" i="1"/>
  <c r="F119" i="3" l="1"/>
  <c r="B99" i="1"/>
  <c r="V103" i="1"/>
  <c r="D99" i="1"/>
  <c r="T104" i="1" l="1"/>
  <c r="D120" i="3"/>
  <c r="F99" i="1"/>
  <c r="S104" i="1" l="1"/>
  <c r="C120" i="3"/>
  <c r="L99" i="1"/>
  <c r="F120" i="3" l="1"/>
  <c r="B100" i="1"/>
  <c r="V104" i="1"/>
  <c r="D100" i="1"/>
  <c r="T105" i="1" l="1"/>
  <c r="D121" i="3"/>
  <c r="F100" i="1"/>
  <c r="S105" i="1" l="1"/>
  <c r="C121" i="3"/>
  <c r="L100" i="1"/>
  <c r="F121" i="3" l="1"/>
  <c r="B101" i="1"/>
  <c r="C101" i="1" s="1"/>
  <c r="V105" i="1"/>
  <c r="D101" i="1"/>
  <c r="T106" i="1" l="1"/>
  <c r="D122" i="3"/>
  <c r="F101" i="1"/>
  <c r="E101" i="1"/>
  <c r="S106" i="1" l="1"/>
  <c r="C122" i="3"/>
  <c r="G101" i="1"/>
  <c r="L101" i="1"/>
  <c r="F122" i="3" l="1"/>
  <c r="B102" i="1"/>
  <c r="V106" i="1"/>
  <c r="D102" i="1"/>
  <c r="T107" i="1" l="1"/>
  <c r="D123" i="3"/>
  <c r="F102" i="1"/>
  <c r="S107" i="1" l="1"/>
  <c r="C123" i="3"/>
  <c r="L102" i="1"/>
  <c r="F123" i="3" l="1"/>
  <c r="B103" i="1"/>
  <c r="V107" i="1"/>
  <c r="D103" i="1"/>
  <c r="T108" i="1" l="1"/>
  <c r="D124" i="3"/>
  <c r="F103" i="1"/>
  <c r="S108" i="1" l="1"/>
  <c r="C124" i="3"/>
  <c r="L103" i="1"/>
  <c r="F124" i="3" l="1"/>
  <c r="B104" i="1"/>
  <c r="V108" i="1"/>
  <c r="D104" i="1"/>
  <c r="T109" i="1" l="1"/>
  <c r="D125" i="3"/>
  <c r="F104" i="1"/>
  <c r="S109" i="1" l="1"/>
  <c r="C125" i="3"/>
  <c r="L104" i="1"/>
  <c r="F125" i="3" l="1"/>
  <c r="B105" i="1"/>
  <c r="C105" i="1" s="1"/>
  <c r="V109" i="1"/>
  <c r="D105" i="1"/>
  <c r="T110" i="1" l="1"/>
  <c r="D126" i="3"/>
  <c r="F105" i="1"/>
  <c r="E105" i="1"/>
  <c r="S110" i="1" l="1"/>
  <c r="C126" i="3"/>
  <c r="L105" i="1"/>
  <c r="G105" i="1"/>
  <c r="F126" i="3" l="1"/>
  <c r="B106" i="1"/>
  <c r="V110" i="1"/>
  <c r="D106" i="1"/>
  <c r="T111" i="1" l="1"/>
  <c r="D127" i="3"/>
  <c r="F106" i="1"/>
  <c r="S111" i="1" l="1"/>
  <c r="C127" i="3"/>
  <c r="L106" i="1"/>
  <c r="F127" i="3" l="1"/>
  <c r="B107" i="1"/>
  <c r="V111" i="1"/>
  <c r="D107" i="1"/>
  <c r="T112" i="1" l="1"/>
  <c r="D128" i="3"/>
  <c r="F107" i="1"/>
  <c r="S112" i="1" l="1"/>
  <c r="C128" i="3"/>
  <c r="L107" i="1"/>
  <c r="F128" i="3" l="1"/>
  <c r="B108" i="1"/>
  <c r="V112" i="1"/>
  <c r="D108" i="1"/>
  <c r="T113" i="1" l="1"/>
  <c r="D129" i="3"/>
  <c r="F108" i="1"/>
  <c r="S113" i="1" l="1"/>
  <c r="C129" i="3"/>
  <c r="L108" i="1"/>
  <c r="F129" i="3" l="1"/>
  <c r="B109" i="1"/>
  <c r="C109" i="1" s="1"/>
  <c r="V113" i="1"/>
  <c r="D109" i="1"/>
  <c r="T114" i="1" l="1"/>
  <c r="D130" i="3"/>
  <c r="F109" i="1"/>
  <c r="E109" i="1"/>
  <c r="S114" i="1" l="1"/>
  <c r="C130" i="3"/>
  <c r="L109" i="1"/>
  <c r="G109" i="1"/>
  <c r="F130" i="3" l="1"/>
  <c r="B110" i="1"/>
  <c r="V114" i="1"/>
  <c r="D110" i="1"/>
  <c r="T115" i="1" l="1"/>
  <c r="D131" i="3"/>
  <c r="F110" i="1"/>
  <c r="S115" i="1" l="1"/>
  <c r="C131" i="3"/>
  <c r="L110" i="1"/>
  <c r="F131" i="3" l="1"/>
  <c r="B111" i="1"/>
  <c r="V115" i="1"/>
  <c r="D111" i="1"/>
  <c r="T116" i="1" l="1"/>
  <c r="D132" i="3"/>
  <c r="F111" i="1"/>
  <c r="S116" i="1" l="1"/>
  <c r="C132" i="3"/>
  <c r="L111" i="1"/>
  <c r="F132" i="3" l="1"/>
  <c r="B112" i="1"/>
  <c r="V116" i="1"/>
  <c r="D112" i="1"/>
  <c r="T117" i="1" l="1"/>
  <c r="D133" i="3"/>
  <c r="F112" i="1"/>
  <c r="S117" i="1" l="1"/>
  <c r="C133" i="3"/>
  <c r="L112" i="1"/>
  <c r="F133" i="3" l="1"/>
  <c r="B113" i="1"/>
  <c r="C113" i="1" s="1"/>
  <c r="V117" i="1"/>
  <c r="D113" i="1"/>
  <c r="T118" i="1" l="1"/>
  <c r="D134" i="3"/>
  <c r="F113" i="1"/>
  <c r="E113" i="1"/>
  <c r="S118" i="1" l="1"/>
  <c r="C134" i="3"/>
  <c r="G113" i="1"/>
  <c r="L113" i="1"/>
  <c r="F134" i="3" l="1"/>
  <c r="B114" i="1"/>
  <c r="V118" i="1"/>
  <c r="D114" i="1"/>
  <c r="T119" i="1" l="1"/>
  <c r="D135" i="3"/>
  <c r="F114" i="1"/>
  <c r="S119" i="1" l="1"/>
  <c r="C135" i="3"/>
  <c r="L114" i="1"/>
  <c r="F135" i="3" l="1"/>
  <c r="B115" i="1"/>
  <c r="V119" i="1"/>
  <c r="D115" i="1"/>
  <c r="T120" i="1" l="1"/>
  <c r="D136" i="3"/>
  <c r="F115" i="1"/>
  <c r="S120" i="1" l="1"/>
  <c r="C136" i="3"/>
  <c r="L115" i="1"/>
  <c r="F136" i="3" l="1"/>
  <c r="B116" i="1"/>
  <c r="V120" i="1"/>
  <c r="D116" i="1"/>
  <c r="T121" i="1" l="1"/>
  <c r="D137" i="3"/>
  <c r="F116" i="1"/>
  <c r="S121" i="1" l="1"/>
  <c r="C137" i="3"/>
  <c r="L116" i="1"/>
  <c r="F137" i="3" l="1"/>
  <c r="B117" i="1"/>
  <c r="C117" i="1" s="1"/>
  <c r="V121" i="1"/>
  <c r="D117" i="1"/>
  <c r="T122" i="1" l="1"/>
  <c r="D138" i="3"/>
  <c r="F117" i="1"/>
  <c r="E117" i="1"/>
  <c r="S122" i="1" l="1"/>
  <c r="C138" i="3"/>
  <c r="L117" i="1"/>
  <c r="G117" i="1"/>
  <c r="F138" i="3" l="1"/>
  <c r="B118" i="1"/>
  <c r="V122" i="1"/>
  <c r="D118" i="1"/>
  <c r="T123" i="1" l="1"/>
  <c r="D139" i="3"/>
  <c r="F118" i="1"/>
  <c r="S123" i="1" l="1"/>
  <c r="C139" i="3"/>
  <c r="L118" i="1"/>
  <c r="F139" i="3" l="1"/>
  <c r="B119" i="1"/>
  <c r="V123" i="1"/>
  <c r="D119" i="1"/>
  <c r="T124" i="1" l="1"/>
  <c r="D140" i="3"/>
  <c r="F119" i="1"/>
  <c r="S124" i="1" l="1"/>
  <c r="C140" i="3"/>
  <c r="L119" i="1"/>
  <c r="F140" i="3" l="1"/>
  <c r="B120" i="1"/>
  <c r="V124" i="1"/>
  <c r="D120" i="1"/>
  <c r="T125" i="1" l="1"/>
  <c r="D141" i="3"/>
  <c r="F120" i="1"/>
  <c r="S125" i="1" l="1"/>
  <c r="C141" i="3"/>
  <c r="L120" i="1"/>
  <c r="F141" i="3" l="1"/>
  <c r="B121" i="1"/>
  <c r="C121" i="1" s="1"/>
  <c r="V125" i="1"/>
  <c r="D121" i="1"/>
  <c r="T126" i="1" l="1"/>
  <c r="D142" i="3"/>
  <c r="F121" i="1"/>
  <c r="E121" i="1"/>
  <c r="S126" i="1" l="1"/>
  <c r="C142" i="3"/>
  <c r="L121" i="1"/>
  <c r="G121" i="1"/>
  <c r="V126" i="1" l="1"/>
  <c r="F142" i="3"/>
  <c r="H7" i="2"/>
  <c r="G6" i="2" s="1"/>
  <c r="K3" i="2" s="1"/>
  <c r="D4" i="2" l="1"/>
  <c r="D2" i="2"/>
  <c r="D3" i="2"/>
  <c r="G11" i="2" l="1"/>
  <c r="O13" i="1" s="1"/>
  <c r="C5" i="3" l="1"/>
  <c r="O16" i="1"/>
  <c r="H7" i="1" l="1"/>
  <c r="H5" i="1"/>
  <c r="H37" i="1"/>
  <c r="H39" i="1"/>
  <c r="H40" i="1"/>
  <c r="H41" i="1"/>
  <c r="H2" i="1"/>
  <c r="H11" i="1"/>
  <c r="H12" i="1"/>
  <c r="H27" i="1"/>
  <c r="H28" i="1"/>
  <c r="H34" i="1"/>
  <c r="H43" i="1"/>
  <c r="H44" i="1"/>
  <c r="H59" i="1"/>
  <c r="H60" i="1"/>
  <c r="H18" i="1"/>
  <c r="H46" i="1"/>
  <c r="S5" i="1"/>
  <c r="H8" i="1"/>
  <c r="H10" i="1"/>
  <c r="H29" i="1"/>
  <c r="H31" i="1"/>
  <c r="H32" i="1"/>
  <c r="H33" i="1"/>
  <c r="H14" i="1"/>
  <c r="H19" i="1"/>
  <c r="H20" i="1"/>
  <c r="H50" i="1"/>
  <c r="H55" i="1"/>
  <c r="H56" i="1"/>
  <c r="H57" i="1"/>
  <c r="H67" i="1"/>
  <c r="H68" i="1"/>
  <c r="H38" i="1"/>
  <c r="H9" i="1"/>
  <c r="H3" i="1"/>
  <c r="H13" i="1"/>
  <c r="H15" i="1"/>
  <c r="H16" i="1"/>
  <c r="H17" i="1"/>
  <c r="H21" i="1"/>
  <c r="H23" i="1"/>
  <c r="H24" i="1"/>
  <c r="H25" i="1"/>
  <c r="H26" i="1"/>
  <c r="H35" i="1"/>
  <c r="H36" i="1"/>
  <c r="H58" i="1"/>
  <c r="H63" i="1"/>
  <c r="H64" i="1"/>
  <c r="H75" i="1"/>
  <c r="H42" i="1"/>
  <c r="H22" i="1"/>
  <c r="H70" i="1"/>
  <c r="C21" i="3"/>
  <c r="H4" i="1"/>
  <c r="H45" i="1"/>
  <c r="H47" i="1"/>
  <c r="H48" i="1"/>
  <c r="H49" i="1"/>
  <c r="H51" i="1"/>
  <c r="H52" i="1"/>
  <c r="H66" i="1"/>
  <c r="H71" i="1"/>
  <c r="H72" i="1"/>
  <c r="H30" i="1"/>
  <c r="H53" i="1"/>
  <c r="H6" i="1"/>
  <c r="H62" i="1"/>
  <c r="H76" i="1"/>
  <c r="H61" i="1"/>
  <c r="H65" i="1"/>
  <c r="H69" i="1"/>
  <c r="H87" i="1"/>
  <c r="H88" i="1"/>
  <c r="H89" i="1"/>
  <c r="H100" i="1"/>
  <c r="H106" i="1"/>
  <c r="H82" i="1"/>
  <c r="H105" i="1"/>
  <c r="H107" i="1"/>
  <c r="H108" i="1"/>
  <c r="H109" i="1"/>
  <c r="H112" i="1"/>
  <c r="H78" i="1"/>
  <c r="H121" i="1"/>
  <c r="H83" i="1"/>
  <c r="H84" i="1"/>
  <c r="H90" i="1"/>
  <c r="H95" i="1"/>
  <c r="H96" i="1"/>
  <c r="H97" i="1"/>
  <c r="H111" i="1"/>
  <c r="H115" i="1"/>
  <c r="H74" i="1"/>
  <c r="H93" i="1"/>
  <c r="H99" i="1"/>
  <c r="H101" i="1"/>
  <c r="H118" i="1"/>
  <c r="H103" i="1"/>
  <c r="H114" i="1"/>
  <c r="H120" i="1"/>
  <c r="H79" i="1"/>
  <c r="H80" i="1"/>
  <c r="H54" i="1"/>
  <c r="H81" i="1"/>
  <c r="H85" i="1"/>
  <c r="H110" i="1"/>
  <c r="H94" i="1"/>
  <c r="H91" i="1"/>
  <c r="H92" i="1"/>
  <c r="H104" i="1"/>
  <c r="H73" i="1"/>
  <c r="H77" i="1"/>
  <c r="H98" i="1"/>
  <c r="H113" i="1"/>
  <c r="H116" i="1"/>
  <c r="H117" i="1"/>
  <c r="H119" i="1"/>
  <c r="H102" i="1"/>
  <c r="H86" i="1"/>
  <c r="J113" i="1" l="1"/>
  <c r="E134" i="3"/>
  <c r="U118" i="1"/>
  <c r="U109" i="1"/>
  <c r="J104" i="1"/>
  <c r="E125" i="3"/>
  <c r="U115" i="1"/>
  <c r="E131" i="3"/>
  <c r="I113" i="1"/>
  <c r="J110" i="1"/>
  <c r="U85" i="1"/>
  <c r="J80" i="1"/>
  <c r="E101" i="3"/>
  <c r="J93" i="1"/>
  <c r="E114" i="3"/>
  <c r="U98" i="1"/>
  <c r="J97" i="1"/>
  <c r="U102" i="1"/>
  <c r="E118" i="3"/>
  <c r="J84" i="1"/>
  <c r="U89" i="1"/>
  <c r="E105" i="3"/>
  <c r="U117" i="1"/>
  <c r="J112" i="1"/>
  <c r="E133" i="3"/>
  <c r="E110" i="3"/>
  <c r="U94" i="1"/>
  <c r="J89" i="1"/>
  <c r="J65" i="1"/>
  <c r="E86" i="3"/>
  <c r="U70" i="1"/>
  <c r="U11" i="1"/>
  <c r="J6" i="1"/>
  <c r="I9" i="1"/>
  <c r="E27" i="3"/>
  <c r="E70" i="3"/>
  <c r="U54" i="1"/>
  <c r="J49" i="1"/>
  <c r="U9" i="1"/>
  <c r="J4" i="1"/>
  <c r="E25" i="3"/>
  <c r="E79" i="3"/>
  <c r="U63" i="1"/>
  <c r="I61" i="1"/>
  <c r="J58" i="1"/>
  <c r="U30" i="1"/>
  <c r="J25" i="1"/>
  <c r="E46" i="3"/>
  <c r="E24" i="3"/>
  <c r="J3" i="1"/>
  <c r="U8" i="1"/>
  <c r="U55" i="1"/>
  <c r="I53" i="1"/>
  <c r="J50" i="1"/>
  <c r="E71" i="3"/>
  <c r="E39" i="3"/>
  <c r="J18" i="1"/>
  <c r="I21" i="1"/>
  <c r="U23" i="1"/>
  <c r="U124" i="1"/>
  <c r="J119" i="1"/>
  <c r="E140" i="3"/>
  <c r="E119" i="3"/>
  <c r="J98" i="1"/>
  <c r="U103" i="1"/>
  <c r="I101" i="1"/>
  <c r="U97" i="1"/>
  <c r="E113" i="3"/>
  <c r="J92" i="1"/>
  <c r="U90" i="1"/>
  <c r="E106" i="3"/>
  <c r="J85" i="1"/>
  <c r="U84" i="1"/>
  <c r="J79" i="1"/>
  <c r="E100" i="3"/>
  <c r="E139" i="3"/>
  <c r="I121" i="1"/>
  <c r="J118" i="1"/>
  <c r="U123" i="1"/>
  <c r="I77" i="1"/>
  <c r="E95" i="3"/>
  <c r="U79" i="1"/>
  <c r="J74" i="1"/>
  <c r="E117" i="3"/>
  <c r="J96" i="1"/>
  <c r="U101" i="1"/>
  <c r="U88" i="1"/>
  <c r="J83" i="1"/>
  <c r="E104" i="3"/>
  <c r="E130" i="3"/>
  <c r="U114" i="1"/>
  <c r="J109" i="1"/>
  <c r="I85" i="1"/>
  <c r="U87" i="1"/>
  <c r="J82" i="1"/>
  <c r="E103" i="3"/>
  <c r="J88" i="1"/>
  <c r="U93" i="1"/>
  <c r="E109" i="3"/>
  <c r="E82" i="3"/>
  <c r="U66" i="1"/>
  <c r="J61" i="1"/>
  <c r="E74" i="3"/>
  <c r="U58" i="1"/>
  <c r="J53" i="1"/>
  <c r="I69" i="1"/>
  <c r="J66" i="1"/>
  <c r="U71" i="1"/>
  <c r="E87" i="3"/>
  <c r="E69" i="3"/>
  <c r="U53" i="1"/>
  <c r="J48" i="1"/>
  <c r="E96" i="3"/>
  <c r="U80" i="1"/>
  <c r="J75" i="1"/>
  <c r="E57" i="3"/>
  <c r="U41" i="1"/>
  <c r="J36" i="1"/>
  <c r="U29" i="1"/>
  <c r="J24" i="1"/>
  <c r="E45" i="3"/>
  <c r="J16" i="1"/>
  <c r="U21" i="1"/>
  <c r="E37" i="3"/>
  <c r="J9" i="1"/>
  <c r="E30" i="3"/>
  <c r="U14" i="1"/>
  <c r="J57" i="1"/>
  <c r="E78" i="3"/>
  <c r="U62" i="1"/>
  <c r="U25" i="1"/>
  <c r="J20" i="1"/>
  <c r="E41" i="3"/>
  <c r="U37" i="1"/>
  <c r="E53" i="3"/>
  <c r="J32" i="1"/>
  <c r="J8" i="1"/>
  <c r="U13" i="1"/>
  <c r="E29" i="3"/>
  <c r="U65" i="1"/>
  <c r="J60" i="1"/>
  <c r="E81" i="3"/>
  <c r="I37" i="1"/>
  <c r="U39" i="1"/>
  <c r="J34" i="1"/>
  <c r="E55" i="3"/>
  <c r="J11" i="1"/>
  <c r="E32" i="3"/>
  <c r="U16" i="1"/>
  <c r="E60" i="3"/>
  <c r="U44" i="1"/>
  <c r="J39" i="1"/>
  <c r="J120" i="1"/>
  <c r="U125" i="1"/>
  <c r="E141" i="3"/>
  <c r="J108" i="1"/>
  <c r="E129" i="3"/>
  <c r="U113" i="1"/>
  <c r="J30" i="1"/>
  <c r="U35" i="1"/>
  <c r="E51" i="3"/>
  <c r="I33" i="1"/>
  <c r="J64" i="1"/>
  <c r="E85" i="3"/>
  <c r="U69" i="1"/>
  <c r="U20" i="1"/>
  <c r="J15" i="1"/>
  <c r="E36" i="3"/>
  <c r="J56" i="1"/>
  <c r="U61" i="1"/>
  <c r="E77" i="3"/>
  <c r="U36" i="1"/>
  <c r="E52" i="3"/>
  <c r="J31" i="1"/>
  <c r="J59" i="1"/>
  <c r="E80" i="3"/>
  <c r="U64" i="1"/>
  <c r="J28" i="1"/>
  <c r="E49" i="3"/>
  <c r="U33" i="1"/>
  <c r="E23" i="3"/>
  <c r="J2" i="1"/>
  <c r="I5" i="1"/>
  <c r="U7" i="1"/>
  <c r="J37" i="1"/>
  <c r="E58" i="3"/>
  <c r="U42" i="1"/>
  <c r="J117" i="1"/>
  <c r="U122" i="1"/>
  <c r="E138" i="3"/>
  <c r="J77" i="1"/>
  <c r="U82" i="1"/>
  <c r="E98" i="3"/>
  <c r="U96" i="1"/>
  <c r="E112" i="3"/>
  <c r="J91" i="1"/>
  <c r="E102" i="3"/>
  <c r="U86" i="1"/>
  <c r="J81" i="1"/>
  <c r="E122" i="3"/>
  <c r="J101" i="1"/>
  <c r="U106" i="1"/>
  <c r="U120" i="1"/>
  <c r="E136" i="3"/>
  <c r="J115" i="1"/>
  <c r="J95" i="1"/>
  <c r="E116" i="3"/>
  <c r="U100" i="1"/>
  <c r="U126" i="1"/>
  <c r="E142" i="3"/>
  <c r="J121" i="1"/>
  <c r="I109" i="1"/>
  <c r="J106" i="1"/>
  <c r="E127" i="3"/>
  <c r="U111" i="1"/>
  <c r="E108" i="3"/>
  <c r="U92" i="1"/>
  <c r="J87" i="1"/>
  <c r="J76" i="1"/>
  <c r="U81" i="1"/>
  <c r="E97" i="3"/>
  <c r="J52" i="1"/>
  <c r="E73" i="3"/>
  <c r="U57" i="1"/>
  <c r="E68" i="3"/>
  <c r="J47" i="1"/>
  <c r="U52" i="1"/>
  <c r="E91" i="3"/>
  <c r="U75" i="1"/>
  <c r="I73" i="1"/>
  <c r="J70" i="1"/>
  <c r="E56" i="3"/>
  <c r="U40" i="1"/>
  <c r="J35" i="1"/>
  <c r="J23" i="1"/>
  <c r="U28" i="1"/>
  <c r="E44" i="3"/>
  <c r="E59" i="3"/>
  <c r="I41" i="1"/>
  <c r="J38" i="1"/>
  <c r="U43" i="1"/>
  <c r="U24" i="1"/>
  <c r="J19" i="1"/>
  <c r="E40" i="3"/>
  <c r="E107" i="3"/>
  <c r="J86" i="1"/>
  <c r="I89" i="1"/>
  <c r="U91" i="1"/>
  <c r="E137" i="3"/>
  <c r="J116" i="1"/>
  <c r="U121" i="1"/>
  <c r="U78" i="1"/>
  <c r="J73" i="1"/>
  <c r="E94" i="3"/>
  <c r="E115" i="3"/>
  <c r="U99" i="1"/>
  <c r="I97" i="1"/>
  <c r="J94" i="1"/>
  <c r="U59" i="1"/>
  <c r="I57" i="1"/>
  <c r="E75" i="3"/>
  <c r="J54" i="1"/>
  <c r="I117" i="1"/>
  <c r="U119" i="1"/>
  <c r="J114" i="1"/>
  <c r="E135" i="3"/>
  <c r="U104" i="1"/>
  <c r="J99" i="1"/>
  <c r="E120" i="3"/>
  <c r="J111" i="1"/>
  <c r="E132" i="3"/>
  <c r="U116" i="1"/>
  <c r="E111" i="3"/>
  <c r="I93" i="1"/>
  <c r="J90" i="1"/>
  <c r="U95" i="1"/>
  <c r="U83" i="1"/>
  <c r="I81" i="1"/>
  <c r="E99" i="3"/>
  <c r="J78" i="1"/>
  <c r="J107" i="1"/>
  <c r="E128" i="3"/>
  <c r="U112" i="1"/>
  <c r="U105" i="1"/>
  <c r="E121" i="3"/>
  <c r="J100" i="1"/>
  <c r="U74" i="1"/>
  <c r="E90" i="3"/>
  <c r="J69" i="1"/>
  <c r="J62" i="1"/>
  <c r="U67" i="1"/>
  <c r="I65" i="1"/>
  <c r="E83" i="3"/>
  <c r="J72" i="1"/>
  <c r="U77" i="1"/>
  <c r="E93" i="3"/>
  <c r="U56" i="1"/>
  <c r="E72" i="3"/>
  <c r="J51" i="1"/>
  <c r="E66" i="3"/>
  <c r="J45" i="1"/>
  <c r="U50" i="1"/>
  <c r="E43" i="3"/>
  <c r="I25" i="1"/>
  <c r="U27" i="1"/>
  <c r="J22" i="1"/>
  <c r="J63" i="1"/>
  <c r="E84" i="3"/>
  <c r="U68" i="1"/>
  <c r="E47" i="3"/>
  <c r="I29" i="1"/>
  <c r="U31" i="1"/>
  <c r="J26" i="1"/>
  <c r="J21" i="1"/>
  <c r="U26" i="1"/>
  <c r="E42" i="3"/>
  <c r="E34" i="3"/>
  <c r="J13" i="1"/>
  <c r="U18" i="1"/>
  <c r="U73" i="1"/>
  <c r="J68" i="1"/>
  <c r="E89" i="3"/>
  <c r="E76" i="3"/>
  <c r="J55" i="1"/>
  <c r="U60" i="1"/>
  <c r="I17" i="1"/>
  <c r="U19" i="1"/>
  <c r="J14" i="1"/>
  <c r="E35" i="3"/>
  <c r="U34" i="1"/>
  <c r="J29" i="1"/>
  <c r="E50" i="3"/>
  <c r="I49" i="1"/>
  <c r="J46" i="1"/>
  <c r="U51" i="1"/>
  <c r="E67" i="3"/>
  <c r="U49" i="1"/>
  <c r="E65" i="3"/>
  <c r="J44" i="1"/>
  <c r="U32" i="1"/>
  <c r="E48" i="3"/>
  <c r="J27" i="1"/>
  <c r="E62" i="3"/>
  <c r="U46" i="1"/>
  <c r="J41" i="1"/>
  <c r="J5" i="1"/>
  <c r="E26" i="3"/>
  <c r="U10" i="1"/>
  <c r="I105" i="1"/>
  <c r="J102" i="1"/>
  <c r="E123" i="3"/>
  <c r="U107" i="1"/>
  <c r="E124" i="3"/>
  <c r="U108" i="1"/>
  <c r="J103" i="1"/>
  <c r="J105" i="1"/>
  <c r="E126" i="3"/>
  <c r="U110" i="1"/>
  <c r="J71" i="1"/>
  <c r="U76" i="1"/>
  <c r="E92" i="3"/>
  <c r="U47" i="1"/>
  <c r="E63" i="3"/>
  <c r="I45" i="1"/>
  <c r="J42" i="1"/>
  <c r="U22" i="1"/>
  <c r="E38" i="3"/>
  <c r="J17" i="1"/>
  <c r="J67" i="1"/>
  <c r="U72" i="1"/>
  <c r="E88" i="3"/>
  <c r="E54" i="3"/>
  <c r="J33" i="1"/>
  <c r="U38" i="1"/>
  <c r="U15" i="1"/>
  <c r="E31" i="3"/>
  <c r="J10" i="1"/>
  <c r="I13" i="1"/>
  <c r="J43" i="1"/>
  <c r="E64" i="3"/>
  <c r="U48" i="1"/>
  <c r="J12" i="1"/>
  <c r="E33" i="3"/>
  <c r="U17" i="1"/>
  <c r="E61" i="3"/>
  <c r="J40" i="1"/>
  <c r="U45" i="1"/>
  <c r="U12" i="1"/>
  <c r="E28" i="3"/>
  <c r="J7" i="1"/>
  <c r="K97" i="1" l="1"/>
  <c r="K93" i="1"/>
  <c r="K85" i="1"/>
  <c r="K49" i="1"/>
  <c r="K89" i="1"/>
  <c r="K117" i="1"/>
  <c r="K81" i="1"/>
  <c r="K105" i="1"/>
  <c r="K25" i="1"/>
  <c r="K65" i="1"/>
  <c r="K57" i="1"/>
  <c r="K13" i="1"/>
  <c r="K17" i="1"/>
  <c r="K41" i="1"/>
  <c r="K101" i="1"/>
  <c r="K73" i="1"/>
  <c r="K33" i="1"/>
  <c r="K69" i="1"/>
  <c r="K77" i="1"/>
  <c r="K5" i="1"/>
  <c r="K121" i="1"/>
  <c r="K53" i="1"/>
  <c r="K113" i="1"/>
  <c r="K45" i="1"/>
  <c r="K29" i="1"/>
  <c r="K109" i="1"/>
  <c r="K37" i="1"/>
  <c r="K21" i="1"/>
  <c r="K61" i="1"/>
  <c r="K9" i="1"/>
</calcChain>
</file>

<file path=xl/sharedStrings.xml><?xml version="1.0" encoding="utf-8"?>
<sst xmlns="http://schemas.openxmlformats.org/spreadsheetml/2006/main" count="75" uniqueCount="42">
  <si>
    <t>PaymentWithoutContribution</t>
  </si>
  <si>
    <t>Interest</t>
  </si>
  <si>
    <t>Repayment</t>
  </si>
  <si>
    <t>Contribution</t>
  </si>
  <si>
    <t>LoanLeft</t>
  </si>
  <si>
    <t>Input</t>
  </si>
  <si>
    <t>Payout</t>
  </si>
  <si>
    <t>Exchange rate</t>
  </si>
  <si>
    <t>Interest rate</t>
  </si>
  <si>
    <t>Static Data</t>
  </si>
  <si>
    <t>Principal</t>
  </si>
  <si>
    <t>Period</t>
  </si>
  <si>
    <t>Terms per year</t>
  </si>
  <si>
    <t>Term interest rate</t>
  </si>
  <si>
    <t>Number of terms</t>
  </si>
  <si>
    <t>Term contribution rate</t>
  </si>
  <si>
    <t>Total payment</t>
  </si>
  <si>
    <t>Yearly</t>
  </si>
  <si>
    <t>Upperstep</t>
  </si>
  <si>
    <t>Rate</t>
  </si>
  <si>
    <t>Value of house</t>
  </si>
  <si>
    <t>Result</t>
  </si>
  <si>
    <t>Value</t>
  </si>
  <si>
    <t>Terms</t>
  </si>
  <si>
    <t>Term</t>
  </si>
  <si>
    <t>Payment left</t>
  </si>
  <si>
    <t>Yearly interest rate</t>
  </si>
  <si>
    <t>Yearly contribution rate</t>
  </si>
  <si>
    <t>House value</t>
  </si>
  <si>
    <t>First priority loans</t>
  </si>
  <si>
    <t>Loan to value of total</t>
  </si>
  <si>
    <t>Loan to value of first priority</t>
  </si>
  <si>
    <t>Total payout</t>
  </si>
  <si>
    <t>Use total payout</t>
  </si>
  <si>
    <t>Temporary calculations</t>
  </si>
  <si>
    <t>Payout to use</t>
  </si>
  <si>
    <t>Loan to value of first priority to use</t>
  </si>
  <si>
    <t>First priority loan to use</t>
  </si>
  <si>
    <t>Entire payout decides contributionrate</t>
  </si>
  <si>
    <t>Bank loan</t>
  </si>
  <si>
    <t>Payout without bankloan</t>
  </si>
  <si>
    <t>Total payout without bankloan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</si>
</sst>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kr.&quot;\ #,##0.00"/>
    <numFmt numFmtId="165" formatCode="0.000%"/>
    <numFmt numFmtId="166" formatCode="0.0000%"/>
    <numFmt numFmtId="167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0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26"/>
  <sheetViews>
    <sheetView workbookViewId="0">
      <selection activeCell="O13" sqref="O13"/>
    </sheetView>
  </sheetViews>
  <sheetFormatPr defaultRowHeight="15" x14ac:dyDescent="0.25"/>
  <cols>
    <col min="1" max="1" width="2.28515625" customWidth="1"/>
    <col min="2" max="2" width="28.140625" style="2" bestFit="1" customWidth="1"/>
    <col min="3" max="3" width="18.7109375" style="2" hidden="1" customWidth="1"/>
    <col min="4" max="4" width="15.140625" style="2" bestFit="1" customWidth="1"/>
    <col min="5" max="5" width="15.140625" style="2" hidden="1" customWidth="1"/>
    <col min="6" max="6" width="17.7109375" style="2" bestFit="1" customWidth="1"/>
    <col min="7" max="7" width="18.7109375" style="2" hidden="1" customWidth="1"/>
    <col min="8" max="8" width="15.140625" style="2" bestFit="1" customWidth="1"/>
    <col min="9" max="9" width="12.85546875" style="2" hidden="1" customWidth="1"/>
    <col min="10" max="10" width="13.85546875" style="2" hidden="1" customWidth="1"/>
    <col min="11" max="11" width="12.85546875" style="2" hidden="1" customWidth="1"/>
    <col min="12" max="12" width="17.7109375" style="2" bestFit="1" customWidth="1"/>
    <col min="13" max="13" width="15.7109375" customWidth="1"/>
    <col min="14" max="14" width="21.28515625" bestFit="1" customWidth="1"/>
    <col min="15" max="15" width="27.7109375" bestFit="1" customWidth="1"/>
    <col min="18" max="18" width="21.28515625" bestFit="1" customWidth="1"/>
    <col min="19" max="19" width="17.28515625" customWidth="1"/>
    <col min="20" max="21" width="15.7109375" customWidth="1"/>
    <col min="22" max="22" width="17.7109375" customWidth="1"/>
  </cols>
  <sheetData>
    <row r="1" spans="2:22" s="1" customFormat="1" x14ac:dyDescent="0.25">
      <c r="B1" s="7" t="s">
        <v>0</v>
      </c>
      <c r="C1" s="7" t="s">
        <v>17</v>
      </c>
      <c r="D1" s="7" t="s">
        <v>1</v>
      </c>
      <c r="E1" s="7" t="s">
        <v>17</v>
      </c>
      <c r="F1" s="7" t="s">
        <v>2</v>
      </c>
      <c r="G1" s="7" t="s">
        <v>17</v>
      </c>
      <c r="H1" s="7" t="s">
        <v>3</v>
      </c>
      <c r="I1" s="7" t="s">
        <v>17</v>
      </c>
      <c r="J1" s="7" t="s">
        <v>16</v>
      </c>
      <c r="K1" s="7" t="s">
        <v>17</v>
      </c>
      <c r="L1" s="7" t="s">
        <v>4</v>
      </c>
      <c r="N1" s="15" t="s">
        <v>5</v>
      </c>
      <c r="O1" s="15"/>
      <c r="R1" s="1" t="s">
        <v>10</v>
      </c>
      <c r="S1" s="7">
        <f>O14</f>
        <v>3232323.2323232321</v>
      </c>
    </row>
    <row r="2" spans="2:22" x14ac:dyDescent="0.25">
      <c r="B2" s="2">
        <f>O14 * IF(O15 &lt;&gt; 0,(O15 / (1-(1+O15)^-(O17))), 1/O17)</f>
        <v>35885.414769018797</v>
      </c>
      <c r="D2" s="2">
        <f>O14*O15</f>
        <v>16161.616161616161</v>
      </c>
      <c r="F2" s="2">
        <f t="shared" ref="F2:F33" si="0">B2-D2</f>
        <v>19723.798607402634</v>
      </c>
      <c r="H2" s="2">
        <f>O14*O16</f>
        <v>18181.818181818184</v>
      </c>
      <c r="J2" s="2">
        <f t="shared" ref="J2:J33" si="1">B2+H2</f>
        <v>54067.23295083698</v>
      </c>
      <c r="L2" s="2">
        <f>O14-F2</f>
        <v>3212599.4337158296</v>
      </c>
      <c r="N2" t="s">
        <v>29</v>
      </c>
      <c r="O2" s="2">
        <v>0</v>
      </c>
      <c r="R2" s="1" t="s">
        <v>23</v>
      </c>
      <c r="S2">
        <f>O17</f>
        <v>120</v>
      </c>
    </row>
    <row r="3" spans="2:22" x14ac:dyDescent="0.25">
      <c r="B3" s="2">
        <f>IF(L2&lt;=1, 0,O14 * IF(O15 &lt;&gt; 0,(O15 / (1-(1+O15)^-(O17))), 1/O17))</f>
        <v>35885.414769018797</v>
      </c>
      <c r="D3" s="2">
        <f>L2*O15</f>
        <v>16062.997168579148</v>
      </c>
      <c r="F3" s="2">
        <f t="shared" si="0"/>
        <v>19822.41760043965</v>
      </c>
      <c r="H3" s="2">
        <f>L2*O16</f>
        <v>18070.871814651546</v>
      </c>
      <c r="J3" s="2">
        <f t="shared" si="1"/>
        <v>53956.286583670342</v>
      </c>
      <c r="L3" s="2">
        <f t="shared" ref="L3:L34" si="2">L2-F3</f>
        <v>3192777.0161153898</v>
      </c>
      <c r="N3" t="s">
        <v>6</v>
      </c>
      <c r="O3" s="2">
        <v>3500000</v>
      </c>
      <c r="R3" s="1" t="s">
        <v>12</v>
      </c>
      <c r="S3">
        <f>O9</f>
        <v>4</v>
      </c>
    </row>
    <row r="4" spans="2:22" x14ac:dyDescent="0.25">
      <c r="B4" s="2">
        <f>IF(L3&lt;=1, 0,O14 * IF(O15 &lt;&gt; 0,(O15 / (1-(1+O15)^-(O17))), 1/O17))</f>
        <v>35885.414769018797</v>
      </c>
      <c r="D4" s="2">
        <f>L3*O15</f>
        <v>15963.885080576949</v>
      </c>
      <c r="F4" s="2">
        <f t="shared" si="0"/>
        <v>19921.529688441849</v>
      </c>
      <c r="H4" s="2">
        <f>L3*O16</f>
        <v>17959.370715649071</v>
      </c>
      <c r="J4" s="2">
        <f t="shared" si="1"/>
        <v>53844.785484667867</v>
      </c>
      <c r="L4" s="2">
        <f t="shared" si="2"/>
        <v>3172855.4864269481</v>
      </c>
      <c r="N4" t="s">
        <v>32</v>
      </c>
      <c r="O4" s="2">
        <f>O2+O3</f>
        <v>3500000</v>
      </c>
      <c r="R4" s="1" t="s">
        <v>13</v>
      </c>
      <c r="S4" s="12">
        <f>O15</f>
        <v>5.0000000000000001E-3</v>
      </c>
    </row>
    <row r="5" spans="2:22" x14ac:dyDescent="0.25">
      <c r="B5" s="2">
        <f>IF(L4&lt;=1, 0,O14 * IF(O15 &lt;&gt; 0,(O15 / (1-(1+O15)^-(O17))), 1/O17))</f>
        <v>35885.414769018797</v>
      </c>
      <c r="C5" s="2">
        <f>SUM(B2:B5)</f>
        <v>143541.65907607519</v>
      </c>
      <c r="D5" s="2">
        <f>L4*O15</f>
        <v>15864.277432134741</v>
      </c>
      <c r="E5" s="2">
        <f>SUM(D2:D5)</f>
        <v>64052.775842906995</v>
      </c>
      <c r="F5" s="2">
        <f t="shared" si="0"/>
        <v>20021.137336884058</v>
      </c>
      <c r="G5" s="2">
        <f>SUM(F2:F5)</f>
        <v>79488.883233168192</v>
      </c>
      <c r="H5" s="2">
        <f>L4*O16</f>
        <v>17847.312111151587</v>
      </c>
      <c r="I5" s="2">
        <f>SUM(H2:H5)</f>
        <v>72059.372823270387</v>
      </c>
      <c r="J5" s="2">
        <f t="shared" si="1"/>
        <v>53732.726880170383</v>
      </c>
      <c r="K5" s="2">
        <f>SUM(J2:J5)</f>
        <v>215601.03189934557</v>
      </c>
      <c r="L5" s="2">
        <f t="shared" si="2"/>
        <v>3152834.3490900639</v>
      </c>
      <c r="N5" t="s">
        <v>33</v>
      </c>
      <c r="O5" s="2" t="b">
        <v>0</v>
      </c>
      <c r="R5" s="1" t="s">
        <v>15</v>
      </c>
      <c r="S5" s="12">
        <f>O16</f>
        <v>5.6250000000000015E-3</v>
      </c>
    </row>
    <row r="6" spans="2:22" x14ac:dyDescent="0.25">
      <c r="B6" s="2">
        <f>IF(L5&lt;=1, 0,O14 * IF(O15 &lt;&gt; 0,(O15 / (1-(1+O15)^-(O17))), 1/O17))</f>
        <v>35885.414769018797</v>
      </c>
      <c r="D6" s="2">
        <f>L5*O15</f>
        <v>15764.17174545032</v>
      </c>
      <c r="F6" s="2">
        <f t="shared" si="0"/>
        <v>20121.243023568477</v>
      </c>
      <c r="H6" s="2">
        <f>L5*O16</f>
        <v>17734.693213631614</v>
      </c>
      <c r="J6" s="2">
        <f t="shared" si="1"/>
        <v>53620.107982650414</v>
      </c>
      <c r="L6" s="2">
        <f t="shared" si="2"/>
        <v>3132713.1060664956</v>
      </c>
      <c r="N6" t="s">
        <v>7</v>
      </c>
      <c r="O6" s="3">
        <v>99</v>
      </c>
      <c r="R6" s="1" t="s">
        <v>24</v>
      </c>
      <c r="S6" s="1" t="s">
        <v>2</v>
      </c>
      <c r="T6" s="1" t="s">
        <v>1</v>
      </c>
      <c r="U6" s="1" t="s">
        <v>3</v>
      </c>
      <c r="V6" s="1" t="s">
        <v>25</v>
      </c>
    </row>
    <row r="7" spans="2:22" x14ac:dyDescent="0.25">
      <c r="B7" s="2">
        <f>IF(L6&lt;=1, 0,O14 * IF(O15 &lt;&gt; 0,(O15 / (1-(1+O15)^-(O17))), 1/O17))</f>
        <v>35885.414769018797</v>
      </c>
      <c r="D7" s="2">
        <f>L6*O15</f>
        <v>15663.565530332478</v>
      </c>
      <c r="F7" s="2">
        <f t="shared" si="0"/>
        <v>20221.849238686318</v>
      </c>
      <c r="H7" s="2">
        <f>L6*O16</f>
        <v>17621.511221624041</v>
      </c>
      <c r="J7" s="2">
        <f t="shared" si="1"/>
        <v>53506.925990642834</v>
      </c>
      <c r="L7" s="2">
        <f t="shared" si="2"/>
        <v>3112491.2568278094</v>
      </c>
      <c r="N7" t="s">
        <v>8</v>
      </c>
      <c r="O7" s="4">
        <v>0.02</v>
      </c>
      <c r="R7">
        <v>1</v>
      </c>
      <c r="S7" s="2">
        <f t="shared" ref="S7:S38" si="3">F2</f>
        <v>19723.798607402634</v>
      </c>
      <c r="T7" s="2">
        <f t="shared" ref="T7:T38" si="4">D2</f>
        <v>16161.616161616161</v>
      </c>
      <c r="U7" s="2">
        <f t="shared" ref="U7:U38" si="5">H2</f>
        <v>18181.818181818184</v>
      </c>
      <c r="V7" s="2">
        <f t="shared" ref="V7:V38" si="6">L2</f>
        <v>3212599.4337158296</v>
      </c>
    </row>
    <row r="8" spans="2:22" x14ac:dyDescent="0.25">
      <c r="B8" s="2">
        <f>IF(L7&lt;=1, 0,O14 * IF(O15 &lt;&gt; 0,(O15 / (1-(1+O15)^-(O17))), 1/O17))</f>
        <v>35885.414769018797</v>
      </c>
      <c r="D8" s="2">
        <f>L7*O15</f>
        <v>15562.456284139047</v>
      </c>
      <c r="F8" s="2">
        <f t="shared" si="0"/>
        <v>20322.958484879749</v>
      </c>
      <c r="H8" s="2">
        <f>L7*O16</f>
        <v>17507.763319656431</v>
      </c>
      <c r="J8" s="2">
        <f t="shared" si="1"/>
        <v>53393.178088675224</v>
      </c>
      <c r="L8" s="2">
        <f t="shared" si="2"/>
        <v>3092168.2983429297</v>
      </c>
      <c r="N8" t="s">
        <v>11</v>
      </c>
      <c r="O8" s="6">
        <v>30</v>
      </c>
      <c r="R8">
        <f>R7+1</f>
        <v>2</v>
      </c>
      <c r="S8" s="2">
        <f t="shared" si="3"/>
        <v>19822.41760043965</v>
      </c>
      <c r="T8" s="2">
        <f t="shared" si="4"/>
        <v>16062.997168579148</v>
      </c>
      <c r="U8" s="2">
        <f t="shared" si="5"/>
        <v>18070.871814651546</v>
      </c>
      <c r="V8" s="2">
        <f t="shared" si="6"/>
        <v>3192777.0161153898</v>
      </c>
    </row>
    <row r="9" spans="2:22" x14ac:dyDescent="0.25">
      <c r="B9" s="2">
        <f>IF(L8&lt;=1, 0,O14 * IF(O15 &lt;&gt; 0,(O15 / (1-(1+O15)^-(O17))), 1/O17))</f>
        <v>35885.414769018797</v>
      </c>
      <c r="C9" s="2">
        <f>SUM(B6:B9)</f>
        <v>143541.65907607519</v>
      </c>
      <c r="D9" s="2">
        <f>L8*O15</f>
        <v>15460.841491714649</v>
      </c>
      <c r="E9" s="2">
        <f>SUM(D6:D9)</f>
        <v>62451.035051636492</v>
      </c>
      <c r="F9" s="2">
        <f t="shared" si="0"/>
        <v>20424.573277304145</v>
      </c>
      <c r="G9" s="2">
        <f>SUM(F6:F9)</f>
        <v>81090.624024438701</v>
      </c>
      <c r="H9" s="2">
        <f>L8*O16</f>
        <v>17393.446678178985</v>
      </c>
      <c r="I9" s="2">
        <f>SUM(H6:H9)</f>
        <v>70257.414433091064</v>
      </c>
      <c r="J9" s="2">
        <f t="shared" si="1"/>
        <v>53278.861447197778</v>
      </c>
      <c r="K9" s="2">
        <f>SUM(J6:J9)</f>
        <v>213799.07350916625</v>
      </c>
      <c r="L9" s="2">
        <f t="shared" si="2"/>
        <v>3071743.7250656257</v>
      </c>
      <c r="N9" t="s">
        <v>12</v>
      </c>
      <c r="O9">
        <v>4</v>
      </c>
      <c r="R9">
        <f>R8+1</f>
        <v>3</v>
      </c>
      <c r="S9" s="2">
        <f t="shared" si="3"/>
        <v>19921.529688441849</v>
      </c>
      <c r="T9" s="2">
        <f t="shared" si="4"/>
        <v>15963.885080576949</v>
      </c>
      <c r="U9" s="2">
        <f t="shared" si="5"/>
        <v>17959.370715649071</v>
      </c>
      <c r="V9" s="2">
        <f t="shared" si="6"/>
        <v>3172855.4864269481</v>
      </c>
    </row>
    <row r="10" spans="2:22" x14ac:dyDescent="0.25">
      <c r="B10" s="2">
        <f>IF(L9&lt;=1, 0,O14 * IF(O15 &lt;&gt; 0,(O15 / (1-(1+O15)^-(O17))), 1/O17))</f>
        <v>35885.414769018797</v>
      </c>
      <c r="C10" s="2" t="e">
        <f ca="1">'Payment Plan'!O4(C8*0.8)</f>
        <v>#REF!</v>
      </c>
      <c r="D10" s="2">
        <f>L9*O15</f>
        <v>15358.718625328129</v>
      </c>
      <c r="F10" s="2">
        <f t="shared" si="0"/>
        <v>20526.696143690668</v>
      </c>
      <c r="H10" s="2">
        <f>L9*O16</f>
        <v>17278.558453494148</v>
      </c>
      <c r="J10" s="2">
        <f t="shared" si="1"/>
        <v>53163.973222512941</v>
      </c>
      <c r="L10" s="2">
        <f t="shared" si="2"/>
        <v>3051217.0289219352</v>
      </c>
      <c r="N10" t="s">
        <v>20</v>
      </c>
      <c r="O10" s="2">
        <v>4000000</v>
      </c>
      <c r="R10">
        <f t="shared" ref="R10:R73" si="7">R9+1</f>
        <v>4</v>
      </c>
      <c r="S10" s="2">
        <f t="shared" si="3"/>
        <v>20021.137336884058</v>
      </c>
      <c r="T10" s="2">
        <f t="shared" si="4"/>
        <v>15864.277432134741</v>
      </c>
      <c r="U10" s="2">
        <f t="shared" si="5"/>
        <v>17847.312111151587</v>
      </c>
      <c r="V10" s="2">
        <f t="shared" si="6"/>
        <v>3152834.3490900639</v>
      </c>
    </row>
    <row r="11" spans="2:22" x14ac:dyDescent="0.25">
      <c r="B11" s="2">
        <f>IF(L10&lt;=1, 0,O14 * IF(O15 &lt;&gt; 0,(O15 / (1-(1+O15)^-(O17))), 1/O17))</f>
        <v>35885.414769018797</v>
      </c>
      <c r="D11" s="2">
        <f>L10*O15</f>
        <v>15256.085144609677</v>
      </c>
      <c r="F11" s="2">
        <f t="shared" si="0"/>
        <v>20629.329624409118</v>
      </c>
      <c r="H11" s="2">
        <f>L10*O16</f>
        <v>17163.095787685892</v>
      </c>
      <c r="J11" s="2">
        <f t="shared" si="1"/>
        <v>53048.510556704685</v>
      </c>
      <c r="L11" s="2">
        <f t="shared" si="2"/>
        <v>3030587.6992975259</v>
      </c>
      <c r="R11">
        <f t="shared" si="7"/>
        <v>5</v>
      </c>
      <c r="S11" s="2">
        <f t="shared" si="3"/>
        <v>20121.243023568477</v>
      </c>
      <c r="T11" s="2">
        <f t="shared" si="4"/>
        <v>15764.17174545032</v>
      </c>
      <c r="U11" s="2">
        <f t="shared" si="5"/>
        <v>17734.693213631614</v>
      </c>
      <c r="V11" s="2">
        <f t="shared" si="6"/>
        <v>3132713.1060664956</v>
      </c>
    </row>
    <row r="12" spans="2:22" x14ac:dyDescent="0.25">
      <c r="B12" s="2">
        <f>IF(L11&lt;=1, 0,O14 * IF(O15 &lt;&gt; 0,(O15 / (1-(1+O15)^-(O17))), 1/O17))</f>
        <v>35885.414769018797</v>
      </c>
      <c r="D12" s="2">
        <f>L11*O15</f>
        <v>15152.93849648763</v>
      </c>
      <c r="F12" s="2">
        <f t="shared" si="0"/>
        <v>20732.476272531167</v>
      </c>
      <c r="H12" s="2">
        <f>L11*O16</f>
        <v>17047.055808548586</v>
      </c>
      <c r="J12" s="2">
        <f t="shared" si="1"/>
        <v>52932.470577567379</v>
      </c>
      <c r="L12" s="2">
        <f t="shared" si="2"/>
        <v>3009855.2230249946</v>
      </c>
      <c r="N12" s="15" t="s">
        <v>9</v>
      </c>
      <c r="O12" s="15"/>
      <c r="R12">
        <f t="shared" si="7"/>
        <v>6</v>
      </c>
      <c r="S12" s="2">
        <f t="shared" si="3"/>
        <v>20221.849238686318</v>
      </c>
      <c r="T12" s="2">
        <f t="shared" si="4"/>
        <v>15663.565530332478</v>
      </c>
      <c r="U12" s="2">
        <f t="shared" si="5"/>
        <v>17621.511221624041</v>
      </c>
      <c r="V12" s="2">
        <f t="shared" si="6"/>
        <v>3112491.2568278094</v>
      </c>
    </row>
    <row r="13" spans="2:22" x14ac:dyDescent="0.25">
      <c r="B13" s="2">
        <f>IF(L12&lt;=1, 0,O14 * IF(O15 &lt;&gt; 0,(O15 / (1-(1+O15)^-(O17))), 1/O17))</f>
        <v>35885.414769018797</v>
      </c>
      <c r="C13" s="2">
        <f>SUM(B10:B13)</f>
        <v>143541.65907607519</v>
      </c>
      <c r="D13" s="2">
        <f>L12*O15</f>
        <v>15049.276115124972</v>
      </c>
      <c r="E13" s="2">
        <f>SUM(D10:D13)</f>
        <v>60817.018381550406</v>
      </c>
      <c r="F13" s="2">
        <f t="shared" si="0"/>
        <v>20836.138653893824</v>
      </c>
      <c r="G13" s="2">
        <f>SUM(F10:F13)</f>
        <v>82724.640694524773</v>
      </c>
      <c r="H13" s="2">
        <f>L12*O16</f>
        <v>16930.435629515599</v>
      </c>
      <c r="I13" s="2">
        <f>SUM(H10:H13)</f>
        <v>68419.145679244233</v>
      </c>
      <c r="J13" s="2">
        <f t="shared" si="1"/>
        <v>52815.8503985344</v>
      </c>
      <c r="K13" s="2">
        <f>SUM(J10:J13)</f>
        <v>211960.80475531938</v>
      </c>
      <c r="L13" s="2">
        <f t="shared" si="2"/>
        <v>2989019.0843711006</v>
      </c>
      <c r="N13" t="s">
        <v>27</v>
      </c>
      <c r="O13" s="5">
        <f>'Contribution Rate'!G11</f>
        <v>2.2500000000000006E-2</v>
      </c>
      <c r="R13">
        <f t="shared" si="7"/>
        <v>7</v>
      </c>
      <c r="S13" s="2">
        <f t="shared" si="3"/>
        <v>20322.958484879749</v>
      </c>
      <c r="T13" s="2">
        <f t="shared" si="4"/>
        <v>15562.456284139047</v>
      </c>
      <c r="U13" s="2">
        <f t="shared" si="5"/>
        <v>17507.763319656431</v>
      </c>
      <c r="V13" s="2">
        <f t="shared" si="6"/>
        <v>3092168.2983429297</v>
      </c>
    </row>
    <row r="14" spans="2:22" x14ac:dyDescent="0.25">
      <c r="B14" s="2">
        <f>IF(L13&lt;=1, 0,O14 * IF(O15 &lt;&gt; 0,(O15 / (1-(1+O15)^-(O17))), 1/O17))</f>
        <v>35885.414769018797</v>
      </c>
      <c r="D14" s="2">
        <f>L13*O15</f>
        <v>14945.095421855503</v>
      </c>
      <c r="F14" s="2">
        <f t="shared" si="0"/>
        <v>20940.319347163291</v>
      </c>
      <c r="H14" s="2">
        <f>L13*O16</f>
        <v>16813.232349587444</v>
      </c>
      <c r="J14" s="2">
        <f t="shared" si="1"/>
        <v>52698.647118606241</v>
      </c>
      <c r="L14" s="2">
        <f t="shared" si="2"/>
        <v>2968078.7650239374</v>
      </c>
      <c r="N14" t="s">
        <v>10</v>
      </c>
      <c r="O14" s="2">
        <f>((O3 - O18)/O6*100)</f>
        <v>3232323.2323232321</v>
      </c>
      <c r="R14">
        <f t="shared" si="7"/>
        <v>8</v>
      </c>
      <c r="S14" s="2">
        <f t="shared" si="3"/>
        <v>20424.573277304145</v>
      </c>
      <c r="T14" s="2">
        <f t="shared" si="4"/>
        <v>15460.841491714649</v>
      </c>
      <c r="U14" s="2">
        <f t="shared" si="5"/>
        <v>17393.446678178985</v>
      </c>
      <c r="V14" s="2">
        <f t="shared" si="6"/>
        <v>3071743.7250656257</v>
      </c>
    </row>
    <row r="15" spans="2:22" x14ac:dyDescent="0.25">
      <c r="B15" s="2">
        <f>IF(L14&lt;=1, 0,O14 * IF(O15 &lt;&gt; 0,(O15 / (1-(1+O15)^-(O17))), 1/O17))</f>
        <v>35885.414769018797</v>
      </c>
      <c r="D15" s="2">
        <f>L14*O15</f>
        <v>14840.393825119687</v>
      </c>
      <c r="F15" s="2">
        <f t="shared" si="0"/>
        <v>21045.020943899108</v>
      </c>
      <c r="H15" s="2">
        <f>L14*O16</f>
        <v>16695.443053259653</v>
      </c>
      <c r="J15" s="2">
        <f t="shared" si="1"/>
        <v>52580.857822278449</v>
      </c>
      <c r="L15" s="2">
        <f t="shared" si="2"/>
        <v>2947033.7440800383</v>
      </c>
      <c r="N15" t="s">
        <v>13</v>
      </c>
      <c r="O15" s="12">
        <f>O7/O9</f>
        <v>5.0000000000000001E-3</v>
      </c>
      <c r="R15">
        <f t="shared" si="7"/>
        <v>9</v>
      </c>
      <c r="S15" s="2">
        <f t="shared" si="3"/>
        <v>20526.696143690668</v>
      </c>
      <c r="T15" s="2">
        <f t="shared" si="4"/>
        <v>15358.718625328129</v>
      </c>
      <c r="U15" s="2">
        <f t="shared" si="5"/>
        <v>17278.558453494148</v>
      </c>
      <c r="V15" s="2">
        <f t="shared" si="6"/>
        <v>3051217.0289219352</v>
      </c>
    </row>
    <row r="16" spans="2:22" x14ac:dyDescent="0.25">
      <c r="B16" s="2">
        <f>IF(L15&lt;=1, 0,O14 * IF(O15 &lt;&gt; 0,(O15 / (1-(1+O15)^-(O17))), 1/O17))</f>
        <v>35885.414769018797</v>
      </c>
      <c r="D16" s="2">
        <f>L15*O15</f>
        <v>14735.168720400192</v>
      </c>
      <c r="F16" s="2">
        <f t="shared" si="0"/>
        <v>21150.246048618603</v>
      </c>
      <c r="H16" s="2">
        <f>L15*O16</f>
        <v>16577.064810450222</v>
      </c>
      <c r="J16" s="2">
        <f t="shared" si="1"/>
        <v>52462.479579469014</v>
      </c>
      <c r="L16" s="2">
        <f t="shared" si="2"/>
        <v>2925883.4980314197</v>
      </c>
      <c r="N16" t="s">
        <v>15</v>
      </c>
      <c r="O16" s="12">
        <f>O13/O9</f>
        <v>5.6250000000000015E-3</v>
      </c>
      <c r="R16">
        <f t="shared" si="7"/>
        <v>10</v>
      </c>
      <c r="S16" s="2">
        <f t="shared" si="3"/>
        <v>20629.329624409118</v>
      </c>
      <c r="T16" s="2">
        <f t="shared" si="4"/>
        <v>15256.085144609677</v>
      </c>
      <c r="U16" s="2">
        <f t="shared" si="5"/>
        <v>17163.095787685892</v>
      </c>
      <c r="V16" s="2">
        <f t="shared" si="6"/>
        <v>3030587.6992975259</v>
      </c>
    </row>
    <row r="17" spans="2:22" x14ac:dyDescent="0.25">
      <c r="B17" s="2">
        <f>IF(L16&lt;=1, 0,O14 *IF(O15 &lt;&gt; 0,(O15 / (1-(1+O15)^-(O17))), 1/O17))</f>
        <v>35885.414769018797</v>
      </c>
      <c r="C17" s="2">
        <f>SUM(B14:B17)</f>
        <v>143541.65907607519</v>
      </c>
      <c r="D17" s="2">
        <f>L16*O15</f>
        <v>14629.417490157099</v>
      </c>
      <c r="E17" s="2">
        <f>SUM(D14:D17)</f>
        <v>59150.075457532483</v>
      </c>
      <c r="F17" s="2">
        <f t="shared" si="0"/>
        <v>21255.997278861698</v>
      </c>
      <c r="G17" s="2">
        <f>SUM(F14:F17)</f>
        <v>84391.583618542703</v>
      </c>
      <c r="H17" s="2">
        <f>L16*O16</f>
        <v>16458.094676426739</v>
      </c>
      <c r="I17" s="2">
        <f>SUM(H14:H17)</f>
        <v>66543.834889724065</v>
      </c>
      <c r="J17" s="2">
        <f t="shared" si="1"/>
        <v>52343.509445445539</v>
      </c>
      <c r="K17" s="2">
        <f>SUM(J14:J17)</f>
        <v>210085.49396579922</v>
      </c>
      <c r="L17" s="2">
        <f t="shared" si="2"/>
        <v>2904627.500752558</v>
      </c>
      <c r="N17" t="s">
        <v>14</v>
      </c>
      <c r="O17">
        <f>O8*O9</f>
        <v>120</v>
      </c>
      <c r="R17">
        <f t="shared" si="7"/>
        <v>11</v>
      </c>
      <c r="S17" s="2">
        <f t="shared" si="3"/>
        <v>20732.476272531167</v>
      </c>
      <c r="T17" s="2">
        <f t="shared" si="4"/>
        <v>15152.93849648763</v>
      </c>
      <c r="U17" s="2">
        <f t="shared" si="5"/>
        <v>17047.055808548586</v>
      </c>
      <c r="V17" s="2">
        <f t="shared" si="6"/>
        <v>3009855.2230249946</v>
      </c>
    </row>
    <row r="18" spans="2:22" x14ac:dyDescent="0.25">
      <c r="B18" s="2">
        <f>IF(L17&lt;=1, 0,O14 *IF(O15 &lt;&gt; 0,(O15 / (1-(1+O15)^-(O17))), 1/O17))</f>
        <v>35885.414769018797</v>
      </c>
      <c r="D18" s="2">
        <f>L17*O15</f>
        <v>14523.137503762789</v>
      </c>
      <c r="F18" s="2">
        <f t="shared" si="0"/>
        <v>21362.277265256009</v>
      </c>
      <c r="H18" s="2">
        <f>L17*O16</f>
        <v>16338.529691733143</v>
      </c>
      <c r="J18" s="2">
        <f t="shared" si="1"/>
        <v>52223.94446075194</v>
      </c>
      <c r="L18" s="2">
        <f t="shared" si="2"/>
        <v>2883265.2234873022</v>
      </c>
      <c r="N18" s="14" t="s">
        <v>39</v>
      </c>
      <c r="O18" s="2">
        <f>IF(O4-(O10*0.8) &gt; 0, O4-(O10*0.8), 0)</f>
        <v>300000</v>
      </c>
      <c r="R18">
        <f t="shared" si="7"/>
        <v>12</v>
      </c>
      <c r="S18" s="2">
        <f t="shared" si="3"/>
        <v>20836.138653893824</v>
      </c>
      <c r="T18" s="2">
        <f t="shared" si="4"/>
        <v>15049.276115124972</v>
      </c>
      <c r="U18" s="2">
        <f t="shared" si="5"/>
        <v>16930.435629515599</v>
      </c>
      <c r="V18" s="2">
        <f t="shared" si="6"/>
        <v>2989019.0843711006</v>
      </c>
    </row>
    <row r="19" spans="2:22" x14ac:dyDescent="0.25">
      <c r="B19" s="2">
        <f>IF(L18&lt;=1, 0,O14 *IF(O15 &lt;&gt; 0,(O15 / (1-(1+O15)^-(O17))), 1/O17))</f>
        <v>35885.414769018797</v>
      </c>
      <c r="D19" s="2">
        <f>L18*O15</f>
        <v>14416.326117436511</v>
      </c>
      <c r="F19" s="2">
        <f t="shared" si="0"/>
        <v>21469.088651582286</v>
      </c>
      <c r="H19" s="2">
        <f>L18*O16</f>
        <v>16218.366882116079</v>
      </c>
      <c r="J19" s="2">
        <f t="shared" si="1"/>
        <v>52103.781651134879</v>
      </c>
      <c r="L19" s="2">
        <f t="shared" si="2"/>
        <v>2861796.1348357201</v>
      </c>
      <c r="R19">
        <f t="shared" si="7"/>
        <v>13</v>
      </c>
      <c r="S19" s="2">
        <f t="shared" si="3"/>
        <v>20940.319347163291</v>
      </c>
      <c r="T19" s="2">
        <f t="shared" si="4"/>
        <v>14945.095421855503</v>
      </c>
      <c r="U19" s="2">
        <f t="shared" si="5"/>
        <v>16813.232349587444</v>
      </c>
      <c r="V19" s="2">
        <f t="shared" si="6"/>
        <v>2968078.7650239374</v>
      </c>
    </row>
    <row r="20" spans="2:22" x14ac:dyDescent="0.25">
      <c r="B20" s="2">
        <f>IF(L19&lt;=1, 0,O14 *IF(O15 &lt;&gt; 0,(O15 / (1-(1+O15)^-(O17))), 1/O17))</f>
        <v>35885.414769018797</v>
      </c>
      <c r="D20" s="2">
        <f>L19*O15</f>
        <v>14308.980674178601</v>
      </c>
      <c r="F20" s="2">
        <f t="shared" si="0"/>
        <v>21576.434094840195</v>
      </c>
      <c r="H20" s="2">
        <f>L19*O16</f>
        <v>16097.60325845093</v>
      </c>
      <c r="J20" s="2">
        <f t="shared" si="1"/>
        <v>51983.018027469727</v>
      </c>
      <c r="L20" s="2">
        <f t="shared" si="2"/>
        <v>2840219.7007408799</v>
      </c>
      <c r="R20">
        <f t="shared" si="7"/>
        <v>14</v>
      </c>
      <c r="S20" s="2">
        <f t="shared" si="3"/>
        <v>21045.020943899108</v>
      </c>
      <c r="T20" s="2">
        <f t="shared" si="4"/>
        <v>14840.393825119687</v>
      </c>
      <c r="U20" s="2">
        <f t="shared" si="5"/>
        <v>16695.443053259653</v>
      </c>
      <c r="V20" s="2">
        <f t="shared" si="6"/>
        <v>2947033.7440800383</v>
      </c>
    </row>
    <row r="21" spans="2:22" x14ac:dyDescent="0.25">
      <c r="B21" s="2">
        <f>IF(L20&lt;=1, 0,O14 *IF(O15 &lt;&gt; 0,(O15 / (1-(1+O15)^-(O17))), 1/O17))</f>
        <v>35885.414769018797</v>
      </c>
      <c r="C21" s="2">
        <f>SUM(B18:B21)</f>
        <v>143541.65907607519</v>
      </c>
      <c r="D21" s="2">
        <f>L20*O15</f>
        <v>14201.098503704399</v>
      </c>
      <c r="E21" s="2">
        <f>SUM(D18:D21)</f>
        <v>57449.542799082301</v>
      </c>
      <c r="F21" s="2">
        <f t="shared" si="0"/>
        <v>21684.316265314395</v>
      </c>
      <c r="G21" s="2">
        <f>SUM(F18:F21)</f>
        <v>86092.116276992892</v>
      </c>
      <c r="H21" s="2">
        <f>L20*O16</f>
        <v>15976.235816667453</v>
      </c>
      <c r="I21" s="2">
        <f>SUM(H18:H21)</f>
        <v>64630.735648967602</v>
      </c>
      <c r="J21" s="2">
        <f t="shared" si="1"/>
        <v>51861.65058568625</v>
      </c>
      <c r="K21" s="2">
        <f>SUM(J18:J21)</f>
        <v>208172.3947250428</v>
      </c>
      <c r="L21" s="2">
        <f t="shared" si="2"/>
        <v>2818535.3844755655</v>
      </c>
      <c r="R21">
        <f t="shared" si="7"/>
        <v>15</v>
      </c>
      <c r="S21" s="2">
        <f t="shared" si="3"/>
        <v>21150.246048618603</v>
      </c>
      <c r="T21" s="2">
        <f t="shared" si="4"/>
        <v>14735.168720400192</v>
      </c>
      <c r="U21" s="2">
        <f t="shared" si="5"/>
        <v>16577.064810450222</v>
      </c>
      <c r="V21" s="2">
        <f t="shared" si="6"/>
        <v>2925883.4980314197</v>
      </c>
    </row>
    <row r="22" spans="2:22" x14ac:dyDescent="0.25">
      <c r="B22" s="2">
        <f>IF(L21&lt;=1, 0,O14 *IF(O15 &lt;&gt; 0,(O15 / (1-(1+O15)^-(O17))), 1/O17))</f>
        <v>35885.414769018797</v>
      </c>
      <c r="D22" s="2">
        <f>L21*O15</f>
        <v>14092.676922377828</v>
      </c>
      <c r="F22" s="2">
        <f t="shared" si="0"/>
        <v>21792.737846640968</v>
      </c>
      <c r="H22" s="2">
        <f>L21*O16</f>
        <v>15854.26153767506</v>
      </c>
      <c r="J22" s="2">
        <f t="shared" si="1"/>
        <v>51739.676306693858</v>
      </c>
      <c r="L22" s="2">
        <f t="shared" si="2"/>
        <v>2796742.6466289246</v>
      </c>
      <c r="R22">
        <f t="shared" si="7"/>
        <v>16</v>
      </c>
      <c r="S22" s="2">
        <f t="shared" si="3"/>
        <v>21255.997278861698</v>
      </c>
      <c r="T22" s="2">
        <f t="shared" si="4"/>
        <v>14629.417490157099</v>
      </c>
      <c r="U22" s="2">
        <f t="shared" si="5"/>
        <v>16458.094676426739</v>
      </c>
      <c r="V22" s="2">
        <f t="shared" si="6"/>
        <v>2904627.500752558</v>
      </c>
    </row>
    <row r="23" spans="2:22" x14ac:dyDescent="0.25">
      <c r="B23" s="2">
        <f>IF(L22&lt;=1, 0,O14 *IF(O15 &lt;&gt; 0,(O15 / (1-(1+O15)^-(O17))), 1/O17))</f>
        <v>35885.414769018797</v>
      </c>
      <c r="D23" s="2">
        <f>L22*O15</f>
        <v>13983.713233144623</v>
      </c>
      <c r="F23" s="2">
        <f t="shared" si="0"/>
        <v>21901.701535874174</v>
      </c>
      <c r="H23" s="2">
        <f>L22*O16</f>
        <v>15731.677387287706</v>
      </c>
      <c r="J23" s="2">
        <f t="shared" si="1"/>
        <v>51617.092156306506</v>
      </c>
      <c r="L23" s="2">
        <f t="shared" si="2"/>
        <v>2774840.9450930506</v>
      </c>
      <c r="R23">
        <f t="shared" si="7"/>
        <v>17</v>
      </c>
      <c r="S23" s="2">
        <f t="shared" si="3"/>
        <v>21362.277265256009</v>
      </c>
      <c r="T23" s="2">
        <f t="shared" si="4"/>
        <v>14523.137503762789</v>
      </c>
      <c r="U23" s="2">
        <f t="shared" si="5"/>
        <v>16338.529691733143</v>
      </c>
      <c r="V23" s="2">
        <f t="shared" si="6"/>
        <v>2883265.2234873022</v>
      </c>
    </row>
    <row r="24" spans="2:22" x14ac:dyDescent="0.25">
      <c r="B24" s="2">
        <f>IF(L23&lt;=1, 0,O14 *IF(O15 &lt;&gt; 0,(O15 / (1-(1+O15)^-(O17))), 1/O17))</f>
        <v>35885.414769018797</v>
      </c>
      <c r="D24" s="2">
        <f>L23*O15</f>
        <v>13874.204725465253</v>
      </c>
      <c r="F24" s="2">
        <f t="shared" si="0"/>
        <v>22011.210043553543</v>
      </c>
      <c r="H24" s="2">
        <f>L23*O16</f>
        <v>15608.480316148414</v>
      </c>
      <c r="J24" s="2">
        <f t="shared" si="1"/>
        <v>51493.895085167213</v>
      </c>
      <c r="L24" s="2">
        <f t="shared" si="2"/>
        <v>2752829.7350494969</v>
      </c>
      <c r="R24">
        <f t="shared" si="7"/>
        <v>18</v>
      </c>
      <c r="S24" s="2">
        <f t="shared" si="3"/>
        <v>21469.088651582286</v>
      </c>
      <c r="T24" s="2">
        <f t="shared" si="4"/>
        <v>14416.326117436511</v>
      </c>
      <c r="U24" s="2">
        <f t="shared" si="5"/>
        <v>16218.366882116079</v>
      </c>
      <c r="V24" s="2">
        <f t="shared" si="6"/>
        <v>2861796.1348357201</v>
      </c>
    </row>
    <row r="25" spans="2:22" x14ac:dyDescent="0.25">
      <c r="B25" s="2">
        <f>IF(L24&lt;=1, 0,O14 *IF(O15 &lt;&gt; 0,(O15 / (1-(1+O15)^-(O17))), 1/O17))</f>
        <v>35885.414769018797</v>
      </c>
      <c r="C25" s="2">
        <f>SUM(B22:B25)</f>
        <v>143541.65907607519</v>
      </c>
      <c r="D25" s="2">
        <f>L24*O15</f>
        <v>13764.148675247485</v>
      </c>
      <c r="E25" s="2">
        <f>SUM(D22:D25)</f>
        <v>55714.743556235189</v>
      </c>
      <c r="F25" s="2">
        <f t="shared" si="0"/>
        <v>22121.266093771312</v>
      </c>
      <c r="G25" s="2">
        <f>SUM(F22:F25)</f>
        <v>87826.915519839997</v>
      </c>
      <c r="H25" s="2">
        <f>L24*O16</f>
        <v>15484.667259653424</v>
      </c>
      <c r="I25" s="2">
        <f>SUM(H22:H25)</f>
        <v>62679.086500764606</v>
      </c>
      <c r="J25" s="2">
        <f t="shared" si="1"/>
        <v>51370.082028672223</v>
      </c>
      <c r="K25" s="2">
        <f>SUM(J22:J25)</f>
        <v>206220.74557683978</v>
      </c>
      <c r="L25" s="2">
        <f t="shared" si="2"/>
        <v>2730708.4689557254</v>
      </c>
      <c r="R25">
        <f t="shared" si="7"/>
        <v>19</v>
      </c>
      <c r="S25" s="2">
        <f t="shared" si="3"/>
        <v>21576.434094840195</v>
      </c>
      <c r="T25" s="2">
        <f t="shared" si="4"/>
        <v>14308.980674178601</v>
      </c>
      <c r="U25" s="2">
        <f t="shared" si="5"/>
        <v>16097.60325845093</v>
      </c>
      <c r="V25" s="2">
        <f t="shared" si="6"/>
        <v>2840219.7007408799</v>
      </c>
    </row>
    <row r="26" spans="2:22" x14ac:dyDescent="0.25">
      <c r="B26" s="2">
        <f>IF(L25&lt;=1, 0,O14 *IF(O15 &lt;&gt; 0,(O15 / (1-(1+O15)^-(O17))), 1/O17))</f>
        <v>35885.414769018797</v>
      </c>
      <c r="D26" s="2">
        <f>L25*O15</f>
        <v>13653.542344778627</v>
      </c>
      <c r="F26" s="2">
        <f t="shared" si="0"/>
        <v>22231.872424240169</v>
      </c>
      <c r="H26" s="2">
        <f>L25*O16</f>
        <v>15360.235137875959</v>
      </c>
      <c r="J26" s="2">
        <f t="shared" si="1"/>
        <v>51245.64990689476</v>
      </c>
      <c r="L26" s="2">
        <f t="shared" si="2"/>
        <v>2708476.5965314852</v>
      </c>
      <c r="R26">
        <f t="shared" si="7"/>
        <v>20</v>
      </c>
      <c r="S26" s="2">
        <f t="shared" si="3"/>
        <v>21684.316265314395</v>
      </c>
      <c r="T26" s="2">
        <f t="shared" si="4"/>
        <v>14201.098503704399</v>
      </c>
      <c r="U26" s="2">
        <f t="shared" si="5"/>
        <v>15976.235816667453</v>
      </c>
      <c r="V26" s="2">
        <f t="shared" si="6"/>
        <v>2818535.3844755655</v>
      </c>
    </row>
    <row r="27" spans="2:22" x14ac:dyDescent="0.25">
      <c r="B27" s="2">
        <f>IF(L26&lt;=1, 0,O14 *IF(O15 &lt;&gt; 0,(O15 / (1-(1+O15)^-(O17))), 1/O17))</f>
        <v>35885.414769018797</v>
      </c>
      <c r="D27" s="2">
        <f>L26*O15</f>
        <v>13542.382982657426</v>
      </c>
      <c r="F27" s="2">
        <f t="shared" si="0"/>
        <v>22343.031786361371</v>
      </c>
      <c r="H27" s="2">
        <f>L26*O16</f>
        <v>15235.180855489609</v>
      </c>
      <c r="J27" s="2">
        <f t="shared" si="1"/>
        <v>51120.595624508409</v>
      </c>
      <c r="L27" s="2">
        <f t="shared" si="2"/>
        <v>2686133.564745124</v>
      </c>
      <c r="R27">
        <f t="shared" si="7"/>
        <v>21</v>
      </c>
      <c r="S27" s="2">
        <f t="shared" si="3"/>
        <v>21792.737846640968</v>
      </c>
      <c r="T27" s="2">
        <f t="shared" si="4"/>
        <v>14092.676922377828</v>
      </c>
      <c r="U27" s="2">
        <f t="shared" si="5"/>
        <v>15854.26153767506</v>
      </c>
      <c r="V27" s="2">
        <f t="shared" si="6"/>
        <v>2796742.6466289246</v>
      </c>
    </row>
    <row r="28" spans="2:22" x14ac:dyDescent="0.25">
      <c r="B28" s="2">
        <f>IF(L27&lt;=1, 0,O14 *IF(O15 &lt;&gt; 0,(O15 / (1-(1+O15)^-(O17))), 1/O17))</f>
        <v>35885.414769018797</v>
      </c>
      <c r="D28" s="2">
        <f>L27*O15</f>
        <v>13430.66782372562</v>
      </c>
      <c r="F28" s="2">
        <f t="shared" si="0"/>
        <v>22454.746945293176</v>
      </c>
      <c r="H28" s="2">
        <f>L27*O16</f>
        <v>15109.501301691327</v>
      </c>
      <c r="J28" s="2">
        <f t="shared" si="1"/>
        <v>50994.916070710125</v>
      </c>
      <c r="L28" s="2">
        <f t="shared" si="2"/>
        <v>2663678.8177998308</v>
      </c>
      <c r="R28">
        <f t="shared" si="7"/>
        <v>22</v>
      </c>
      <c r="S28" s="2">
        <f t="shared" si="3"/>
        <v>21901.701535874174</v>
      </c>
      <c r="T28" s="2">
        <f t="shared" si="4"/>
        <v>13983.713233144623</v>
      </c>
      <c r="U28" s="2">
        <f t="shared" si="5"/>
        <v>15731.677387287706</v>
      </c>
      <c r="V28" s="2">
        <f t="shared" si="6"/>
        <v>2774840.9450930506</v>
      </c>
    </row>
    <row r="29" spans="2:22" x14ac:dyDescent="0.25">
      <c r="B29" s="2">
        <f>IF(L28&lt;=1, 0,O14 *IF(O15 &lt;&gt; 0,(O15 / (1-(1+O15)^-(O17))), 1/O17))</f>
        <v>35885.414769018797</v>
      </c>
      <c r="C29" s="2">
        <f>SUM(B26:B29)</f>
        <v>143541.65907607519</v>
      </c>
      <c r="D29" s="2">
        <f>L28*O15</f>
        <v>13318.394088999154</v>
      </c>
      <c r="E29" s="2">
        <f>SUM(D26:D29)</f>
        <v>53944.98724016083</v>
      </c>
      <c r="F29" s="2">
        <f t="shared" si="0"/>
        <v>22567.020680019643</v>
      </c>
      <c r="G29" s="2">
        <f>SUM(F26:F29)</f>
        <v>89596.671835914356</v>
      </c>
      <c r="H29" s="2">
        <f>L28*O16</f>
        <v>14983.193350124053</v>
      </c>
      <c r="I29" s="2">
        <f>SUM(H26:H29)</f>
        <v>60688.110645180946</v>
      </c>
      <c r="J29" s="2">
        <f t="shared" si="1"/>
        <v>50868.608119142853</v>
      </c>
      <c r="K29" s="2">
        <f>SUM(J26:J29)</f>
        <v>204229.76972125613</v>
      </c>
      <c r="L29" s="2">
        <f t="shared" si="2"/>
        <v>2641111.7971198112</v>
      </c>
      <c r="R29">
        <f t="shared" si="7"/>
        <v>23</v>
      </c>
      <c r="S29" s="2">
        <f t="shared" si="3"/>
        <v>22011.210043553543</v>
      </c>
      <c r="T29" s="2">
        <f t="shared" si="4"/>
        <v>13874.204725465253</v>
      </c>
      <c r="U29" s="2">
        <f t="shared" si="5"/>
        <v>15608.480316148414</v>
      </c>
      <c r="V29" s="2">
        <f t="shared" si="6"/>
        <v>2752829.7350494969</v>
      </c>
    </row>
    <row r="30" spans="2:22" x14ac:dyDescent="0.25">
      <c r="B30" s="2">
        <f>IF(L29&lt;=1, 0,O14 *IF(O15 &lt;&gt; 0,(O15 / (1-(1+O15)^-(O17))), 1/O17))</f>
        <v>35885.414769018797</v>
      </c>
      <c r="D30" s="2">
        <f>L29*O15</f>
        <v>13205.558985599057</v>
      </c>
      <c r="F30" s="2">
        <f t="shared" si="0"/>
        <v>22679.855783419742</v>
      </c>
      <c r="H30" s="2">
        <f>L29*O16</f>
        <v>14856.253858798942</v>
      </c>
      <c r="J30" s="2">
        <f t="shared" si="1"/>
        <v>50741.668627817737</v>
      </c>
      <c r="L30" s="2">
        <f t="shared" si="2"/>
        <v>2618431.9413363915</v>
      </c>
      <c r="R30">
        <f t="shared" si="7"/>
        <v>24</v>
      </c>
      <c r="S30" s="2">
        <f t="shared" si="3"/>
        <v>22121.266093771312</v>
      </c>
      <c r="T30" s="2">
        <f t="shared" si="4"/>
        <v>13764.148675247485</v>
      </c>
      <c r="U30" s="2">
        <f t="shared" si="5"/>
        <v>15484.667259653424</v>
      </c>
      <c r="V30" s="2">
        <f t="shared" si="6"/>
        <v>2730708.4689557254</v>
      </c>
    </row>
    <row r="31" spans="2:22" x14ac:dyDescent="0.25">
      <c r="B31" s="2">
        <f>IF(L30&lt;=1, 0,O14 *IF(O15 &lt;&gt; 0,(O15 / (1-(1+O15)^-(O17))), 1/O17))</f>
        <v>35885.414769018797</v>
      </c>
      <c r="D31" s="2">
        <f>L30*O15</f>
        <v>13092.159706681958</v>
      </c>
      <c r="F31" s="2">
        <f t="shared" si="0"/>
        <v>22793.255062336837</v>
      </c>
      <c r="H31" s="2">
        <f>L30*O16</f>
        <v>14728.679670017205</v>
      </c>
      <c r="J31" s="2">
        <f t="shared" si="1"/>
        <v>50614.094439036002</v>
      </c>
      <c r="L31" s="2">
        <f t="shared" si="2"/>
        <v>2595638.6862740545</v>
      </c>
      <c r="R31">
        <f t="shared" si="7"/>
        <v>25</v>
      </c>
      <c r="S31" s="2">
        <f t="shared" si="3"/>
        <v>22231.872424240169</v>
      </c>
      <c r="T31" s="2">
        <f t="shared" si="4"/>
        <v>13653.542344778627</v>
      </c>
      <c r="U31" s="2">
        <f t="shared" si="5"/>
        <v>15360.235137875959</v>
      </c>
      <c r="V31" s="2">
        <f t="shared" si="6"/>
        <v>2708476.5965314852</v>
      </c>
    </row>
    <row r="32" spans="2:22" x14ac:dyDescent="0.25">
      <c r="B32" s="2">
        <f>IF(L31&lt;=1, 0,O14 * IF(O15 &lt;&gt; 0,(O15 / (1-(1+O15)^-(O17))), 1/O17))</f>
        <v>35885.414769018797</v>
      </c>
      <c r="D32" s="2">
        <f>L31*O15</f>
        <v>12978.193431370273</v>
      </c>
      <c r="F32" s="2">
        <f t="shared" si="0"/>
        <v>22907.221337648523</v>
      </c>
      <c r="H32" s="2">
        <f>L31*O16</f>
        <v>14600.46761029156</v>
      </c>
      <c r="J32" s="2">
        <f t="shared" si="1"/>
        <v>50485.882379310358</v>
      </c>
      <c r="L32" s="2">
        <f t="shared" si="2"/>
        <v>2572731.4649364059</v>
      </c>
      <c r="R32">
        <f t="shared" si="7"/>
        <v>26</v>
      </c>
      <c r="S32" s="2">
        <f t="shared" si="3"/>
        <v>22343.031786361371</v>
      </c>
      <c r="T32" s="2">
        <f t="shared" si="4"/>
        <v>13542.382982657426</v>
      </c>
      <c r="U32" s="2">
        <f t="shared" si="5"/>
        <v>15235.180855489609</v>
      </c>
      <c r="V32" s="2">
        <f t="shared" si="6"/>
        <v>2686133.564745124</v>
      </c>
    </row>
    <row r="33" spans="2:22" x14ac:dyDescent="0.25">
      <c r="B33" s="2">
        <f>IF(L32&lt;=1, 0,O14 * IF(O15 &lt;&gt; 0,(O15 / (1-(1+O15)^-(O17))), 1/O17))</f>
        <v>35885.414769018797</v>
      </c>
      <c r="C33" s="2">
        <f>SUM(B30:B33)</f>
        <v>143541.65907607519</v>
      </c>
      <c r="D33" s="2">
        <f>L32*O15</f>
        <v>12863.65732468203</v>
      </c>
      <c r="E33" s="2">
        <f>SUM(D30:D33)</f>
        <v>52139.569448333321</v>
      </c>
      <c r="F33" s="2">
        <f t="shared" si="0"/>
        <v>23021.757444336767</v>
      </c>
      <c r="G33" s="2">
        <f>SUM(F30:F33)</f>
        <v>91402.089627741865</v>
      </c>
      <c r="H33" s="2">
        <f>L32*O16</f>
        <v>14471.614490267288</v>
      </c>
      <c r="I33" s="2">
        <f>SUM(H30:H33)</f>
        <v>58657.015629374997</v>
      </c>
      <c r="J33" s="2">
        <f t="shared" si="1"/>
        <v>50357.029259286086</v>
      </c>
      <c r="K33" s="2">
        <f>SUM(J30:J33)</f>
        <v>202198.67470545019</v>
      </c>
      <c r="L33" s="2">
        <f t="shared" si="2"/>
        <v>2549709.7074920693</v>
      </c>
      <c r="R33">
        <f t="shared" si="7"/>
        <v>27</v>
      </c>
      <c r="S33" s="2">
        <f t="shared" si="3"/>
        <v>22454.746945293176</v>
      </c>
      <c r="T33" s="2">
        <f t="shared" si="4"/>
        <v>13430.66782372562</v>
      </c>
      <c r="U33" s="2">
        <f t="shared" si="5"/>
        <v>15109.501301691327</v>
      </c>
      <c r="V33" s="2">
        <f t="shared" si="6"/>
        <v>2663678.8177998308</v>
      </c>
    </row>
    <row r="34" spans="2:22" x14ac:dyDescent="0.25">
      <c r="B34" s="2">
        <f>IF(L33&lt;=1, 0,O14 * IF(O15 &lt;&gt; 0,(O15 / (1-(1+O15)^-(O17))), 1/O17))</f>
        <v>35885.414769018797</v>
      </c>
      <c r="D34" s="2">
        <f>L33*O15</f>
        <v>12748.548537460347</v>
      </c>
      <c r="F34" s="2">
        <f t="shared" ref="F34:F65" si="8">B34-D34</f>
        <v>23136.866231558452</v>
      </c>
      <c r="H34" s="2">
        <f>L33*O16</f>
        <v>14342.117104642894</v>
      </c>
      <c r="J34" s="2">
        <f t="shared" ref="J34:J65" si="9">B34+H34</f>
        <v>50227.53187366169</v>
      </c>
      <c r="L34" s="2">
        <f t="shared" si="2"/>
        <v>2526572.841260511</v>
      </c>
      <c r="R34">
        <f t="shared" si="7"/>
        <v>28</v>
      </c>
      <c r="S34" s="2">
        <f t="shared" si="3"/>
        <v>22567.020680019643</v>
      </c>
      <c r="T34" s="2">
        <f t="shared" si="4"/>
        <v>13318.394088999154</v>
      </c>
      <c r="U34" s="2">
        <f t="shared" si="5"/>
        <v>14983.193350124053</v>
      </c>
      <c r="V34" s="2">
        <f t="shared" si="6"/>
        <v>2641111.7971198112</v>
      </c>
    </row>
    <row r="35" spans="2:22" x14ac:dyDescent="0.25">
      <c r="B35" s="2">
        <f>IF(L34&lt;=1, 0,O14 * IF(O15 &lt;&gt; 0,(O15 / (1-(1+O15)^-(O17))), 1/O17))</f>
        <v>35885.414769018797</v>
      </c>
      <c r="D35" s="2">
        <f>L34*O15</f>
        <v>12632.864206302555</v>
      </c>
      <c r="F35" s="2">
        <f t="shared" si="8"/>
        <v>23252.550562716242</v>
      </c>
      <c r="H35" s="2">
        <f>L34*O16</f>
        <v>14211.972232090378</v>
      </c>
      <c r="J35" s="2">
        <f t="shared" si="9"/>
        <v>50097.387001109179</v>
      </c>
      <c r="L35" s="2">
        <f t="shared" ref="L35:L66" si="10">L34-F35</f>
        <v>2503320.2906977949</v>
      </c>
      <c r="R35">
        <f t="shared" si="7"/>
        <v>29</v>
      </c>
      <c r="S35" s="2">
        <f t="shared" si="3"/>
        <v>22679.855783419742</v>
      </c>
      <c r="T35" s="2">
        <f t="shared" si="4"/>
        <v>13205.558985599057</v>
      </c>
      <c r="U35" s="2">
        <f t="shared" si="5"/>
        <v>14856.253858798942</v>
      </c>
      <c r="V35" s="2">
        <f t="shared" si="6"/>
        <v>2618431.9413363915</v>
      </c>
    </row>
    <row r="36" spans="2:22" x14ac:dyDescent="0.25">
      <c r="B36" s="2">
        <f>IF(L35&lt;=1, 0,O14 * IF(O15 &lt;&gt; 0,(O15 / (1-(1+O15)^-(O17))), 1/O17))</f>
        <v>35885.414769018797</v>
      </c>
      <c r="D36" s="2">
        <f>L35*O15</f>
        <v>12516.601453488975</v>
      </c>
      <c r="F36" s="2">
        <f t="shared" si="8"/>
        <v>23368.81331552982</v>
      </c>
      <c r="H36" s="2">
        <f>L35*O16</f>
        <v>14081.176635175099</v>
      </c>
      <c r="J36" s="2">
        <f t="shared" si="9"/>
        <v>49966.591404193896</v>
      </c>
      <c r="L36" s="2">
        <f t="shared" si="10"/>
        <v>2479951.477382265</v>
      </c>
      <c r="R36">
        <f t="shared" si="7"/>
        <v>30</v>
      </c>
      <c r="S36" s="2">
        <f t="shared" si="3"/>
        <v>22793.255062336837</v>
      </c>
      <c r="T36" s="2">
        <f t="shared" si="4"/>
        <v>13092.159706681958</v>
      </c>
      <c r="U36" s="2">
        <f t="shared" si="5"/>
        <v>14728.679670017205</v>
      </c>
      <c r="V36" s="2">
        <f t="shared" si="6"/>
        <v>2595638.6862740545</v>
      </c>
    </row>
    <row r="37" spans="2:22" x14ac:dyDescent="0.25">
      <c r="B37" s="2">
        <f>IF(L36&lt;=1, 0,O14 * IF(O15 &lt;&gt; 0,(O15 / (1-(1+O15)^-(O17))), 1/O17))</f>
        <v>35885.414769018797</v>
      </c>
      <c r="C37" s="2">
        <f>SUM(B34:B37)</f>
        <v>143541.65907607519</v>
      </c>
      <c r="D37" s="2">
        <f>L36*O15</f>
        <v>12399.757386911326</v>
      </c>
      <c r="E37" s="2">
        <f>SUM(D34:D37)</f>
        <v>50297.771584163202</v>
      </c>
      <c r="F37" s="2">
        <f t="shared" si="8"/>
        <v>23485.657382107471</v>
      </c>
      <c r="G37" s="2">
        <f>SUM(F34:F37)</f>
        <v>93243.887491911984</v>
      </c>
      <c r="H37" s="2">
        <f>L36*O16</f>
        <v>13949.727060275245</v>
      </c>
      <c r="I37" s="2">
        <f>SUM(H34:H37)</f>
        <v>56584.993032183622</v>
      </c>
      <c r="J37" s="2">
        <f t="shared" si="9"/>
        <v>49835.141829294043</v>
      </c>
      <c r="K37" s="2">
        <f>SUM(J34:J37)</f>
        <v>200126.6521082588</v>
      </c>
      <c r="L37" s="2">
        <f t="shared" si="10"/>
        <v>2456465.8200001577</v>
      </c>
      <c r="R37">
        <f t="shared" si="7"/>
        <v>31</v>
      </c>
      <c r="S37" s="2">
        <f t="shared" si="3"/>
        <v>22907.221337648523</v>
      </c>
      <c r="T37" s="2">
        <f t="shared" si="4"/>
        <v>12978.193431370273</v>
      </c>
      <c r="U37" s="2">
        <f t="shared" si="5"/>
        <v>14600.46761029156</v>
      </c>
      <c r="V37" s="2">
        <f t="shared" si="6"/>
        <v>2572731.4649364059</v>
      </c>
    </row>
    <row r="38" spans="2:22" x14ac:dyDescent="0.25">
      <c r="B38" s="2">
        <f>IF(L37&lt;=1, 0,O14 * IF(O15 &lt;&gt; 0,(O15 / (1-(1+O15)^-(O17))), 1/O17))</f>
        <v>35885.414769018797</v>
      </c>
      <c r="D38" s="2">
        <f>L37*O15</f>
        <v>12282.329100000788</v>
      </c>
      <c r="F38" s="2">
        <f t="shared" si="8"/>
        <v>23603.085669018008</v>
      </c>
      <c r="H38" s="2">
        <f>L37*O16</f>
        <v>13817.620237500891</v>
      </c>
      <c r="J38" s="2">
        <f t="shared" si="9"/>
        <v>49703.035006519684</v>
      </c>
      <c r="L38" s="2">
        <f t="shared" si="10"/>
        <v>2432862.7343311398</v>
      </c>
      <c r="R38">
        <f t="shared" si="7"/>
        <v>32</v>
      </c>
      <c r="S38" s="2">
        <f t="shared" si="3"/>
        <v>23021.757444336767</v>
      </c>
      <c r="T38" s="2">
        <f t="shared" si="4"/>
        <v>12863.65732468203</v>
      </c>
      <c r="U38" s="2">
        <f t="shared" si="5"/>
        <v>14471.614490267288</v>
      </c>
      <c r="V38" s="2">
        <f t="shared" si="6"/>
        <v>2549709.7074920693</v>
      </c>
    </row>
    <row r="39" spans="2:22" x14ac:dyDescent="0.25">
      <c r="B39" s="2">
        <f>IF(L38&lt;=1, 0,O14 * IF(O15 &lt;&gt; 0,(O15 / (1-(1+O15)^-(O17))), 1/O17))</f>
        <v>35885.414769018797</v>
      </c>
      <c r="D39" s="2">
        <f>L38*O15</f>
        <v>12164.3136716557</v>
      </c>
      <c r="F39" s="2">
        <f t="shared" si="8"/>
        <v>23721.101097363098</v>
      </c>
      <c r="H39" s="2">
        <f>L38*O16</f>
        <v>13684.852880612665</v>
      </c>
      <c r="J39" s="2">
        <f t="shared" si="9"/>
        <v>49570.26764963146</v>
      </c>
      <c r="L39" s="2">
        <f t="shared" si="10"/>
        <v>2409141.6332337768</v>
      </c>
      <c r="R39">
        <f t="shared" si="7"/>
        <v>33</v>
      </c>
      <c r="S39" s="2">
        <f t="shared" ref="S39:S70" si="11">F34</f>
        <v>23136.866231558452</v>
      </c>
      <c r="T39" s="2">
        <f t="shared" ref="T39:T70" si="12">D34</f>
        <v>12748.548537460347</v>
      </c>
      <c r="U39" s="2">
        <f t="shared" ref="U39:U70" si="13">H34</f>
        <v>14342.117104642894</v>
      </c>
      <c r="V39" s="2">
        <f t="shared" ref="V39:V70" si="14">L34</f>
        <v>2526572.841260511</v>
      </c>
    </row>
    <row r="40" spans="2:22" x14ac:dyDescent="0.25">
      <c r="B40" s="2">
        <f>IF(L39&lt;=1, 0,O14 * IF(O15 &lt;&gt; 0,(O15 / (1-(1+O15)^-(O17))), 1/O17))</f>
        <v>35885.414769018797</v>
      </c>
      <c r="D40" s="2">
        <f>L39*O15</f>
        <v>12045.708166168884</v>
      </c>
      <c r="F40" s="2">
        <f t="shared" si="8"/>
        <v>23839.70660284991</v>
      </c>
      <c r="H40" s="2">
        <f>L39*O16</f>
        <v>13551.421686939999</v>
      </c>
      <c r="J40" s="2">
        <f t="shared" si="9"/>
        <v>49436.836455958794</v>
      </c>
      <c r="L40" s="2">
        <f t="shared" si="10"/>
        <v>2385301.9266309268</v>
      </c>
      <c r="R40">
        <f t="shared" si="7"/>
        <v>34</v>
      </c>
      <c r="S40" s="2">
        <f t="shared" si="11"/>
        <v>23252.550562716242</v>
      </c>
      <c r="T40" s="2">
        <f t="shared" si="12"/>
        <v>12632.864206302555</v>
      </c>
      <c r="U40" s="2">
        <f t="shared" si="13"/>
        <v>14211.972232090378</v>
      </c>
      <c r="V40" s="2">
        <f t="shared" si="14"/>
        <v>2503320.2906977949</v>
      </c>
    </row>
    <row r="41" spans="2:22" x14ac:dyDescent="0.25">
      <c r="B41" s="2">
        <f>IF(L40&lt;=1, 0,O14 * IF(O15 &lt;&gt; 0,(O15 / (1-(1+O15)^-(O17))), 1/O17))</f>
        <v>35885.414769018797</v>
      </c>
      <c r="C41" s="2">
        <f>SUM(B38:B41)</f>
        <v>143541.65907607519</v>
      </c>
      <c r="D41" s="2">
        <f>L40*O15</f>
        <v>11926.509633154634</v>
      </c>
      <c r="E41" s="2">
        <f>SUM(D38:D41)</f>
        <v>48418.860570980003</v>
      </c>
      <c r="F41" s="2">
        <f t="shared" si="8"/>
        <v>23958.905135864163</v>
      </c>
      <c r="G41" s="2">
        <f>SUM(F38:F41)</f>
        <v>95122.798505095183</v>
      </c>
      <c r="H41" s="2">
        <f>L40*O16</f>
        <v>13417.323337298967</v>
      </c>
      <c r="I41" s="2">
        <f>SUM(H38:H41)</f>
        <v>54471.218142352518</v>
      </c>
      <c r="J41" s="2">
        <f t="shared" si="9"/>
        <v>49302.73810631776</v>
      </c>
      <c r="K41" s="2">
        <f>SUM(J38:J41)</f>
        <v>198012.87721842772</v>
      </c>
      <c r="L41" s="2">
        <f t="shared" si="10"/>
        <v>2361343.0214950624</v>
      </c>
      <c r="R41">
        <f t="shared" si="7"/>
        <v>35</v>
      </c>
      <c r="S41" s="2">
        <f t="shared" si="11"/>
        <v>23368.81331552982</v>
      </c>
      <c r="T41" s="2">
        <f t="shared" si="12"/>
        <v>12516.601453488975</v>
      </c>
      <c r="U41" s="2">
        <f t="shared" si="13"/>
        <v>14081.176635175099</v>
      </c>
      <c r="V41" s="2">
        <f t="shared" si="14"/>
        <v>2479951.477382265</v>
      </c>
    </row>
    <row r="42" spans="2:22" x14ac:dyDescent="0.25">
      <c r="B42" s="2">
        <f>IF(L41&lt;=1,0,O14*IF(O15 &lt;&gt; 0,(O15 / (1-(1+O15)^-(O17))), 1/O17))</f>
        <v>35885.414769018797</v>
      </c>
      <c r="D42" s="2">
        <f>L41*O15</f>
        <v>11806.715107475313</v>
      </c>
      <c r="F42" s="2">
        <f t="shared" si="8"/>
        <v>24078.699661543484</v>
      </c>
      <c r="H42" s="2">
        <f>L41*O16</f>
        <v>13282.55449590973</v>
      </c>
      <c r="J42" s="2">
        <f t="shared" si="9"/>
        <v>49167.969264928528</v>
      </c>
      <c r="L42" s="2">
        <f t="shared" si="10"/>
        <v>2337264.3218335188</v>
      </c>
      <c r="R42">
        <f t="shared" si="7"/>
        <v>36</v>
      </c>
      <c r="S42" s="2">
        <f t="shared" si="11"/>
        <v>23485.657382107471</v>
      </c>
      <c r="T42" s="2">
        <f t="shared" si="12"/>
        <v>12399.757386911326</v>
      </c>
      <c r="U42" s="2">
        <f t="shared" si="13"/>
        <v>13949.727060275245</v>
      </c>
      <c r="V42" s="2">
        <f t="shared" si="14"/>
        <v>2456465.8200001577</v>
      </c>
    </row>
    <row r="43" spans="2:22" x14ac:dyDescent="0.25">
      <c r="B43" s="2">
        <f>IF(L42&lt;1, 0,O14 * IF(O15 &lt;&gt; 0,(O15 / (1-(1+O15)^-(O17))), 1/O17))</f>
        <v>35885.414769018797</v>
      </c>
      <c r="D43" s="2">
        <f>L42*O15</f>
        <v>11686.321609167595</v>
      </c>
      <c r="F43" s="2">
        <f t="shared" si="8"/>
        <v>24199.093159851203</v>
      </c>
      <c r="H43" s="2">
        <f>L42*O16</f>
        <v>13147.111810313547</v>
      </c>
      <c r="J43" s="2">
        <f t="shared" si="9"/>
        <v>49032.526579332341</v>
      </c>
      <c r="L43" s="2">
        <f t="shared" si="10"/>
        <v>2313065.2286736676</v>
      </c>
      <c r="R43">
        <f t="shared" si="7"/>
        <v>37</v>
      </c>
      <c r="S43" s="2">
        <f t="shared" si="11"/>
        <v>23603.085669018008</v>
      </c>
      <c r="T43" s="2">
        <f t="shared" si="12"/>
        <v>12282.329100000788</v>
      </c>
      <c r="U43" s="2">
        <f t="shared" si="13"/>
        <v>13817.620237500891</v>
      </c>
      <c r="V43" s="2">
        <f t="shared" si="14"/>
        <v>2432862.7343311398</v>
      </c>
    </row>
    <row r="44" spans="2:22" x14ac:dyDescent="0.25">
      <c r="B44" s="2">
        <f>IF(L43&lt;=1, 0,O14 * IF(O15 &lt;&gt; 0,(O15 / (1-(1+O15)^-(O17))), 1/O17))</f>
        <v>35885.414769018797</v>
      </c>
      <c r="D44" s="2">
        <f>L43*O15</f>
        <v>11565.326143368338</v>
      </c>
      <c r="F44" s="2">
        <f t="shared" si="8"/>
        <v>24320.08862565046</v>
      </c>
      <c r="H44" s="2">
        <f>L43*O16</f>
        <v>13010.991911289384</v>
      </c>
      <c r="J44" s="2">
        <f t="shared" si="9"/>
        <v>48896.406680308181</v>
      </c>
      <c r="L44" s="2">
        <f t="shared" si="10"/>
        <v>2288745.1400480173</v>
      </c>
      <c r="R44">
        <f t="shared" si="7"/>
        <v>38</v>
      </c>
      <c r="S44" s="2">
        <f t="shared" si="11"/>
        <v>23721.101097363098</v>
      </c>
      <c r="T44" s="2">
        <f t="shared" si="12"/>
        <v>12164.3136716557</v>
      </c>
      <c r="U44" s="2">
        <f t="shared" si="13"/>
        <v>13684.852880612665</v>
      </c>
      <c r="V44" s="2">
        <f t="shared" si="14"/>
        <v>2409141.6332337768</v>
      </c>
    </row>
    <row r="45" spans="2:22" x14ac:dyDescent="0.25">
      <c r="B45" s="2">
        <f>IF(L44&lt;=1, 0,O14 * IF(O15 &lt;&gt; 0,(O15 / (1-(1+O15)^-(O17))), 1/O17))</f>
        <v>35885.414769018797</v>
      </c>
      <c r="C45" s="2">
        <f>SUM(B42:B45)</f>
        <v>143541.65907607519</v>
      </c>
      <c r="D45" s="2">
        <f>L44*O15</f>
        <v>11443.725700240086</v>
      </c>
      <c r="E45" s="2">
        <f>SUM(D42:D45)</f>
        <v>46502.08856025133</v>
      </c>
      <c r="F45" s="2">
        <f t="shared" si="8"/>
        <v>24441.689068778709</v>
      </c>
      <c r="G45" s="2">
        <f>SUM(F42:F45)</f>
        <v>97039.570515823856</v>
      </c>
      <c r="H45" s="2">
        <f>L44*O16</f>
        <v>12874.1914127701</v>
      </c>
      <c r="I45" s="2">
        <f>SUM(H42:H45)</f>
        <v>52314.849630282763</v>
      </c>
      <c r="J45" s="2">
        <f t="shared" si="9"/>
        <v>48759.606181788899</v>
      </c>
      <c r="K45" s="2">
        <f>SUM(J42:J45)</f>
        <v>195856.50870635797</v>
      </c>
      <c r="L45" s="2">
        <f t="shared" si="10"/>
        <v>2264303.4509792384</v>
      </c>
      <c r="R45">
        <f t="shared" si="7"/>
        <v>39</v>
      </c>
      <c r="S45" s="2">
        <f t="shared" si="11"/>
        <v>23839.70660284991</v>
      </c>
      <c r="T45" s="2">
        <f t="shared" si="12"/>
        <v>12045.708166168884</v>
      </c>
      <c r="U45" s="2">
        <f t="shared" si="13"/>
        <v>13551.421686939999</v>
      </c>
      <c r="V45" s="2">
        <f t="shared" si="14"/>
        <v>2385301.9266309268</v>
      </c>
    </row>
    <row r="46" spans="2:22" x14ac:dyDescent="0.25">
      <c r="B46" s="2">
        <f>IF(L45&lt;=1,0,O14*IF(O15 &lt;&gt; 0,(O15 / (1-(1+O15)^-(O17))), 1/O17))</f>
        <v>35885.414769018797</v>
      </c>
      <c r="D46" s="2">
        <f>L45*O15</f>
        <v>11321.517254896193</v>
      </c>
      <c r="F46" s="2">
        <f t="shared" si="8"/>
        <v>24563.897514122604</v>
      </c>
      <c r="H46" s="2">
        <f>L45*O16</f>
        <v>12736.70691175822</v>
      </c>
      <c r="J46" s="2">
        <f t="shared" si="9"/>
        <v>48622.121680777018</v>
      </c>
      <c r="L46" s="2">
        <f t="shared" si="10"/>
        <v>2239739.5534651158</v>
      </c>
      <c r="R46">
        <f t="shared" si="7"/>
        <v>40</v>
      </c>
      <c r="S46" s="2">
        <f t="shared" si="11"/>
        <v>23958.905135864163</v>
      </c>
      <c r="T46" s="2">
        <f t="shared" si="12"/>
        <v>11926.509633154634</v>
      </c>
      <c r="U46" s="2">
        <f t="shared" si="13"/>
        <v>13417.323337298967</v>
      </c>
      <c r="V46" s="2">
        <f t="shared" si="14"/>
        <v>2361343.0214950624</v>
      </c>
    </row>
    <row r="47" spans="2:22" x14ac:dyDescent="0.25">
      <c r="B47" s="2">
        <f>IF(L46&lt;=1,0,O14*IF(O15 &lt;&gt; 0,(O15 / (1-(1+O15)^-(O17))), 1/O17))</f>
        <v>35885.414769018797</v>
      </c>
      <c r="D47" s="2">
        <f>L46*O15</f>
        <v>11198.697767325579</v>
      </c>
      <c r="F47" s="2">
        <f t="shared" si="8"/>
        <v>24686.717001693218</v>
      </c>
      <c r="H47" s="2">
        <f>L46*O16</f>
        <v>12598.534988241279</v>
      </c>
      <c r="J47" s="2">
        <f t="shared" si="9"/>
        <v>48483.949757260074</v>
      </c>
      <c r="L47" s="2">
        <f t="shared" si="10"/>
        <v>2215052.8364634225</v>
      </c>
      <c r="R47">
        <f t="shared" si="7"/>
        <v>41</v>
      </c>
      <c r="S47" s="2">
        <f t="shared" si="11"/>
        <v>24078.699661543484</v>
      </c>
      <c r="T47" s="2">
        <f t="shared" si="12"/>
        <v>11806.715107475313</v>
      </c>
      <c r="U47" s="2">
        <f t="shared" si="13"/>
        <v>13282.55449590973</v>
      </c>
      <c r="V47" s="2">
        <f t="shared" si="14"/>
        <v>2337264.3218335188</v>
      </c>
    </row>
    <row r="48" spans="2:22" x14ac:dyDescent="0.25">
      <c r="B48" s="2">
        <f>IF(L47&lt;=1,0,O14*IF(O15 &lt;&gt; 0,(O15 / (1-(1+O15)^-(O17))), 1/O17))</f>
        <v>35885.414769018797</v>
      </c>
      <c r="D48" s="2">
        <f>L47*O15</f>
        <v>11075.264182317112</v>
      </c>
      <c r="F48" s="2">
        <f t="shared" si="8"/>
        <v>24810.150586701682</v>
      </c>
      <c r="H48" s="2">
        <f>L47*O16</f>
        <v>12459.672205106755</v>
      </c>
      <c r="J48" s="2">
        <f t="shared" si="9"/>
        <v>48345.086974125552</v>
      </c>
      <c r="L48" s="2">
        <f t="shared" si="10"/>
        <v>2190242.6858767211</v>
      </c>
      <c r="R48">
        <f t="shared" si="7"/>
        <v>42</v>
      </c>
      <c r="S48" s="2">
        <f t="shared" si="11"/>
        <v>24199.093159851203</v>
      </c>
      <c r="T48" s="2">
        <f t="shared" si="12"/>
        <v>11686.321609167595</v>
      </c>
      <c r="U48" s="2">
        <f t="shared" si="13"/>
        <v>13147.111810313547</v>
      </c>
      <c r="V48" s="2">
        <f t="shared" si="14"/>
        <v>2313065.2286736676</v>
      </c>
    </row>
    <row r="49" spans="2:22" x14ac:dyDescent="0.25">
      <c r="B49" s="2">
        <f>IF(L48&lt;=1,0,O14*IF(O15 &lt;&gt; 0,(O15 / (1-(1+O15)^-(O17))), 1/O17))</f>
        <v>35885.414769018797</v>
      </c>
      <c r="C49" s="2">
        <f>SUM(B46:B49)</f>
        <v>143541.65907607519</v>
      </c>
      <c r="D49" s="2">
        <f>L48*O15</f>
        <v>10951.213429383606</v>
      </c>
      <c r="E49" s="2">
        <f>SUM(D46:D49)</f>
        <v>44546.692633922488</v>
      </c>
      <c r="F49" s="2">
        <f t="shared" si="8"/>
        <v>24934.20133963519</v>
      </c>
      <c r="G49" s="2">
        <f>SUM(F46:F49)</f>
        <v>98994.966442152683</v>
      </c>
      <c r="H49" s="2">
        <f>L48*O16</f>
        <v>12320.11510805656</v>
      </c>
      <c r="I49" s="2">
        <f>SUM(H46:H49)</f>
        <v>50115.029213162816</v>
      </c>
      <c r="J49" s="2">
        <f t="shared" si="9"/>
        <v>48205.529877075358</v>
      </c>
      <c r="K49" s="2">
        <f>SUM(J46:J49)</f>
        <v>193656.68828923802</v>
      </c>
      <c r="L49" s="2">
        <f t="shared" si="10"/>
        <v>2165308.484537086</v>
      </c>
      <c r="R49">
        <f t="shared" si="7"/>
        <v>43</v>
      </c>
      <c r="S49" s="2">
        <f t="shared" si="11"/>
        <v>24320.08862565046</v>
      </c>
      <c r="T49" s="2">
        <f t="shared" si="12"/>
        <v>11565.326143368338</v>
      </c>
      <c r="U49" s="2">
        <f t="shared" si="13"/>
        <v>13010.991911289384</v>
      </c>
      <c r="V49" s="2">
        <f t="shared" si="14"/>
        <v>2288745.1400480173</v>
      </c>
    </row>
    <row r="50" spans="2:22" x14ac:dyDescent="0.25">
      <c r="B50" s="2">
        <f>IF(L49&lt;=1,0,O14*IF(O15 &lt;&gt; 0,(O15 / (1-(1+O15)^-(O17))), 1/O17))</f>
        <v>35885.414769018797</v>
      </c>
      <c r="D50" s="2">
        <f>L49*O15</f>
        <v>10826.54242268543</v>
      </c>
      <c r="F50" s="2">
        <f t="shared" si="8"/>
        <v>25058.872346333366</v>
      </c>
      <c r="H50" s="2">
        <f>L49*O16</f>
        <v>12179.860225521112</v>
      </c>
      <c r="J50" s="2">
        <f t="shared" si="9"/>
        <v>48065.274994539912</v>
      </c>
      <c r="L50" s="2">
        <f t="shared" si="10"/>
        <v>2140249.6121907528</v>
      </c>
      <c r="R50">
        <f t="shared" si="7"/>
        <v>44</v>
      </c>
      <c r="S50" s="2">
        <f t="shared" si="11"/>
        <v>24441.689068778709</v>
      </c>
      <c r="T50" s="2">
        <f t="shared" si="12"/>
        <v>11443.725700240086</v>
      </c>
      <c r="U50" s="2">
        <f t="shared" si="13"/>
        <v>12874.1914127701</v>
      </c>
      <c r="V50" s="2">
        <f t="shared" si="14"/>
        <v>2264303.4509792384</v>
      </c>
    </row>
    <row r="51" spans="2:22" x14ac:dyDescent="0.25">
      <c r="B51" s="2">
        <f>IF(L50&lt;=1,0,O14*IF(O15 &lt;&gt; 0,(O15 / (1-(1+O15)^-(O17))), 1/O17))</f>
        <v>35885.414769018797</v>
      </c>
      <c r="D51" s="2">
        <f>L50*O15</f>
        <v>10701.248060953763</v>
      </c>
      <c r="F51" s="2">
        <f t="shared" si="8"/>
        <v>25184.166708065033</v>
      </c>
      <c r="H51" s="2">
        <f>L50*O16</f>
        <v>12038.904068572987</v>
      </c>
      <c r="J51" s="2">
        <f t="shared" si="9"/>
        <v>47924.318837591782</v>
      </c>
      <c r="L51" s="2">
        <f t="shared" si="10"/>
        <v>2115065.4454826876</v>
      </c>
      <c r="R51">
        <f t="shared" si="7"/>
        <v>45</v>
      </c>
      <c r="S51" s="2">
        <f t="shared" si="11"/>
        <v>24563.897514122604</v>
      </c>
      <c r="T51" s="2">
        <f t="shared" si="12"/>
        <v>11321.517254896193</v>
      </c>
      <c r="U51" s="2">
        <f t="shared" si="13"/>
        <v>12736.70691175822</v>
      </c>
      <c r="V51" s="2">
        <f t="shared" si="14"/>
        <v>2239739.5534651158</v>
      </c>
    </row>
    <row r="52" spans="2:22" x14ac:dyDescent="0.25">
      <c r="B52" s="2">
        <f>IF(L51&lt;=1,0,O14*IF(O15 &lt;&gt; 0,(O15 / (1-(1+O15)^-(O17))), 1/O17))</f>
        <v>35885.414769018797</v>
      </c>
      <c r="D52" s="2">
        <f>L51*O15</f>
        <v>10575.327227413438</v>
      </c>
      <c r="F52" s="2">
        <f t="shared" si="8"/>
        <v>25310.08754160536</v>
      </c>
      <c r="H52" s="2">
        <f>L51*O16</f>
        <v>11897.243130840121</v>
      </c>
      <c r="J52" s="2">
        <f t="shared" si="9"/>
        <v>47782.657899858918</v>
      </c>
      <c r="L52" s="2">
        <f t="shared" si="10"/>
        <v>2089755.3579410822</v>
      </c>
      <c r="R52">
        <f t="shared" si="7"/>
        <v>46</v>
      </c>
      <c r="S52" s="2">
        <f t="shared" si="11"/>
        <v>24686.717001693218</v>
      </c>
      <c r="T52" s="2">
        <f t="shared" si="12"/>
        <v>11198.697767325579</v>
      </c>
      <c r="U52" s="2">
        <f t="shared" si="13"/>
        <v>12598.534988241279</v>
      </c>
      <c r="V52" s="2">
        <f t="shared" si="14"/>
        <v>2215052.8364634225</v>
      </c>
    </row>
    <row r="53" spans="2:22" x14ac:dyDescent="0.25">
      <c r="B53" s="2">
        <f>IF(L52&lt;=1,0,O14*IF(O15 &lt;&gt; 0,(O15 / (1-(1+O15)^-(O17))), 1/O17))</f>
        <v>35885.414769018797</v>
      </c>
      <c r="C53" s="2">
        <f>SUM(B50:B53)</f>
        <v>143541.65907607519</v>
      </c>
      <c r="D53" s="2">
        <f>L52*O15</f>
        <v>10448.776789705411</v>
      </c>
      <c r="E53" s="2">
        <f>SUM(D50:D53)</f>
        <v>42551.894500758048</v>
      </c>
      <c r="F53" s="2">
        <f t="shared" si="8"/>
        <v>25436.637979313386</v>
      </c>
      <c r="G53" s="2">
        <f>SUM(F50:F53)</f>
        <v>100989.76457531714</v>
      </c>
      <c r="H53" s="2">
        <f>L52*O16</f>
        <v>11754.873888418591</v>
      </c>
      <c r="I53" s="2">
        <f>SUM(H50:H53)</f>
        <v>47870.881313352817</v>
      </c>
      <c r="J53" s="2">
        <f t="shared" si="9"/>
        <v>47640.288657437384</v>
      </c>
      <c r="K53" s="2">
        <f>SUM(J50:J53)</f>
        <v>191412.54038942797</v>
      </c>
      <c r="L53" s="2">
        <f t="shared" si="10"/>
        <v>2064318.7199617687</v>
      </c>
      <c r="R53">
        <f t="shared" si="7"/>
        <v>47</v>
      </c>
      <c r="S53" s="2">
        <f t="shared" si="11"/>
        <v>24810.150586701682</v>
      </c>
      <c r="T53" s="2">
        <f t="shared" si="12"/>
        <v>11075.264182317112</v>
      </c>
      <c r="U53" s="2">
        <f t="shared" si="13"/>
        <v>12459.672205106755</v>
      </c>
      <c r="V53" s="2">
        <f t="shared" si="14"/>
        <v>2190242.6858767211</v>
      </c>
    </row>
    <row r="54" spans="2:22" x14ac:dyDescent="0.25">
      <c r="B54" s="2">
        <f>IF(L53&lt;=1,0,O14*IF(O15 &lt;&gt; 0,(O15 / (1-(1+O15)^-(O17))), 1/O17))</f>
        <v>35885.414769018797</v>
      </c>
      <c r="D54" s="2">
        <f>L53*O15</f>
        <v>10321.593599808844</v>
      </c>
      <c r="F54" s="2">
        <f t="shared" si="8"/>
        <v>25563.82116920995</v>
      </c>
      <c r="H54" s="2">
        <f>L53*O16</f>
        <v>11611.792799784953</v>
      </c>
      <c r="J54" s="2">
        <f t="shared" si="9"/>
        <v>47497.207568803751</v>
      </c>
      <c r="L54" s="2">
        <f t="shared" si="10"/>
        <v>2038754.8987925588</v>
      </c>
      <c r="R54">
        <f t="shared" si="7"/>
        <v>48</v>
      </c>
      <c r="S54" s="2">
        <f t="shared" si="11"/>
        <v>24934.20133963519</v>
      </c>
      <c r="T54" s="2">
        <f t="shared" si="12"/>
        <v>10951.213429383606</v>
      </c>
      <c r="U54" s="2">
        <f t="shared" si="13"/>
        <v>12320.11510805656</v>
      </c>
      <c r="V54" s="2">
        <f t="shared" si="14"/>
        <v>2165308.484537086</v>
      </c>
    </row>
    <row r="55" spans="2:22" x14ac:dyDescent="0.25">
      <c r="B55" s="2">
        <f>IF(L54&lt;=1,0,O14*IF(O15 &lt;&gt; 0,(O15 / (1-(1+O15)^-(O17))), 1/O17))</f>
        <v>35885.414769018797</v>
      </c>
      <c r="D55" s="2">
        <f>L54*O15</f>
        <v>10193.774493962794</v>
      </c>
      <c r="F55" s="2">
        <f t="shared" si="8"/>
        <v>25691.640275056001</v>
      </c>
      <c r="H55" s="2">
        <f>L54*O16</f>
        <v>11467.996305708146</v>
      </c>
      <c r="J55" s="2">
        <f t="shared" si="9"/>
        <v>47353.411074726944</v>
      </c>
      <c r="L55" s="2">
        <f t="shared" si="10"/>
        <v>2013063.2585175028</v>
      </c>
      <c r="R55">
        <f t="shared" si="7"/>
        <v>49</v>
      </c>
      <c r="S55" s="2">
        <f t="shared" si="11"/>
        <v>25058.872346333366</v>
      </c>
      <c r="T55" s="2">
        <f t="shared" si="12"/>
        <v>10826.54242268543</v>
      </c>
      <c r="U55" s="2">
        <f t="shared" si="13"/>
        <v>12179.860225521112</v>
      </c>
      <c r="V55" s="2">
        <f t="shared" si="14"/>
        <v>2140249.6121907528</v>
      </c>
    </row>
    <row r="56" spans="2:22" x14ac:dyDescent="0.25">
      <c r="B56" s="2">
        <f>IF(L55&lt;=1,0,O14*IF(O15 &lt;&gt; 0,(O15 / (1-(1+O15)^-(O17))), 1/O17))</f>
        <v>35885.414769018797</v>
      </c>
      <c r="D56" s="2">
        <f>L55*O15</f>
        <v>10065.316292587515</v>
      </c>
      <c r="F56" s="2">
        <f t="shared" si="8"/>
        <v>25820.098476431282</v>
      </c>
      <c r="H56" s="2">
        <f>L55*O16</f>
        <v>11323.480829160957</v>
      </c>
      <c r="J56" s="2">
        <f t="shared" si="9"/>
        <v>47208.895598179755</v>
      </c>
      <c r="L56" s="2">
        <f t="shared" si="10"/>
        <v>1987243.1600410715</v>
      </c>
      <c r="R56">
        <f t="shared" si="7"/>
        <v>50</v>
      </c>
      <c r="S56" s="2">
        <f t="shared" si="11"/>
        <v>25184.166708065033</v>
      </c>
      <c r="T56" s="2">
        <f t="shared" si="12"/>
        <v>10701.248060953763</v>
      </c>
      <c r="U56" s="2">
        <f t="shared" si="13"/>
        <v>12038.904068572987</v>
      </c>
      <c r="V56" s="2">
        <f t="shared" si="14"/>
        <v>2115065.4454826876</v>
      </c>
    </row>
    <row r="57" spans="2:22" x14ac:dyDescent="0.25">
      <c r="B57" s="2">
        <f>IF(L56&lt;=1,0,O14*IF(O15 &lt;&gt; 0,(O15 / (1-(1+O15)^-(O17))), 1/O17))</f>
        <v>35885.414769018797</v>
      </c>
      <c r="C57" s="2">
        <f>SUM(B54:B57)</f>
        <v>143541.65907607519</v>
      </c>
      <c r="D57" s="2">
        <f>L56*O15</f>
        <v>9936.2158002053584</v>
      </c>
      <c r="E57" s="2">
        <f>SUM(D54:D57)</f>
        <v>40516.900186564511</v>
      </c>
      <c r="F57" s="2">
        <f t="shared" si="8"/>
        <v>25949.198968813438</v>
      </c>
      <c r="G57" s="2">
        <f>SUM(F54:F57)</f>
        <v>103024.75888951067</v>
      </c>
      <c r="H57" s="2">
        <f>L56*O16</f>
        <v>11178.24277523103</v>
      </c>
      <c r="I57" s="2">
        <f>SUM(H54:H57)</f>
        <v>45581.512709885086</v>
      </c>
      <c r="J57" s="2">
        <f t="shared" si="9"/>
        <v>47063.657544249829</v>
      </c>
      <c r="K57" s="2">
        <f>SUM(J54:J57)</f>
        <v>189123.17178596026</v>
      </c>
      <c r="L57" s="2">
        <f t="shared" si="10"/>
        <v>1961293.961072258</v>
      </c>
      <c r="R57">
        <f t="shared" si="7"/>
        <v>51</v>
      </c>
      <c r="S57" s="2">
        <f t="shared" si="11"/>
        <v>25310.08754160536</v>
      </c>
      <c r="T57" s="2">
        <f t="shared" si="12"/>
        <v>10575.327227413438</v>
      </c>
      <c r="U57" s="2">
        <f t="shared" si="13"/>
        <v>11897.243130840121</v>
      </c>
      <c r="V57" s="2">
        <f t="shared" si="14"/>
        <v>2089755.3579410822</v>
      </c>
    </row>
    <row r="58" spans="2:22" x14ac:dyDescent="0.25">
      <c r="B58" s="2">
        <f>IF(L57&lt;=1,0,O14*IF(O15 &lt;&gt; 0,(O15 / (1-(1+O15)^-(O17))), 1/O17))</f>
        <v>35885.414769018797</v>
      </c>
      <c r="D58" s="2">
        <f>L57*O15</f>
        <v>9806.4698053612901</v>
      </c>
      <c r="F58" s="2">
        <f t="shared" si="8"/>
        <v>26078.944963657508</v>
      </c>
      <c r="H58" s="2">
        <f>L57*O16</f>
        <v>11032.278531031454</v>
      </c>
      <c r="J58" s="2">
        <f t="shared" si="9"/>
        <v>46917.693300050247</v>
      </c>
      <c r="L58" s="2">
        <f t="shared" si="10"/>
        <v>1935215.0161086004</v>
      </c>
      <c r="R58">
        <f t="shared" si="7"/>
        <v>52</v>
      </c>
      <c r="S58" s="2">
        <f t="shared" si="11"/>
        <v>25436.637979313386</v>
      </c>
      <c r="T58" s="2">
        <f t="shared" si="12"/>
        <v>10448.776789705411</v>
      </c>
      <c r="U58" s="2">
        <f t="shared" si="13"/>
        <v>11754.873888418591</v>
      </c>
      <c r="V58" s="2">
        <f t="shared" si="14"/>
        <v>2064318.7199617687</v>
      </c>
    </row>
    <row r="59" spans="2:22" x14ac:dyDescent="0.25">
      <c r="B59" s="2">
        <f>IF(L58&lt;=1,0,O14*IF(O15 &lt;&gt; 0,(O15 / (1-(1+O15)^-(O17))), 1/O17))</f>
        <v>35885.414769018797</v>
      </c>
      <c r="D59" s="2">
        <f>L58*O15</f>
        <v>9676.0750805430016</v>
      </c>
      <c r="F59" s="2">
        <f t="shared" si="8"/>
        <v>26209.339688475797</v>
      </c>
      <c r="H59" s="2">
        <f>L58*O16</f>
        <v>10885.58446561088</v>
      </c>
      <c r="J59" s="2">
        <f t="shared" si="9"/>
        <v>46770.999234629679</v>
      </c>
      <c r="L59" s="2">
        <f t="shared" si="10"/>
        <v>1909005.6764201247</v>
      </c>
      <c r="R59">
        <f t="shared" si="7"/>
        <v>53</v>
      </c>
      <c r="S59" s="2">
        <f t="shared" si="11"/>
        <v>25563.82116920995</v>
      </c>
      <c r="T59" s="2">
        <f t="shared" si="12"/>
        <v>10321.593599808844</v>
      </c>
      <c r="U59" s="2">
        <f t="shared" si="13"/>
        <v>11611.792799784953</v>
      </c>
      <c r="V59" s="2">
        <f t="shared" si="14"/>
        <v>2038754.8987925588</v>
      </c>
    </row>
    <row r="60" spans="2:22" x14ac:dyDescent="0.25">
      <c r="B60" s="2">
        <f>IF(L59&lt;=1,0,O14*IF(O15 &lt;&gt; 0,(O15 / (1-(1+O15)^-(O17))), 1/O17))</f>
        <v>35885.414769018797</v>
      </c>
      <c r="D60" s="2">
        <f>L59*O15</f>
        <v>9545.0283821006233</v>
      </c>
      <c r="F60" s="2">
        <f t="shared" si="8"/>
        <v>26340.386386918173</v>
      </c>
      <c r="H60" s="2">
        <f>L59*O16</f>
        <v>10738.156929863204</v>
      </c>
      <c r="J60" s="2">
        <f t="shared" si="9"/>
        <v>46623.571698881999</v>
      </c>
      <c r="L60" s="2">
        <f t="shared" si="10"/>
        <v>1882665.2900332066</v>
      </c>
      <c r="R60">
        <f t="shared" si="7"/>
        <v>54</v>
      </c>
      <c r="S60" s="2">
        <f t="shared" si="11"/>
        <v>25691.640275056001</v>
      </c>
      <c r="T60" s="2">
        <f t="shared" si="12"/>
        <v>10193.774493962794</v>
      </c>
      <c r="U60" s="2">
        <f t="shared" si="13"/>
        <v>11467.996305708146</v>
      </c>
      <c r="V60" s="2">
        <f t="shared" si="14"/>
        <v>2013063.2585175028</v>
      </c>
    </row>
    <row r="61" spans="2:22" x14ac:dyDescent="0.25">
      <c r="B61" s="2">
        <f>IF(L60&lt;=1,0,O14*IF(O15 &lt;&gt; 0,(O15 / (1-(1+O15)^-(O17))), 1/O17))</f>
        <v>35885.414769018797</v>
      </c>
      <c r="C61" s="2">
        <f>SUM(B58:B61)</f>
        <v>143541.65907607519</v>
      </c>
      <c r="D61" s="2">
        <f>L60*O15</f>
        <v>9413.3264501660324</v>
      </c>
      <c r="E61" s="2">
        <f>SUM(D58:D61)</f>
        <v>38440.899718170949</v>
      </c>
      <c r="F61" s="2">
        <f t="shared" si="8"/>
        <v>26472.088318852766</v>
      </c>
      <c r="G61" s="2">
        <f>SUM(F58:F61)</f>
        <v>105100.75935790424</v>
      </c>
      <c r="H61" s="2">
        <f>L60*O16</f>
        <v>10589.99225643679</v>
      </c>
      <c r="I61" s="2">
        <f>SUM(H58:H61)</f>
        <v>43246.012182942322</v>
      </c>
      <c r="J61" s="2">
        <f t="shared" si="9"/>
        <v>46475.407025455585</v>
      </c>
      <c r="K61" s="2">
        <f>SUM(J58:J61)</f>
        <v>186787.67125901752</v>
      </c>
      <c r="L61" s="2">
        <f t="shared" si="10"/>
        <v>1856193.2017143539</v>
      </c>
      <c r="R61">
        <f t="shared" si="7"/>
        <v>55</v>
      </c>
      <c r="S61" s="2">
        <f t="shared" si="11"/>
        <v>25820.098476431282</v>
      </c>
      <c r="T61" s="2">
        <f t="shared" si="12"/>
        <v>10065.316292587515</v>
      </c>
      <c r="U61" s="2">
        <f t="shared" si="13"/>
        <v>11323.480829160957</v>
      </c>
      <c r="V61" s="2">
        <f t="shared" si="14"/>
        <v>1987243.1600410715</v>
      </c>
    </row>
    <row r="62" spans="2:22" x14ac:dyDescent="0.25">
      <c r="B62" s="2">
        <f>IF(L61&lt;=1,0,O14*IF(O15 &lt;&gt; 0,(O15 / (1-(1+O15)^-(O17))), 1/O17))</f>
        <v>35885.414769018797</v>
      </c>
      <c r="D62" s="2">
        <f>L61*O15</f>
        <v>9280.9660085717696</v>
      </c>
      <c r="F62" s="2">
        <f t="shared" si="8"/>
        <v>26604.448760447027</v>
      </c>
      <c r="H62" s="2">
        <f>L61*O16</f>
        <v>10441.086759643244</v>
      </c>
      <c r="J62" s="2">
        <f t="shared" si="9"/>
        <v>46326.50152866204</v>
      </c>
      <c r="L62" s="2">
        <f t="shared" si="10"/>
        <v>1829588.7529539068</v>
      </c>
      <c r="R62">
        <f t="shared" si="7"/>
        <v>56</v>
      </c>
      <c r="S62" s="2">
        <f t="shared" si="11"/>
        <v>25949.198968813438</v>
      </c>
      <c r="T62" s="2">
        <f t="shared" si="12"/>
        <v>9936.2158002053584</v>
      </c>
      <c r="U62" s="2">
        <f t="shared" si="13"/>
        <v>11178.24277523103</v>
      </c>
      <c r="V62" s="2">
        <f t="shared" si="14"/>
        <v>1961293.961072258</v>
      </c>
    </row>
    <row r="63" spans="2:22" x14ac:dyDescent="0.25">
      <c r="B63" s="2">
        <f>IF(L62&lt;=1,0,O14*IF(O15 &lt;&gt; 0,(O15 / (1-(1+O15)^-(O17))), 1/O17))</f>
        <v>35885.414769018797</v>
      </c>
      <c r="D63" s="2">
        <f>L62*O15</f>
        <v>9147.943764769534</v>
      </c>
      <c r="F63" s="2">
        <f t="shared" si="8"/>
        <v>26737.471004249262</v>
      </c>
      <c r="H63" s="2">
        <f>L62*O16</f>
        <v>10291.436735365729</v>
      </c>
      <c r="J63" s="2">
        <f t="shared" si="9"/>
        <v>46176.851504384525</v>
      </c>
      <c r="L63" s="2">
        <f t="shared" si="10"/>
        <v>1802851.2819496575</v>
      </c>
      <c r="R63">
        <f t="shared" si="7"/>
        <v>57</v>
      </c>
      <c r="S63" s="2">
        <f t="shared" si="11"/>
        <v>26078.944963657508</v>
      </c>
      <c r="T63" s="2">
        <f t="shared" si="12"/>
        <v>9806.4698053612901</v>
      </c>
      <c r="U63" s="2">
        <f t="shared" si="13"/>
        <v>11032.278531031454</v>
      </c>
      <c r="V63" s="2">
        <f t="shared" si="14"/>
        <v>1935215.0161086004</v>
      </c>
    </row>
    <row r="64" spans="2:22" x14ac:dyDescent="0.25">
      <c r="B64" s="2">
        <f>IF(L63&lt;=1,0,O14*IF(O15 &lt;&gt; 0,(O15 / (1-(1+O15)^-(O17))), 1/O17))</f>
        <v>35885.414769018797</v>
      </c>
      <c r="D64" s="2">
        <f>L63*O15</f>
        <v>9014.2564097482882</v>
      </c>
      <c r="F64" s="2">
        <f t="shared" si="8"/>
        <v>26871.158359270506</v>
      </c>
      <c r="H64" s="2">
        <f>L63*O16</f>
        <v>10141.038460966825</v>
      </c>
      <c r="J64" s="2">
        <f t="shared" si="9"/>
        <v>46026.453229985622</v>
      </c>
      <c r="L64" s="2">
        <f t="shared" si="10"/>
        <v>1775980.1235903869</v>
      </c>
      <c r="R64">
        <f t="shared" si="7"/>
        <v>58</v>
      </c>
      <c r="S64" s="2">
        <f t="shared" si="11"/>
        <v>26209.339688475797</v>
      </c>
      <c r="T64" s="2">
        <f t="shared" si="12"/>
        <v>9676.0750805430016</v>
      </c>
      <c r="U64" s="2">
        <f t="shared" si="13"/>
        <v>10885.58446561088</v>
      </c>
      <c r="V64" s="2">
        <f t="shared" si="14"/>
        <v>1909005.6764201247</v>
      </c>
    </row>
    <row r="65" spans="2:22" x14ac:dyDescent="0.25">
      <c r="B65" s="2">
        <f>IF(L64&lt;=1,0,O14*IF(O15 &lt;&gt; 0,(O15 / (1-(1+O15)^-(O17))), 1/O17))</f>
        <v>35885.414769018797</v>
      </c>
      <c r="C65" s="2">
        <f>SUM(B62:B65)</f>
        <v>143541.65907607519</v>
      </c>
      <c r="D65" s="2">
        <f>L64*O15</f>
        <v>8879.9006179519347</v>
      </c>
      <c r="E65" s="2">
        <f>SUM(D62:D65)</f>
        <v>36323.066801041525</v>
      </c>
      <c r="F65" s="2">
        <f t="shared" si="8"/>
        <v>27005.514151066862</v>
      </c>
      <c r="G65" s="2">
        <f>SUM(F62:F65)</f>
        <v>107218.59227503365</v>
      </c>
      <c r="H65" s="2">
        <f>L64*O16</f>
        <v>9989.8881951959283</v>
      </c>
      <c r="I65" s="2">
        <f>SUM(H62:H65)</f>
        <v>40863.450151171724</v>
      </c>
      <c r="J65" s="2">
        <f t="shared" si="9"/>
        <v>45875.302964214723</v>
      </c>
      <c r="K65" s="2">
        <f>SUM(J62:J65)</f>
        <v>184405.10922724693</v>
      </c>
      <c r="L65" s="2">
        <f t="shared" si="10"/>
        <v>1748974.6094393202</v>
      </c>
      <c r="R65">
        <f t="shared" si="7"/>
        <v>59</v>
      </c>
      <c r="S65" s="2">
        <f t="shared" si="11"/>
        <v>26340.386386918173</v>
      </c>
      <c r="T65" s="2">
        <f t="shared" si="12"/>
        <v>9545.0283821006233</v>
      </c>
      <c r="U65" s="2">
        <f t="shared" si="13"/>
        <v>10738.156929863204</v>
      </c>
      <c r="V65" s="2">
        <f t="shared" si="14"/>
        <v>1882665.2900332066</v>
      </c>
    </row>
    <row r="66" spans="2:22" x14ac:dyDescent="0.25">
      <c r="B66" s="2">
        <f>IF(L65&lt;=1,0,O14*IF(O15 &lt;&gt; 0,(O15 / (1-(1+O15)^-(O17))), 1/O17))</f>
        <v>35885.414769018797</v>
      </c>
      <c r="D66" s="2">
        <f>L65*O15</f>
        <v>8744.873047196601</v>
      </c>
      <c r="F66" s="2">
        <f t="shared" ref="F66:F97" si="15">B66-D66</f>
        <v>27140.541721822196</v>
      </c>
      <c r="H66" s="2">
        <f>L65*O16</f>
        <v>9837.9821780961793</v>
      </c>
      <c r="J66" s="2">
        <f t="shared" ref="J66:J97" si="16">B66+H66</f>
        <v>45723.396947114976</v>
      </c>
      <c r="L66" s="2">
        <f t="shared" si="10"/>
        <v>1721834.0677174979</v>
      </c>
      <c r="R66">
        <f t="shared" si="7"/>
        <v>60</v>
      </c>
      <c r="S66" s="2">
        <f t="shared" si="11"/>
        <v>26472.088318852766</v>
      </c>
      <c r="T66" s="2">
        <f t="shared" si="12"/>
        <v>9413.3264501660324</v>
      </c>
      <c r="U66" s="2">
        <f t="shared" si="13"/>
        <v>10589.99225643679</v>
      </c>
      <c r="V66" s="2">
        <f t="shared" si="14"/>
        <v>1856193.2017143539</v>
      </c>
    </row>
    <row r="67" spans="2:22" x14ac:dyDescent="0.25">
      <c r="B67" s="2">
        <f>IF(L66&lt;=1,0,O14*IF(O15 &lt;&gt; 0,(O15 / (1-(1+O15)^-(O17))), 1/O17))</f>
        <v>35885.414769018797</v>
      </c>
      <c r="D67" s="2">
        <f>L66*O15</f>
        <v>8609.1703385874898</v>
      </c>
      <c r="F67" s="2">
        <f t="shared" si="15"/>
        <v>27276.244430431307</v>
      </c>
      <c r="H67" s="2">
        <f>L66*O16</f>
        <v>9685.3166309109292</v>
      </c>
      <c r="J67" s="2">
        <f t="shared" si="16"/>
        <v>45570.731399929726</v>
      </c>
      <c r="L67" s="2">
        <f t="shared" ref="L67:L98" si="17">L66-F67</f>
        <v>1694557.8232870665</v>
      </c>
      <c r="R67">
        <f t="shared" si="7"/>
        <v>61</v>
      </c>
      <c r="S67" s="2">
        <f t="shared" si="11"/>
        <v>26604.448760447027</v>
      </c>
      <c r="T67" s="2">
        <f t="shared" si="12"/>
        <v>9280.9660085717696</v>
      </c>
      <c r="U67" s="2">
        <f t="shared" si="13"/>
        <v>10441.086759643244</v>
      </c>
      <c r="V67" s="2">
        <f t="shared" si="14"/>
        <v>1829588.7529539068</v>
      </c>
    </row>
    <row r="68" spans="2:22" x14ac:dyDescent="0.25">
      <c r="B68" s="2">
        <f>IF(L67&lt;=1,0,O14*IF(O15 &lt;&gt; 0,(O15 / (1-(1+O15)^-(O17))), 1/O17))</f>
        <v>35885.414769018797</v>
      </c>
      <c r="D68" s="2">
        <f>L67*O15</f>
        <v>8472.7891164353332</v>
      </c>
      <c r="F68" s="2">
        <f t="shared" si="15"/>
        <v>27412.625652583461</v>
      </c>
      <c r="H68" s="2">
        <f>L67*O16</f>
        <v>9531.8877559897519</v>
      </c>
      <c r="J68" s="2">
        <f t="shared" si="16"/>
        <v>45417.302525008548</v>
      </c>
      <c r="L68" s="2">
        <f t="shared" si="17"/>
        <v>1667145.197634483</v>
      </c>
      <c r="R68">
        <f t="shared" si="7"/>
        <v>62</v>
      </c>
      <c r="S68" s="2">
        <f t="shared" si="11"/>
        <v>26737.471004249262</v>
      </c>
      <c r="T68" s="2">
        <f t="shared" si="12"/>
        <v>9147.943764769534</v>
      </c>
      <c r="U68" s="2">
        <f t="shared" si="13"/>
        <v>10291.436735365729</v>
      </c>
      <c r="V68" s="2">
        <f t="shared" si="14"/>
        <v>1802851.2819496575</v>
      </c>
    </row>
    <row r="69" spans="2:22" x14ac:dyDescent="0.25">
      <c r="B69" s="2">
        <f>IF(L68&lt;=1,0,O14*IF(O15 &lt;&gt; 0,(O15 / (1-(1+O15)^-(O17))), 1/O17))</f>
        <v>35885.414769018797</v>
      </c>
      <c r="C69" s="2">
        <f>SUM(B66:B69)</f>
        <v>143541.65907607519</v>
      </c>
      <c r="D69" s="2">
        <f>L68*O15</f>
        <v>8335.7259881724149</v>
      </c>
      <c r="E69" s="2">
        <f>SUM(D66:D69)</f>
        <v>34162.558490391842</v>
      </c>
      <c r="F69" s="2">
        <f t="shared" si="15"/>
        <v>27549.68878084638</v>
      </c>
      <c r="G69" s="2">
        <f>SUM(F66:F69)</f>
        <v>109379.10058568335</v>
      </c>
      <c r="H69" s="2">
        <f>L68*O16</f>
        <v>9377.6917366939688</v>
      </c>
      <c r="I69" s="2">
        <f>SUM(H66:H69)</f>
        <v>38432.878301690827</v>
      </c>
      <c r="J69" s="2">
        <f t="shared" si="16"/>
        <v>45263.106505712763</v>
      </c>
      <c r="K69" s="2">
        <f>SUM(J66:J69)</f>
        <v>181974.53737776601</v>
      </c>
      <c r="L69" s="2">
        <f t="shared" si="17"/>
        <v>1639595.5088536367</v>
      </c>
      <c r="R69">
        <f t="shared" si="7"/>
        <v>63</v>
      </c>
      <c r="S69" s="2">
        <f t="shared" si="11"/>
        <v>26871.158359270506</v>
      </c>
      <c r="T69" s="2">
        <f t="shared" si="12"/>
        <v>9014.2564097482882</v>
      </c>
      <c r="U69" s="2">
        <f t="shared" si="13"/>
        <v>10141.038460966825</v>
      </c>
      <c r="V69" s="2">
        <f t="shared" si="14"/>
        <v>1775980.1235903869</v>
      </c>
    </row>
    <row r="70" spans="2:22" x14ac:dyDescent="0.25">
      <c r="B70" s="2">
        <f>IF(L69&lt;=1,0,O14*IF(O15 &lt;&gt; 0,(O15 / (1-(1+O15)^-(O17))), 1/O17))</f>
        <v>35885.414769018797</v>
      </c>
      <c r="D70" s="2">
        <f>L69*O15</f>
        <v>8197.9775442681839</v>
      </c>
      <c r="F70" s="2">
        <f t="shared" si="15"/>
        <v>27687.437224750611</v>
      </c>
      <c r="H70" s="2">
        <f>L69*O16</f>
        <v>9222.724737301709</v>
      </c>
      <c r="J70" s="2">
        <f t="shared" si="16"/>
        <v>45108.139506320505</v>
      </c>
      <c r="L70" s="2">
        <f t="shared" si="17"/>
        <v>1611908.071628886</v>
      </c>
      <c r="R70">
        <f t="shared" si="7"/>
        <v>64</v>
      </c>
      <c r="S70" s="2">
        <f t="shared" si="11"/>
        <v>27005.514151066862</v>
      </c>
      <c r="T70" s="2">
        <f t="shared" si="12"/>
        <v>8879.9006179519347</v>
      </c>
      <c r="U70" s="2">
        <f t="shared" si="13"/>
        <v>9989.8881951959283</v>
      </c>
      <c r="V70" s="2">
        <f t="shared" si="14"/>
        <v>1748974.6094393202</v>
      </c>
    </row>
    <row r="71" spans="2:22" x14ac:dyDescent="0.25">
      <c r="B71" s="2">
        <f>IF(L70&lt;=1,0,O14*IF(O15 &lt;&gt; 0,(O15 / (1-(1+O15)^-(O17))), 1/O17))</f>
        <v>35885.414769018797</v>
      </c>
      <c r="D71" s="2">
        <f>L70*O15</f>
        <v>8059.5403581444307</v>
      </c>
      <c r="F71" s="2">
        <f t="shared" si="15"/>
        <v>27825.874410874367</v>
      </c>
      <c r="H71" s="2">
        <f>L70*O16</f>
        <v>9066.9829029124867</v>
      </c>
      <c r="J71" s="2">
        <f t="shared" si="16"/>
        <v>44952.397671931285</v>
      </c>
      <c r="L71" s="2">
        <f t="shared" si="17"/>
        <v>1584082.1972180116</v>
      </c>
      <c r="R71">
        <f t="shared" si="7"/>
        <v>65</v>
      </c>
      <c r="S71" s="2">
        <f t="shared" ref="S71:S102" si="18">F66</f>
        <v>27140.541721822196</v>
      </c>
      <c r="T71" s="2">
        <f t="shared" ref="T71:T102" si="19">D66</f>
        <v>8744.873047196601</v>
      </c>
      <c r="U71" s="2">
        <f t="shared" ref="U71:U102" si="20">H66</f>
        <v>9837.9821780961793</v>
      </c>
      <c r="V71" s="2">
        <f t="shared" ref="V71:V102" si="21">L66</f>
        <v>1721834.0677174979</v>
      </c>
    </row>
    <row r="72" spans="2:22" x14ac:dyDescent="0.25">
      <c r="B72" s="2">
        <f>IF(L71&lt;=1,0,O14*IF(O15 &lt;&gt; 0,(O15 / (1-(1+O15)^-(O17))), 1/O17))</f>
        <v>35885.414769018797</v>
      </c>
      <c r="D72" s="2">
        <f>L71*O15</f>
        <v>7920.410986090058</v>
      </c>
      <c r="F72" s="2">
        <f t="shared" si="15"/>
        <v>27965.003782928739</v>
      </c>
      <c r="H72" s="2">
        <f>L71*O16</f>
        <v>8910.462359351317</v>
      </c>
      <c r="J72" s="2">
        <f t="shared" si="16"/>
        <v>44795.877128370113</v>
      </c>
      <c r="L72" s="2">
        <f t="shared" si="17"/>
        <v>1556117.1934350829</v>
      </c>
      <c r="R72">
        <f t="shared" si="7"/>
        <v>66</v>
      </c>
      <c r="S72" s="2">
        <f t="shared" si="18"/>
        <v>27276.244430431307</v>
      </c>
      <c r="T72" s="2">
        <f t="shared" si="19"/>
        <v>8609.1703385874898</v>
      </c>
      <c r="U72" s="2">
        <f t="shared" si="20"/>
        <v>9685.3166309109292</v>
      </c>
      <c r="V72" s="2">
        <f t="shared" si="21"/>
        <v>1694557.8232870665</v>
      </c>
    </row>
    <row r="73" spans="2:22" x14ac:dyDescent="0.25">
      <c r="B73" s="2">
        <f>IF(L72&lt;=1,0,O14*IF(O15 &lt;&gt; 0,(O15 / (1-(1+O15)^-(O17))), 1/O17))</f>
        <v>35885.414769018797</v>
      </c>
      <c r="C73" s="2">
        <f>SUM(B70:B73)</f>
        <v>143541.65907607519</v>
      </c>
      <c r="D73" s="2">
        <f>L72*O15</f>
        <v>7780.5859671754151</v>
      </c>
      <c r="E73" s="2">
        <f>SUM(D70:D73)</f>
        <v>31958.514855678088</v>
      </c>
      <c r="F73" s="2">
        <f t="shared" si="15"/>
        <v>28104.828801843381</v>
      </c>
      <c r="G73" s="2">
        <f>SUM(F70:F73)</f>
        <v>111583.14422039709</v>
      </c>
      <c r="H73" s="2">
        <f>L72*O16</f>
        <v>8753.1592130723438</v>
      </c>
      <c r="I73" s="2">
        <f>SUM(H70:H73)</f>
        <v>35953.329212637858</v>
      </c>
      <c r="J73" s="2">
        <f t="shared" si="16"/>
        <v>44638.57398209114</v>
      </c>
      <c r="K73" s="2">
        <f>SUM(J70:J73)</f>
        <v>179494.98828871304</v>
      </c>
      <c r="L73" s="2">
        <f t="shared" si="17"/>
        <v>1528012.3646332396</v>
      </c>
      <c r="R73">
        <f t="shared" si="7"/>
        <v>67</v>
      </c>
      <c r="S73" s="2">
        <f t="shared" si="18"/>
        <v>27412.625652583461</v>
      </c>
      <c r="T73" s="2">
        <f t="shared" si="19"/>
        <v>8472.7891164353332</v>
      </c>
      <c r="U73" s="2">
        <f t="shared" si="20"/>
        <v>9531.8877559897519</v>
      </c>
      <c r="V73" s="2">
        <f t="shared" si="21"/>
        <v>1667145.197634483</v>
      </c>
    </row>
    <row r="74" spans="2:22" x14ac:dyDescent="0.25">
      <c r="B74" s="2">
        <f>IF(L73&lt;=1,0,O14*IF(O15 &lt;&gt; 0,(O15 / (1-(1+O15)^-(O17))), 1/O17))</f>
        <v>35885.414769018797</v>
      </c>
      <c r="D74" s="2">
        <f>L73*O15</f>
        <v>7640.0618231661983</v>
      </c>
      <c r="F74" s="2">
        <f t="shared" si="15"/>
        <v>28245.352945852599</v>
      </c>
      <c r="H74" s="2">
        <f>L73*O16</f>
        <v>8595.0695510619753</v>
      </c>
      <c r="J74" s="2">
        <f t="shared" si="16"/>
        <v>44480.484320080774</v>
      </c>
      <c r="L74" s="2">
        <f t="shared" si="17"/>
        <v>1499767.011687387</v>
      </c>
      <c r="R74">
        <f t="shared" ref="R74:R123" si="22">R73+1</f>
        <v>68</v>
      </c>
      <c r="S74" s="2">
        <f t="shared" si="18"/>
        <v>27549.68878084638</v>
      </c>
      <c r="T74" s="2">
        <f t="shared" si="19"/>
        <v>8335.7259881724149</v>
      </c>
      <c r="U74" s="2">
        <f t="shared" si="20"/>
        <v>9377.6917366939688</v>
      </c>
      <c r="V74" s="2">
        <f t="shared" si="21"/>
        <v>1639595.5088536367</v>
      </c>
    </row>
    <row r="75" spans="2:22" x14ac:dyDescent="0.25">
      <c r="B75" s="2">
        <f>IF(L74&lt;=1,0,O14*IF(O15 &lt;&gt; 0,(O15 / (1-(1+O15)^-(O17))), 1/O17))</f>
        <v>35885.414769018797</v>
      </c>
      <c r="D75" s="2">
        <f>L74*O15</f>
        <v>7498.8350584369355</v>
      </c>
      <c r="F75" s="2">
        <f t="shared" si="15"/>
        <v>28386.57971058186</v>
      </c>
      <c r="H75" s="2">
        <f>L74*O16</f>
        <v>8436.1894407415548</v>
      </c>
      <c r="J75" s="2">
        <f t="shared" si="16"/>
        <v>44321.604209760349</v>
      </c>
      <c r="L75" s="2">
        <f t="shared" si="17"/>
        <v>1471380.4319768052</v>
      </c>
      <c r="R75">
        <f t="shared" si="22"/>
        <v>69</v>
      </c>
      <c r="S75" s="2">
        <f t="shared" si="18"/>
        <v>27687.437224750611</v>
      </c>
      <c r="T75" s="2">
        <f t="shared" si="19"/>
        <v>8197.9775442681839</v>
      </c>
      <c r="U75" s="2">
        <f t="shared" si="20"/>
        <v>9222.724737301709</v>
      </c>
      <c r="V75" s="2">
        <f t="shared" si="21"/>
        <v>1611908.071628886</v>
      </c>
    </row>
    <row r="76" spans="2:22" x14ac:dyDescent="0.25">
      <c r="B76" s="2">
        <f>IF(L75&lt;=1,0,O14*IF(O15 &lt;&gt; 0,(O15 / (1-(1+O15)^-(O17))), 1/O17))</f>
        <v>35885.414769018797</v>
      </c>
      <c r="D76" s="2">
        <f>L75*O15</f>
        <v>7356.9021598840263</v>
      </c>
      <c r="F76" s="2">
        <f t="shared" si="15"/>
        <v>28528.51260913477</v>
      </c>
      <c r="H76" s="2">
        <f>L75*O16</f>
        <v>8276.5149298695324</v>
      </c>
      <c r="J76" s="2">
        <f t="shared" si="16"/>
        <v>44161.929698888329</v>
      </c>
      <c r="L76" s="2">
        <f t="shared" si="17"/>
        <v>1442851.9193676705</v>
      </c>
      <c r="R76">
        <f t="shared" si="22"/>
        <v>70</v>
      </c>
      <c r="S76" s="2">
        <f t="shared" si="18"/>
        <v>27825.874410874367</v>
      </c>
      <c r="T76" s="2">
        <f t="shared" si="19"/>
        <v>8059.5403581444307</v>
      </c>
      <c r="U76" s="2">
        <f t="shared" si="20"/>
        <v>9066.9829029124867</v>
      </c>
      <c r="V76" s="2">
        <f t="shared" si="21"/>
        <v>1584082.1972180116</v>
      </c>
    </row>
    <row r="77" spans="2:22" x14ac:dyDescent="0.25">
      <c r="B77" s="2">
        <f>IF(L76&lt;=1,0,O14*IF(O15 &lt;&gt; 0,(O15 / (1-(1+O15)^-(O17))), 1/O17))</f>
        <v>35885.414769018797</v>
      </c>
      <c r="C77" s="2">
        <f>SUM(B74:B77)</f>
        <v>143541.65907607519</v>
      </c>
      <c r="D77" s="2">
        <f>L76*O15</f>
        <v>7214.259596838353</v>
      </c>
      <c r="E77" s="2">
        <f>SUM(D74:D77)</f>
        <v>29710.058638325514</v>
      </c>
      <c r="F77" s="2">
        <f t="shared" si="15"/>
        <v>28671.155172180443</v>
      </c>
      <c r="G77" s="2">
        <f>SUM(F74:F77)</f>
        <v>113831.60043774967</v>
      </c>
      <c r="H77" s="2">
        <f>L76*O16</f>
        <v>8116.042046443149</v>
      </c>
      <c r="I77" s="2">
        <f>SUM(H74:H77)</f>
        <v>33423.815968116214</v>
      </c>
      <c r="J77" s="2">
        <f t="shared" si="16"/>
        <v>44001.456815461948</v>
      </c>
      <c r="K77" s="2">
        <f>SUM(J74:J77)</f>
        <v>176965.47504419141</v>
      </c>
      <c r="L77" s="2">
        <f t="shared" si="17"/>
        <v>1414180.7641954902</v>
      </c>
      <c r="R77">
        <f t="shared" si="22"/>
        <v>71</v>
      </c>
      <c r="S77" s="2">
        <f t="shared" si="18"/>
        <v>27965.003782928739</v>
      </c>
      <c r="T77" s="2">
        <f t="shared" si="19"/>
        <v>7920.410986090058</v>
      </c>
      <c r="U77" s="2">
        <f t="shared" si="20"/>
        <v>8910.462359351317</v>
      </c>
      <c r="V77" s="2">
        <f t="shared" si="21"/>
        <v>1556117.1934350829</v>
      </c>
    </row>
    <row r="78" spans="2:22" x14ac:dyDescent="0.25">
      <c r="B78" s="2">
        <f>IF(L77&lt;=1,0,O14*IF(O15 &lt;&gt; 0,(O15 / (1-(1+O15)^-(O17))), 1/O17))</f>
        <v>35885.414769018797</v>
      </c>
      <c r="D78" s="2">
        <f>L77*O15</f>
        <v>7070.9038209774508</v>
      </c>
      <c r="F78" s="2">
        <f t="shared" si="15"/>
        <v>28814.510948041345</v>
      </c>
      <c r="H78" s="2">
        <f>L77*O16</f>
        <v>7954.7667985996341</v>
      </c>
      <c r="J78" s="2">
        <f t="shared" si="16"/>
        <v>43840.181567618434</v>
      </c>
      <c r="L78" s="2">
        <f t="shared" si="17"/>
        <v>1385366.2532474487</v>
      </c>
      <c r="R78">
        <f t="shared" si="22"/>
        <v>72</v>
      </c>
      <c r="S78" s="2">
        <f t="shared" si="18"/>
        <v>28104.828801843381</v>
      </c>
      <c r="T78" s="2">
        <f t="shared" si="19"/>
        <v>7780.5859671754151</v>
      </c>
      <c r="U78" s="2">
        <f t="shared" si="20"/>
        <v>8753.1592130723438</v>
      </c>
      <c r="V78" s="2">
        <f t="shared" si="21"/>
        <v>1528012.3646332396</v>
      </c>
    </row>
    <row r="79" spans="2:22" x14ac:dyDescent="0.25">
      <c r="B79" s="2">
        <f>IF(L78&lt;=1,0,O14*IF(O15 &lt;&gt; 0,(O15 / (1-(1+O15)^-(O17))), 1/O17))</f>
        <v>35885.414769018797</v>
      </c>
      <c r="D79" s="2">
        <f>L78*O15</f>
        <v>6926.8312662372437</v>
      </c>
      <c r="F79" s="2">
        <f t="shared" si="15"/>
        <v>28958.583502781552</v>
      </c>
      <c r="H79" s="2">
        <f>L78*O16</f>
        <v>7792.6851745169015</v>
      </c>
      <c r="J79" s="2">
        <f t="shared" si="16"/>
        <v>43678.099943535701</v>
      </c>
      <c r="L79" s="2">
        <f t="shared" si="17"/>
        <v>1356407.6697446671</v>
      </c>
      <c r="R79">
        <f t="shared" si="22"/>
        <v>73</v>
      </c>
      <c r="S79" s="2">
        <f t="shared" si="18"/>
        <v>28245.352945852599</v>
      </c>
      <c r="T79" s="2">
        <f t="shared" si="19"/>
        <v>7640.0618231661983</v>
      </c>
      <c r="U79" s="2">
        <f t="shared" si="20"/>
        <v>8595.0695510619753</v>
      </c>
      <c r="V79" s="2">
        <f t="shared" si="21"/>
        <v>1499767.011687387</v>
      </c>
    </row>
    <row r="80" spans="2:22" x14ac:dyDescent="0.25">
      <c r="B80" s="2">
        <f>IF(L79&lt;=1,0,O14*IF(O15 &lt;&gt; 0,(O15 / (1-(1+O15)^-(O17))), 1/O17))</f>
        <v>35885.414769018797</v>
      </c>
      <c r="D80" s="2">
        <f>L79*O15</f>
        <v>6782.0383487233357</v>
      </c>
      <c r="F80" s="2">
        <f t="shared" si="15"/>
        <v>29103.376420295463</v>
      </c>
      <c r="H80" s="2">
        <f>L79*O16</f>
        <v>7629.7931423137543</v>
      </c>
      <c r="J80" s="2">
        <f t="shared" si="16"/>
        <v>43515.207911332553</v>
      </c>
      <c r="L80" s="2">
        <f t="shared" si="17"/>
        <v>1327304.2933243716</v>
      </c>
      <c r="R80">
        <f t="shared" si="22"/>
        <v>74</v>
      </c>
      <c r="S80" s="2">
        <f t="shared" si="18"/>
        <v>28386.57971058186</v>
      </c>
      <c r="T80" s="2">
        <f t="shared" si="19"/>
        <v>7498.8350584369355</v>
      </c>
      <c r="U80" s="2">
        <f t="shared" si="20"/>
        <v>8436.1894407415548</v>
      </c>
      <c r="V80" s="2">
        <f t="shared" si="21"/>
        <v>1471380.4319768052</v>
      </c>
    </row>
    <row r="81" spans="2:22" x14ac:dyDescent="0.25">
      <c r="B81" s="2">
        <f>IF(L80&lt;=1,0,O14*IF(O15 &lt;&gt; 0,(O15 / (1-(1+O15)^-(O17))), 1/O17))</f>
        <v>35885.414769018797</v>
      </c>
      <c r="C81" s="2">
        <f>SUM(B78:B81)</f>
        <v>143541.65907607519</v>
      </c>
      <c r="D81" s="2">
        <f>L80*O15</f>
        <v>6636.5214666218581</v>
      </c>
      <c r="E81" s="2">
        <f>SUM(D78:D81)</f>
        <v>27416.294902559886</v>
      </c>
      <c r="F81" s="2">
        <f t="shared" si="15"/>
        <v>29248.893302396937</v>
      </c>
      <c r="G81" s="2">
        <f>SUM(F78:F81)</f>
        <v>116125.36417351529</v>
      </c>
      <c r="H81" s="2">
        <f>L80*O16</f>
        <v>7466.0866499495924</v>
      </c>
      <c r="I81" s="2">
        <f>SUM(H78:H81)</f>
        <v>30843.331765379884</v>
      </c>
      <c r="J81" s="2">
        <f t="shared" si="16"/>
        <v>43351.501418968386</v>
      </c>
      <c r="K81" s="2">
        <f>SUM(J78:J81)</f>
        <v>174384.99084145506</v>
      </c>
      <c r="L81" s="2">
        <f t="shared" si="17"/>
        <v>1298055.4000219747</v>
      </c>
      <c r="R81">
        <f t="shared" si="22"/>
        <v>75</v>
      </c>
      <c r="S81" s="2">
        <f t="shared" si="18"/>
        <v>28528.51260913477</v>
      </c>
      <c r="T81" s="2">
        <f t="shared" si="19"/>
        <v>7356.9021598840263</v>
      </c>
      <c r="U81" s="2">
        <f t="shared" si="20"/>
        <v>8276.5149298695324</v>
      </c>
      <c r="V81" s="2">
        <f t="shared" si="21"/>
        <v>1442851.9193676705</v>
      </c>
    </row>
    <row r="82" spans="2:22" x14ac:dyDescent="0.25">
      <c r="B82" s="2">
        <f>IF(L81&lt;=1,0,O14*IF(O15 &lt;&gt; 0,(O15 / (1-(1+O15)^-(O17))), 1/O17))</f>
        <v>35885.414769018797</v>
      </c>
      <c r="D82" s="2">
        <f>L81*O15</f>
        <v>6490.2770001098734</v>
      </c>
      <c r="F82" s="2">
        <f t="shared" si="15"/>
        <v>29395.137768908924</v>
      </c>
      <c r="H82" s="2">
        <f>L81*O16</f>
        <v>7301.5616251236097</v>
      </c>
      <c r="J82" s="2">
        <f t="shared" si="16"/>
        <v>43186.976394142403</v>
      </c>
      <c r="L82" s="2">
        <f t="shared" si="17"/>
        <v>1268660.2622530658</v>
      </c>
      <c r="R82">
        <f t="shared" si="22"/>
        <v>76</v>
      </c>
      <c r="S82" s="2">
        <f t="shared" si="18"/>
        <v>28671.155172180443</v>
      </c>
      <c r="T82" s="2">
        <f t="shared" si="19"/>
        <v>7214.259596838353</v>
      </c>
      <c r="U82" s="2">
        <f t="shared" si="20"/>
        <v>8116.042046443149</v>
      </c>
      <c r="V82" s="2">
        <f t="shared" si="21"/>
        <v>1414180.7641954902</v>
      </c>
    </row>
    <row r="83" spans="2:22" x14ac:dyDescent="0.25">
      <c r="B83" s="2">
        <f>IF(L82&lt;=1,0,O14*IF(O15 &lt;&gt; 0,(O15 / (1-(1+O15)^-(O17))), 1/O17))</f>
        <v>35885.414769018797</v>
      </c>
      <c r="D83" s="2">
        <f>L82*O15</f>
        <v>6343.3013112653289</v>
      </c>
      <c r="F83" s="2">
        <f t="shared" si="15"/>
        <v>29542.113457753469</v>
      </c>
      <c r="H83" s="2">
        <f>L82*O16</f>
        <v>7136.2139751734976</v>
      </c>
      <c r="J83" s="2">
        <f t="shared" si="16"/>
        <v>43021.62874419229</v>
      </c>
      <c r="L83" s="2">
        <f t="shared" si="17"/>
        <v>1239118.1487953123</v>
      </c>
      <c r="R83">
        <f t="shared" si="22"/>
        <v>77</v>
      </c>
      <c r="S83" s="2">
        <f t="shared" si="18"/>
        <v>28814.510948041345</v>
      </c>
      <c r="T83" s="2">
        <f t="shared" si="19"/>
        <v>7070.9038209774508</v>
      </c>
      <c r="U83" s="2">
        <f t="shared" si="20"/>
        <v>7954.7667985996341</v>
      </c>
      <c r="V83" s="2">
        <f t="shared" si="21"/>
        <v>1385366.2532474487</v>
      </c>
    </row>
    <row r="84" spans="2:22" x14ac:dyDescent="0.25">
      <c r="B84" s="2">
        <f>IF(L83&lt;=1,0,O14*IF(O15 &lt;&gt; 0,(O15 / (1-(1+O15)^-(O17))), 1/O17))</f>
        <v>35885.414769018797</v>
      </c>
      <c r="D84" s="2">
        <f>L83*O15</f>
        <v>6195.5907439765615</v>
      </c>
      <c r="F84" s="2">
        <f t="shared" si="15"/>
        <v>29689.824025042235</v>
      </c>
      <c r="H84" s="2">
        <f>L83*O16</f>
        <v>6970.039586973633</v>
      </c>
      <c r="J84" s="2">
        <f t="shared" si="16"/>
        <v>42855.454355992428</v>
      </c>
      <c r="L84" s="2">
        <f t="shared" si="17"/>
        <v>1209428.3247702701</v>
      </c>
      <c r="R84">
        <f t="shared" si="22"/>
        <v>78</v>
      </c>
      <c r="S84" s="2">
        <f t="shared" si="18"/>
        <v>28958.583502781552</v>
      </c>
      <c r="T84" s="2">
        <f t="shared" si="19"/>
        <v>6926.8312662372437</v>
      </c>
      <c r="U84" s="2">
        <f t="shared" si="20"/>
        <v>7792.6851745169015</v>
      </c>
      <c r="V84" s="2">
        <f t="shared" si="21"/>
        <v>1356407.6697446671</v>
      </c>
    </row>
    <row r="85" spans="2:22" x14ac:dyDescent="0.25">
      <c r="B85" s="2">
        <f>IF(L84&lt;=1,0,O14*IF(O15 &lt;&gt; 0,(O15 / (1-(1+O15)^-(O17))), 1/O17))</f>
        <v>35885.414769018797</v>
      </c>
      <c r="C85" s="2">
        <f>SUM(B82:B85)</f>
        <v>143541.65907607519</v>
      </c>
      <c r="D85" s="2">
        <f>L84*O15</f>
        <v>6047.1416238513511</v>
      </c>
      <c r="E85" s="2">
        <f>SUM(D82:D85)</f>
        <v>25076.310679203114</v>
      </c>
      <c r="F85" s="2">
        <f t="shared" si="15"/>
        <v>29838.273145167444</v>
      </c>
      <c r="G85" s="2">
        <f>SUM(F82:F85)</f>
        <v>118465.34839687208</v>
      </c>
      <c r="H85" s="2">
        <f>L84*O16</f>
        <v>6803.0343268327715</v>
      </c>
      <c r="I85" s="2">
        <f>SUM(H82:H85)</f>
        <v>28210.849514103509</v>
      </c>
      <c r="J85" s="2">
        <f t="shared" si="16"/>
        <v>42688.449095851567</v>
      </c>
      <c r="K85" s="2">
        <f>SUM(J82:J85)</f>
        <v>171752.50859017868</v>
      </c>
      <c r="L85" s="2">
        <f t="shared" si="17"/>
        <v>1179590.0516251028</v>
      </c>
      <c r="R85">
        <f t="shared" si="22"/>
        <v>79</v>
      </c>
      <c r="S85" s="2">
        <f t="shared" si="18"/>
        <v>29103.376420295463</v>
      </c>
      <c r="T85" s="2">
        <f t="shared" si="19"/>
        <v>6782.0383487233357</v>
      </c>
      <c r="U85" s="2">
        <f t="shared" si="20"/>
        <v>7629.7931423137543</v>
      </c>
      <c r="V85" s="2">
        <f t="shared" si="21"/>
        <v>1327304.2933243716</v>
      </c>
    </row>
    <row r="86" spans="2:22" x14ac:dyDescent="0.25">
      <c r="B86" s="2">
        <f>IF(L85&lt;=1,0,O14*IF(O15 &lt;&gt; 0,(O15 / (1-(1+O15)^-(O17))), 1/O17))</f>
        <v>35885.414769018797</v>
      </c>
      <c r="D86" s="2">
        <f>L85*O15</f>
        <v>5897.9502581255138</v>
      </c>
      <c r="F86" s="2">
        <f t="shared" si="15"/>
        <v>29987.464510893282</v>
      </c>
      <c r="H86" s="2">
        <f>L85*O16</f>
        <v>6635.1940403912049</v>
      </c>
      <c r="J86" s="2">
        <f t="shared" si="16"/>
        <v>42520.608809409998</v>
      </c>
      <c r="L86" s="2">
        <f t="shared" si="17"/>
        <v>1149602.5871142095</v>
      </c>
      <c r="R86">
        <f t="shared" si="22"/>
        <v>80</v>
      </c>
      <c r="S86" s="2">
        <f t="shared" si="18"/>
        <v>29248.893302396937</v>
      </c>
      <c r="T86" s="2">
        <f t="shared" si="19"/>
        <v>6636.5214666218581</v>
      </c>
      <c r="U86" s="2">
        <f t="shared" si="20"/>
        <v>7466.0866499495924</v>
      </c>
      <c r="V86" s="2">
        <f t="shared" si="21"/>
        <v>1298055.4000219747</v>
      </c>
    </row>
    <row r="87" spans="2:22" x14ac:dyDescent="0.25">
      <c r="B87" s="2">
        <f>IF(L86&lt;=1,0,O14*IF(O15 &lt;&gt; 0,(O15 / (1-(1+O15)^-(O17))), 1/O17))</f>
        <v>35885.414769018797</v>
      </c>
      <c r="D87" s="2">
        <f>L86*O15</f>
        <v>5748.0129355710478</v>
      </c>
      <c r="F87" s="2">
        <f t="shared" si="15"/>
        <v>30137.401833447748</v>
      </c>
      <c r="H87" s="2">
        <f>L86*O16</f>
        <v>6466.5145525174303</v>
      </c>
      <c r="J87" s="2">
        <f t="shared" si="16"/>
        <v>42351.929321536227</v>
      </c>
      <c r="L87" s="2">
        <f t="shared" si="17"/>
        <v>1119465.1852807617</v>
      </c>
      <c r="R87">
        <f t="shared" si="22"/>
        <v>81</v>
      </c>
      <c r="S87" s="2">
        <f t="shared" si="18"/>
        <v>29395.137768908924</v>
      </c>
      <c r="T87" s="2">
        <f t="shared" si="19"/>
        <v>6490.2770001098734</v>
      </c>
      <c r="U87" s="2">
        <f t="shared" si="20"/>
        <v>7301.5616251236097</v>
      </c>
      <c r="V87" s="2">
        <f t="shared" si="21"/>
        <v>1268660.2622530658</v>
      </c>
    </row>
    <row r="88" spans="2:22" x14ac:dyDescent="0.25">
      <c r="B88" s="2">
        <f>IF(L87&lt;=1,0,O14*IF(O15 &lt;&gt; 0,(O15 / (1-(1+O15)^-(O17))), 1/O17))</f>
        <v>35885.414769018797</v>
      </c>
      <c r="D88" s="2">
        <f>L87*O15</f>
        <v>5597.3259264038088</v>
      </c>
      <c r="F88" s="2">
        <f t="shared" si="15"/>
        <v>30288.088842614987</v>
      </c>
      <c r="H88" s="2">
        <f>L87*O16</f>
        <v>6296.9916672042864</v>
      </c>
      <c r="J88" s="2">
        <f t="shared" si="16"/>
        <v>42182.406436223086</v>
      </c>
      <c r="L88" s="2">
        <f t="shared" si="17"/>
        <v>1089177.0964381467</v>
      </c>
      <c r="R88">
        <f t="shared" si="22"/>
        <v>82</v>
      </c>
      <c r="S88" s="2">
        <f t="shared" si="18"/>
        <v>29542.113457753469</v>
      </c>
      <c r="T88" s="2">
        <f t="shared" si="19"/>
        <v>6343.3013112653289</v>
      </c>
      <c r="U88" s="2">
        <f t="shared" si="20"/>
        <v>7136.2139751734976</v>
      </c>
      <c r="V88" s="2">
        <f t="shared" si="21"/>
        <v>1239118.1487953123</v>
      </c>
    </row>
    <row r="89" spans="2:22" x14ac:dyDescent="0.25">
      <c r="B89" s="2">
        <f>IF(L88&lt;=1,0,O14*IF(O15 &lt;&gt; 0,(O15 / (1-(1+O15)^-(O17))), 1/O17))</f>
        <v>35885.414769018797</v>
      </c>
      <c r="C89" s="2">
        <f>SUM(B86:B89)</f>
        <v>143541.65907607519</v>
      </c>
      <c r="D89" s="2">
        <f>L88*O15</f>
        <v>5445.8854821907335</v>
      </c>
      <c r="E89" s="2">
        <f>SUM(D86:D89)</f>
        <v>22689.174602291103</v>
      </c>
      <c r="F89" s="2">
        <f t="shared" si="15"/>
        <v>30439.529286828063</v>
      </c>
      <c r="G89" s="2">
        <f>SUM(F86:F89)</f>
        <v>120852.48447378409</v>
      </c>
      <c r="H89" s="2">
        <f>L88*O16</f>
        <v>6126.6211674645765</v>
      </c>
      <c r="I89" s="2">
        <f>SUM(H86:H89)</f>
        <v>25525.321427577495</v>
      </c>
      <c r="J89" s="2">
        <f t="shared" si="16"/>
        <v>42012.035936483371</v>
      </c>
      <c r="K89" s="2">
        <f>SUM(J86:J89)</f>
        <v>169066.98050365268</v>
      </c>
      <c r="L89" s="2">
        <f t="shared" si="17"/>
        <v>1058737.5671513185</v>
      </c>
      <c r="R89">
        <f t="shared" si="22"/>
        <v>83</v>
      </c>
      <c r="S89" s="2">
        <f t="shared" si="18"/>
        <v>29689.824025042235</v>
      </c>
      <c r="T89" s="2">
        <f t="shared" si="19"/>
        <v>6195.5907439765615</v>
      </c>
      <c r="U89" s="2">
        <f t="shared" si="20"/>
        <v>6970.039586973633</v>
      </c>
      <c r="V89" s="2">
        <f t="shared" si="21"/>
        <v>1209428.3247702701</v>
      </c>
    </row>
    <row r="90" spans="2:22" x14ac:dyDescent="0.25">
      <c r="B90" s="2">
        <f>IF(L89&lt;=1,0,O14*IF(O15 &lt;&gt; 0,(O15 / (1-(1+O15)^-(O17))), 1/O17))</f>
        <v>35885.414769018797</v>
      </c>
      <c r="D90" s="2">
        <f>L89*O15</f>
        <v>5293.6878357565929</v>
      </c>
      <c r="F90" s="2">
        <f t="shared" si="15"/>
        <v>30591.726933262202</v>
      </c>
      <c r="H90" s="2">
        <f>L89*O16</f>
        <v>5955.3988152261682</v>
      </c>
      <c r="J90" s="2">
        <f t="shared" si="16"/>
        <v>41840.813584244963</v>
      </c>
      <c r="L90" s="2">
        <f t="shared" si="17"/>
        <v>1028145.8402180563</v>
      </c>
      <c r="R90">
        <f t="shared" si="22"/>
        <v>84</v>
      </c>
      <c r="S90" s="2">
        <f t="shared" si="18"/>
        <v>29838.273145167444</v>
      </c>
      <c r="T90" s="2">
        <f t="shared" si="19"/>
        <v>6047.1416238513511</v>
      </c>
      <c r="U90" s="2">
        <f t="shared" si="20"/>
        <v>6803.0343268327715</v>
      </c>
      <c r="V90" s="2">
        <f t="shared" si="21"/>
        <v>1179590.0516251028</v>
      </c>
    </row>
    <row r="91" spans="2:22" x14ac:dyDescent="0.25">
      <c r="B91" s="2">
        <f>IF(L90&lt;=1,0,O14*IF(O15 &lt;&gt; 0,(O15 / (1-(1+O15)^-(O17))), 1/O17))</f>
        <v>35885.414769018797</v>
      </c>
      <c r="D91" s="2">
        <f>L90*O15</f>
        <v>5140.729201090282</v>
      </c>
      <c r="F91" s="2">
        <f t="shared" si="15"/>
        <v>30744.685567928515</v>
      </c>
      <c r="H91" s="2">
        <f>L90*O16</f>
        <v>5783.3203512265682</v>
      </c>
      <c r="J91" s="2">
        <f t="shared" si="16"/>
        <v>41668.735120245365</v>
      </c>
      <c r="L91" s="2">
        <f t="shared" si="17"/>
        <v>997401.15465012786</v>
      </c>
      <c r="R91">
        <f t="shared" si="22"/>
        <v>85</v>
      </c>
      <c r="S91" s="2">
        <f t="shared" si="18"/>
        <v>29987.464510893282</v>
      </c>
      <c r="T91" s="2">
        <f t="shared" si="19"/>
        <v>5897.9502581255138</v>
      </c>
      <c r="U91" s="2">
        <f t="shared" si="20"/>
        <v>6635.1940403912049</v>
      </c>
      <c r="V91" s="2">
        <f t="shared" si="21"/>
        <v>1149602.5871142095</v>
      </c>
    </row>
    <row r="92" spans="2:22" x14ac:dyDescent="0.25">
      <c r="B92" s="2">
        <f>IF(L91&lt;=1,0,O14*IF(O15 &lt;&gt; 0,(O15 / (1-(1+O15)^-(O17))), 1/O17))</f>
        <v>35885.414769018797</v>
      </c>
      <c r="D92" s="2">
        <f>L91*O15</f>
        <v>4987.0057732506393</v>
      </c>
      <c r="F92" s="2">
        <f t="shared" si="15"/>
        <v>30898.408995768157</v>
      </c>
      <c r="H92" s="2">
        <f>L91*O16</f>
        <v>5610.3814949069711</v>
      </c>
      <c r="J92" s="2">
        <f t="shared" si="16"/>
        <v>41495.796263925768</v>
      </c>
      <c r="L92" s="2">
        <f t="shared" si="17"/>
        <v>966502.74565435969</v>
      </c>
      <c r="R92">
        <f t="shared" si="22"/>
        <v>86</v>
      </c>
      <c r="S92" s="2">
        <f t="shared" si="18"/>
        <v>30137.401833447748</v>
      </c>
      <c r="T92" s="2">
        <f t="shared" si="19"/>
        <v>5748.0129355710478</v>
      </c>
      <c r="U92" s="2">
        <f t="shared" si="20"/>
        <v>6466.5145525174303</v>
      </c>
      <c r="V92" s="2">
        <f t="shared" si="21"/>
        <v>1119465.1852807617</v>
      </c>
    </row>
    <row r="93" spans="2:22" x14ac:dyDescent="0.25">
      <c r="B93" s="2">
        <f>IF(L92&lt;=1,0,O14*IF(O15 &lt;&gt; 0,(O15 / (1-(1+O15)^-(O17))), 1/O17))</f>
        <v>35885.414769018797</v>
      </c>
      <c r="C93" s="2">
        <f>SUM(B90:B93)</f>
        <v>143541.65907607519</v>
      </c>
      <c r="D93" s="2">
        <f>L92*O15</f>
        <v>4832.5137282717988</v>
      </c>
      <c r="E93" s="2">
        <f>SUM(D90:D93)</f>
        <v>20253.936538369315</v>
      </c>
      <c r="F93" s="2">
        <f t="shared" si="15"/>
        <v>31052.901040746998</v>
      </c>
      <c r="G93" s="2">
        <f>SUM(F90:F93)</f>
        <v>123287.72253770588</v>
      </c>
      <c r="H93" s="2">
        <f>L92*O16</f>
        <v>5436.5779443057745</v>
      </c>
      <c r="I93" s="2">
        <f>SUM(H90:H93)</f>
        <v>22785.678605665482</v>
      </c>
      <c r="J93" s="2">
        <f t="shared" si="16"/>
        <v>41321.992713324573</v>
      </c>
      <c r="K93" s="2">
        <f>SUM(J90:J93)</f>
        <v>166327.33768174067</v>
      </c>
      <c r="L93" s="2">
        <f t="shared" si="17"/>
        <v>935449.84461361275</v>
      </c>
      <c r="R93">
        <f t="shared" si="22"/>
        <v>87</v>
      </c>
      <c r="S93" s="2">
        <f t="shared" si="18"/>
        <v>30288.088842614987</v>
      </c>
      <c r="T93" s="2">
        <f t="shared" si="19"/>
        <v>5597.3259264038088</v>
      </c>
      <c r="U93" s="2">
        <f t="shared" si="20"/>
        <v>6296.9916672042864</v>
      </c>
      <c r="V93" s="2">
        <f t="shared" si="21"/>
        <v>1089177.0964381467</v>
      </c>
    </row>
    <row r="94" spans="2:22" x14ac:dyDescent="0.25">
      <c r="B94" s="2">
        <f>IF(L93&lt;=1,0,O14*IF(O15 &lt;&gt; 0,(O15 / (1-(1+O15)^-(O17))), 1/O17))</f>
        <v>35885.414769018797</v>
      </c>
      <c r="D94" s="2">
        <f>L93*O15</f>
        <v>4677.2492230680637</v>
      </c>
      <c r="F94" s="2">
        <f t="shared" si="15"/>
        <v>31208.165545950731</v>
      </c>
      <c r="H94" s="2">
        <f>L93*O16</f>
        <v>5261.9053759515728</v>
      </c>
      <c r="J94" s="2">
        <f t="shared" si="16"/>
        <v>41147.32014497037</v>
      </c>
      <c r="L94" s="2">
        <f t="shared" si="17"/>
        <v>904241.67906766199</v>
      </c>
      <c r="R94">
        <f t="shared" si="22"/>
        <v>88</v>
      </c>
      <c r="S94" s="2">
        <f t="shared" si="18"/>
        <v>30439.529286828063</v>
      </c>
      <c r="T94" s="2">
        <f t="shared" si="19"/>
        <v>5445.8854821907335</v>
      </c>
      <c r="U94" s="2">
        <f t="shared" si="20"/>
        <v>6126.6211674645765</v>
      </c>
      <c r="V94" s="2">
        <f t="shared" si="21"/>
        <v>1058737.5671513185</v>
      </c>
    </row>
    <row r="95" spans="2:22" x14ac:dyDescent="0.25">
      <c r="B95" s="2">
        <f>IF(L94&lt;=1,0,O14*IF(O15 &lt;&gt; 0,(O15 / (1-(1+O15)^-(O17))), 1/O17))</f>
        <v>35885.414769018797</v>
      </c>
      <c r="D95" s="2">
        <f>L94*O15</f>
        <v>4521.2083953383099</v>
      </c>
      <c r="F95" s="2">
        <f t="shared" si="15"/>
        <v>31364.206373680485</v>
      </c>
      <c r="H95" s="2">
        <f>L94*O16</f>
        <v>5086.3594447555997</v>
      </c>
      <c r="J95" s="2">
        <f t="shared" si="16"/>
        <v>40971.774213774399</v>
      </c>
      <c r="L95" s="2">
        <f t="shared" si="17"/>
        <v>872877.47269398149</v>
      </c>
      <c r="R95">
        <f t="shared" si="22"/>
        <v>89</v>
      </c>
      <c r="S95" s="2">
        <f t="shared" si="18"/>
        <v>30591.726933262202</v>
      </c>
      <c r="T95" s="2">
        <f t="shared" si="19"/>
        <v>5293.6878357565929</v>
      </c>
      <c r="U95" s="2">
        <f t="shared" si="20"/>
        <v>5955.3988152261682</v>
      </c>
      <c r="V95" s="2">
        <f t="shared" si="21"/>
        <v>1028145.8402180563</v>
      </c>
    </row>
    <row r="96" spans="2:22" x14ac:dyDescent="0.25">
      <c r="B96" s="2">
        <f>IF(L95&lt;=1,0,O14*IF(O15 &lt;&gt; 0,(O15 / (1-(1+O15)^-(O17))), 1/O17))</f>
        <v>35885.414769018797</v>
      </c>
      <c r="D96" s="2">
        <f>L95*O15</f>
        <v>4364.3873634699075</v>
      </c>
      <c r="F96" s="2">
        <f t="shared" si="15"/>
        <v>31521.027405548888</v>
      </c>
      <c r="H96" s="2">
        <f>L95*O16</f>
        <v>4909.9357839036475</v>
      </c>
      <c r="J96" s="2">
        <f t="shared" si="16"/>
        <v>40795.350552922442</v>
      </c>
      <c r="L96" s="2">
        <f t="shared" si="17"/>
        <v>841356.44528843265</v>
      </c>
      <c r="R96">
        <f t="shared" si="22"/>
        <v>90</v>
      </c>
      <c r="S96" s="2">
        <f t="shared" si="18"/>
        <v>30744.685567928515</v>
      </c>
      <c r="T96" s="2">
        <f t="shared" si="19"/>
        <v>5140.729201090282</v>
      </c>
      <c r="U96" s="2">
        <f t="shared" si="20"/>
        <v>5783.3203512265682</v>
      </c>
      <c r="V96" s="2">
        <f t="shared" si="21"/>
        <v>997401.15465012786</v>
      </c>
    </row>
    <row r="97" spans="2:22" x14ac:dyDescent="0.25">
      <c r="B97" s="2">
        <f>IF(L96&lt;=1,0,O14*IF(O15 &lt;&gt; 0,(O15 / (1-(1+O15)^-(O17))), 1/O17))</f>
        <v>35885.414769018797</v>
      </c>
      <c r="C97" s="2">
        <f>SUM(B94:B97)</f>
        <v>143541.65907607519</v>
      </c>
      <c r="D97" s="2">
        <f>L96*O15</f>
        <v>4206.7822264421629</v>
      </c>
      <c r="E97" s="2">
        <f>SUM(D94:D97)</f>
        <v>17769.627208318445</v>
      </c>
      <c r="F97" s="2">
        <f t="shared" si="15"/>
        <v>31678.632542576634</v>
      </c>
      <c r="G97" s="2">
        <f>SUM(F94:F97)</f>
        <v>125772.03186775674</v>
      </c>
      <c r="H97" s="2">
        <f>L96*O16</f>
        <v>4732.6300047474351</v>
      </c>
      <c r="I97" s="2">
        <f>SUM(H94:H97)</f>
        <v>19990.830609358254</v>
      </c>
      <c r="J97" s="2">
        <f t="shared" si="16"/>
        <v>40618.044773766233</v>
      </c>
      <c r="K97" s="2">
        <f>SUM(J94:J97)</f>
        <v>163532.48968543345</v>
      </c>
      <c r="L97" s="2">
        <f t="shared" si="17"/>
        <v>809677.812745856</v>
      </c>
      <c r="R97">
        <f t="shared" si="22"/>
        <v>91</v>
      </c>
      <c r="S97" s="2">
        <f t="shared" si="18"/>
        <v>30898.408995768157</v>
      </c>
      <c r="T97" s="2">
        <f t="shared" si="19"/>
        <v>4987.0057732506393</v>
      </c>
      <c r="U97" s="2">
        <f t="shared" si="20"/>
        <v>5610.3814949069711</v>
      </c>
      <c r="V97" s="2">
        <f t="shared" si="21"/>
        <v>966502.74565435969</v>
      </c>
    </row>
    <row r="98" spans="2:22" x14ac:dyDescent="0.25">
      <c r="B98" s="2">
        <f>IF(L97&lt;=1,0,O14*IF(O15 &lt;&gt; 0,(O15 / (1-(1+O15)^-(O17))), 1/O17))</f>
        <v>35885.414769018797</v>
      </c>
      <c r="D98" s="2">
        <f>L97*O15</f>
        <v>4048.3890637292802</v>
      </c>
      <c r="F98" s="2">
        <f t="shared" ref="F98:F121" si="23">B98-D98</f>
        <v>31837.025705289518</v>
      </c>
      <c r="H98" s="2">
        <f>L97*O16</f>
        <v>4554.4376966954414</v>
      </c>
      <c r="J98" s="2">
        <f t="shared" ref="J98:J121" si="24">B98+H98</f>
        <v>40439.852465714241</v>
      </c>
      <c r="L98" s="2">
        <f t="shared" si="17"/>
        <v>777840.78704056644</v>
      </c>
      <c r="R98">
        <f t="shared" si="22"/>
        <v>92</v>
      </c>
      <c r="S98" s="2">
        <f t="shared" si="18"/>
        <v>31052.901040746998</v>
      </c>
      <c r="T98" s="2">
        <f t="shared" si="19"/>
        <v>4832.5137282717988</v>
      </c>
      <c r="U98" s="2">
        <f t="shared" si="20"/>
        <v>5436.5779443057745</v>
      </c>
      <c r="V98" s="2">
        <f t="shared" si="21"/>
        <v>935449.84461361275</v>
      </c>
    </row>
    <row r="99" spans="2:22" x14ac:dyDescent="0.25">
      <c r="B99" s="2">
        <f>IF(L98&lt;=1,0,O14*IF(O15 &lt;&gt; 0,(O15 / (1-(1+O15)^-(O17))), 1/O17))</f>
        <v>35885.414769018797</v>
      </c>
      <c r="D99" s="2">
        <f>L98*O15</f>
        <v>3889.2039352028323</v>
      </c>
      <c r="F99" s="2">
        <f t="shared" si="23"/>
        <v>31996.210833815963</v>
      </c>
      <c r="H99" s="2">
        <f>L98*O16</f>
        <v>4375.3544271031878</v>
      </c>
      <c r="J99" s="2">
        <f t="shared" si="24"/>
        <v>40260.769196121983</v>
      </c>
      <c r="L99" s="2">
        <f t="shared" ref="L99:L121" si="25">L98-F99</f>
        <v>745844.57620675047</v>
      </c>
      <c r="R99">
        <f t="shared" si="22"/>
        <v>93</v>
      </c>
      <c r="S99" s="2">
        <f t="shared" si="18"/>
        <v>31208.165545950731</v>
      </c>
      <c r="T99" s="2">
        <f t="shared" si="19"/>
        <v>4677.2492230680637</v>
      </c>
      <c r="U99" s="2">
        <f t="shared" si="20"/>
        <v>5261.9053759515728</v>
      </c>
      <c r="V99" s="2">
        <f t="shared" si="21"/>
        <v>904241.67906766199</v>
      </c>
    </row>
    <row r="100" spans="2:22" x14ac:dyDescent="0.25">
      <c r="B100" s="2">
        <f>IF(L99&lt;=1,0,O14*IF(O15 &lt;&gt; 0,(O15 / (1-(1+O15)^-(O17))), 1/O17))</f>
        <v>35885.414769018797</v>
      </c>
      <c r="D100" s="2">
        <f>L99*O15</f>
        <v>3729.2228810337524</v>
      </c>
      <c r="F100" s="2">
        <f t="shared" si="23"/>
        <v>32156.191887985045</v>
      </c>
      <c r="H100" s="2">
        <f>L99*O16</f>
        <v>4195.3757411629722</v>
      </c>
      <c r="J100" s="2">
        <f t="shared" si="24"/>
        <v>40080.790510181767</v>
      </c>
      <c r="L100" s="2">
        <f t="shared" si="25"/>
        <v>713688.38431876537</v>
      </c>
      <c r="R100">
        <f t="shared" si="22"/>
        <v>94</v>
      </c>
      <c r="S100" s="2">
        <f t="shared" si="18"/>
        <v>31364.206373680485</v>
      </c>
      <c r="T100" s="2">
        <f t="shared" si="19"/>
        <v>4521.2083953383099</v>
      </c>
      <c r="U100" s="2">
        <f t="shared" si="20"/>
        <v>5086.3594447555997</v>
      </c>
      <c r="V100" s="2">
        <f t="shared" si="21"/>
        <v>872877.47269398149</v>
      </c>
    </row>
    <row r="101" spans="2:22" x14ac:dyDescent="0.25">
      <c r="B101" s="2">
        <f>IF(L100&lt;=1,0,O14*IF(O15 &lt;&gt; 0,(O15 / (1-(1+O15)^-(O17))), 1/O17))</f>
        <v>35885.414769018797</v>
      </c>
      <c r="C101" s="2">
        <f>SUM(B98:B101)</f>
        <v>143541.65907607519</v>
      </c>
      <c r="D101" s="2">
        <f>L100*O15</f>
        <v>3568.4419215938269</v>
      </c>
      <c r="E101" s="2">
        <f>SUM(D98:D101)</f>
        <v>15235.257801559692</v>
      </c>
      <c r="F101" s="2">
        <f t="shared" si="23"/>
        <v>32316.972847424971</v>
      </c>
      <c r="G101" s="2">
        <f>SUM(F98:F101)</f>
        <v>128306.40127451549</v>
      </c>
      <c r="H101" s="2">
        <f>L100*O16</f>
        <v>4014.4971617930564</v>
      </c>
      <c r="I101" s="2">
        <f>SUM(H98:H101)</f>
        <v>17139.665026754657</v>
      </c>
      <c r="J101" s="2">
        <f t="shared" si="24"/>
        <v>39899.911930811853</v>
      </c>
      <c r="K101" s="2">
        <f>SUM(J98:J101)</f>
        <v>160681.32410282985</v>
      </c>
      <c r="L101" s="2">
        <f t="shared" si="25"/>
        <v>681371.41147134034</v>
      </c>
      <c r="R101">
        <f t="shared" si="22"/>
        <v>95</v>
      </c>
      <c r="S101" s="2">
        <f t="shared" si="18"/>
        <v>31521.027405548888</v>
      </c>
      <c r="T101" s="2">
        <f t="shared" si="19"/>
        <v>4364.3873634699075</v>
      </c>
      <c r="U101" s="2">
        <f t="shared" si="20"/>
        <v>4909.9357839036475</v>
      </c>
      <c r="V101" s="2">
        <f t="shared" si="21"/>
        <v>841356.44528843265</v>
      </c>
    </row>
    <row r="102" spans="2:22" x14ac:dyDescent="0.25">
      <c r="B102" s="2">
        <f>IF(L101&lt;=1,0,O14*IF(O15 &lt;&gt; 0,(O15 / (1-(1+O15)^-(O17))), 1/O17))</f>
        <v>35885.414769018797</v>
      </c>
      <c r="D102" s="2">
        <f>L101*O15</f>
        <v>3406.8570573567017</v>
      </c>
      <c r="F102" s="2">
        <f t="shared" si="23"/>
        <v>32478.557711662095</v>
      </c>
      <c r="H102" s="2">
        <f>L101*O16</f>
        <v>3832.7141895262903</v>
      </c>
      <c r="J102" s="2">
        <f t="shared" si="24"/>
        <v>39718.128958545087</v>
      </c>
      <c r="L102" s="2">
        <f t="shared" si="25"/>
        <v>648892.8537596782</v>
      </c>
      <c r="R102">
        <f t="shared" si="22"/>
        <v>96</v>
      </c>
      <c r="S102" s="2">
        <f t="shared" si="18"/>
        <v>31678.632542576634</v>
      </c>
      <c r="T102" s="2">
        <f t="shared" si="19"/>
        <v>4206.7822264421629</v>
      </c>
      <c r="U102" s="2">
        <f t="shared" si="20"/>
        <v>4732.6300047474351</v>
      </c>
      <c r="V102" s="2">
        <f t="shared" si="21"/>
        <v>809677.812745856</v>
      </c>
    </row>
    <row r="103" spans="2:22" x14ac:dyDescent="0.25">
      <c r="B103" s="2">
        <f>IF(L102&lt;=1,0,O14*IF(O15 &lt;&gt; 0,(O15 / (1-(1+O15)^-(O17))), 1/O17))</f>
        <v>35885.414769018797</v>
      </c>
      <c r="D103" s="2">
        <f>L102*O15</f>
        <v>3244.464268798391</v>
      </c>
      <c r="F103" s="2">
        <f t="shared" si="23"/>
        <v>32640.950500220406</v>
      </c>
      <c r="H103" s="2">
        <f>L102*O16</f>
        <v>3650.0223023981907</v>
      </c>
      <c r="J103" s="2">
        <f t="shared" si="24"/>
        <v>39535.437071416985</v>
      </c>
      <c r="L103" s="2">
        <f t="shared" si="25"/>
        <v>616251.90325945779</v>
      </c>
      <c r="R103">
        <f t="shared" si="22"/>
        <v>97</v>
      </c>
      <c r="S103" s="2">
        <f t="shared" ref="S103:S126" si="26">F98</f>
        <v>31837.025705289518</v>
      </c>
      <c r="T103" s="2">
        <f t="shared" ref="T103:T126" si="27">D98</f>
        <v>4048.3890637292802</v>
      </c>
      <c r="U103" s="2">
        <f t="shared" ref="U103:U126" si="28">H98</f>
        <v>4554.4376966954414</v>
      </c>
      <c r="V103" s="2">
        <f t="shared" ref="V103:V126" si="29">L98</f>
        <v>777840.78704056644</v>
      </c>
    </row>
    <row r="104" spans="2:22" x14ac:dyDescent="0.25">
      <c r="B104" s="2">
        <f>IF(L103&lt;=1,0,O14*IF(O15 &lt;&gt; 0,(O15 / (1-(1+O15)^-(O17))), 1/O17))</f>
        <v>35885.414769018797</v>
      </c>
      <c r="D104" s="2">
        <f>L103*O15</f>
        <v>3081.2595162972889</v>
      </c>
      <c r="F104" s="2">
        <f t="shared" si="23"/>
        <v>32804.15525272151</v>
      </c>
      <c r="H104" s="2">
        <f>L103*O16</f>
        <v>3466.4169558344511</v>
      </c>
      <c r="J104" s="2">
        <f t="shared" si="24"/>
        <v>39351.831724853248</v>
      </c>
      <c r="L104" s="2">
        <f t="shared" si="25"/>
        <v>583447.74800673628</v>
      </c>
      <c r="R104">
        <f t="shared" si="22"/>
        <v>98</v>
      </c>
      <c r="S104" s="2">
        <f t="shared" si="26"/>
        <v>31996.210833815963</v>
      </c>
      <c r="T104" s="2">
        <f t="shared" si="27"/>
        <v>3889.2039352028323</v>
      </c>
      <c r="U104" s="2">
        <f t="shared" si="28"/>
        <v>4375.3544271031878</v>
      </c>
      <c r="V104" s="2">
        <f t="shared" si="29"/>
        <v>745844.57620675047</v>
      </c>
    </row>
    <row r="105" spans="2:22" x14ac:dyDescent="0.25">
      <c r="B105" s="2">
        <f>IF(L104&lt;=1,0,O14*IF(O15 &lt;&gt; 0,(O15 / (1-(1+O15)^-(O17))), 1/O17))</f>
        <v>35885.414769018797</v>
      </c>
      <c r="C105" s="2">
        <f>SUM(B102:B105)</f>
        <v>143541.65907607519</v>
      </c>
      <c r="D105" s="2">
        <f>L104*O15</f>
        <v>2917.2387400336816</v>
      </c>
      <c r="E105" s="2">
        <f>SUM(D102:D105)</f>
        <v>12649.819582486063</v>
      </c>
      <c r="F105" s="2">
        <f t="shared" si="23"/>
        <v>32968.176028985115</v>
      </c>
      <c r="G105" s="2">
        <f>SUM(F102:F105)</f>
        <v>130891.83949358913</v>
      </c>
      <c r="H105" s="2">
        <f>L104*O16</f>
        <v>3281.8935825378926</v>
      </c>
      <c r="I105" s="2">
        <f>SUM(H102:H105)</f>
        <v>14231.047030296824</v>
      </c>
      <c r="J105" s="2">
        <f t="shared" si="24"/>
        <v>39167.30835155669</v>
      </c>
      <c r="K105" s="2">
        <f>SUM(J102:J105)</f>
        <v>157772.706106372</v>
      </c>
      <c r="L105" s="2">
        <f t="shared" si="25"/>
        <v>550479.57197775121</v>
      </c>
      <c r="R105">
        <f t="shared" si="22"/>
        <v>99</v>
      </c>
      <c r="S105" s="2">
        <f t="shared" si="26"/>
        <v>32156.191887985045</v>
      </c>
      <c r="T105" s="2">
        <f t="shared" si="27"/>
        <v>3729.2228810337524</v>
      </c>
      <c r="U105" s="2">
        <f t="shared" si="28"/>
        <v>4195.3757411629722</v>
      </c>
      <c r="V105" s="2">
        <f t="shared" si="29"/>
        <v>713688.38431876537</v>
      </c>
    </row>
    <row r="106" spans="2:22" x14ac:dyDescent="0.25">
      <c r="B106" s="2">
        <f>IF(L105&lt;=1,0,O14*IF(O15 &lt;&gt; 0,(O15 / (1-(1+O15)^-(O17))), 1/O17))</f>
        <v>35885.414769018797</v>
      </c>
      <c r="D106" s="2">
        <f>L105*O15</f>
        <v>2752.3978598887561</v>
      </c>
      <c r="F106" s="2">
        <f t="shared" si="23"/>
        <v>33133.016909130041</v>
      </c>
      <c r="H106" s="2">
        <f>L105*O16</f>
        <v>3096.4475923748514</v>
      </c>
      <c r="J106" s="2">
        <f t="shared" si="24"/>
        <v>38981.862361393651</v>
      </c>
      <c r="L106" s="2">
        <f t="shared" si="25"/>
        <v>517346.55506862118</v>
      </c>
      <c r="R106">
        <f t="shared" si="22"/>
        <v>100</v>
      </c>
      <c r="S106" s="2">
        <f t="shared" si="26"/>
        <v>32316.972847424971</v>
      </c>
      <c r="T106" s="2">
        <f t="shared" si="27"/>
        <v>3568.4419215938269</v>
      </c>
      <c r="U106" s="2">
        <f t="shared" si="28"/>
        <v>4014.4971617930564</v>
      </c>
      <c r="V106" s="2">
        <f t="shared" si="29"/>
        <v>681371.41147134034</v>
      </c>
    </row>
    <row r="107" spans="2:22" x14ac:dyDescent="0.25">
      <c r="B107" s="2">
        <f>IF(L106&lt;=1,0,O14*IF(O15 &lt;&gt; 0,(O15 / (1-(1+O15)^-(O17))), 1/O17))</f>
        <v>35885.414769018797</v>
      </c>
      <c r="D107" s="2">
        <f>L106*O15</f>
        <v>2586.7327753431059</v>
      </c>
      <c r="F107" s="2">
        <f t="shared" si="23"/>
        <v>33298.681993675687</v>
      </c>
      <c r="H107" s="2">
        <f>L106*O16</f>
        <v>2910.074372260995</v>
      </c>
      <c r="J107" s="2">
        <f t="shared" si="24"/>
        <v>38795.489141279788</v>
      </c>
      <c r="L107" s="2">
        <f t="shared" si="25"/>
        <v>484047.87307494547</v>
      </c>
      <c r="R107">
        <f t="shared" si="22"/>
        <v>101</v>
      </c>
      <c r="S107" s="2">
        <f t="shared" si="26"/>
        <v>32478.557711662095</v>
      </c>
      <c r="T107" s="2">
        <f t="shared" si="27"/>
        <v>3406.8570573567017</v>
      </c>
      <c r="U107" s="2">
        <f t="shared" si="28"/>
        <v>3832.7141895262903</v>
      </c>
      <c r="V107" s="2">
        <f t="shared" si="29"/>
        <v>648892.8537596782</v>
      </c>
    </row>
    <row r="108" spans="2:22" x14ac:dyDescent="0.25">
      <c r="B108" s="2">
        <f>IF(L107&lt;=1,0,O14*IF(O15 &lt;&gt; 0,(O15 / (1-(1+O15)^-(O17))), 1/O17))</f>
        <v>35885.414769018797</v>
      </c>
      <c r="D108" s="2">
        <f>L107*O15</f>
        <v>2420.2393653747272</v>
      </c>
      <c r="F108" s="2">
        <f t="shared" si="23"/>
        <v>33465.175403644069</v>
      </c>
      <c r="H108" s="2">
        <f>L107*O16</f>
        <v>2722.7692860465691</v>
      </c>
      <c r="J108" s="2">
        <f t="shared" si="24"/>
        <v>38608.184055065365</v>
      </c>
      <c r="L108" s="2">
        <f t="shared" si="25"/>
        <v>450582.69767130143</v>
      </c>
      <c r="R108">
        <f t="shared" si="22"/>
        <v>102</v>
      </c>
      <c r="S108" s="2">
        <f t="shared" si="26"/>
        <v>32640.950500220406</v>
      </c>
      <c r="T108" s="2">
        <f t="shared" si="27"/>
        <v>3244.464268798391</v>
      </c>
      <c r="U108" s="2">
        <f t="shared" si="28"/>
        <v>3650.0223023981907</v>
      </c>
      <c r="V108" s="2">
        <f t="shared" si="29"/>
        <v>616251.90325945779</v>
      </c>
    </row>
    <row r="109" spans="2:22" x14ac:dyDescent="0.25">
      <c r="B109" s="2">
        <f>IF(L108&lt;=1,0,O14*IF(O15 &lt;&gt; 0,(O15 / (1-(1+O15)^-(O17))), 1/O17))</f>
        <v>35885.414769018797</v>
      </c>
      <c r="C109" s="2">
        <f>SUM(B106:B109)</f>
        <v>143541.65907607519</v>
      </c>
      <c r="D109" s="2">
        <f>L108*O15</f>
        <v>2252.9134883565071</v>
      </c>
      <c r="E109" s="2">
        <f>SUM(D106:D109)</f>
        <v>10012.283488963098</v>
      </c>
      <c r="F109" s="2">
        <f t="shared" si="23"/>
        <v>33632.501280662291</v>
      </c>
      <c r="G109" s="2">
        <f>SUM(F106:F109)</f>
        <v>133529.3755871121</v>
      </c>
      <c r="H109" s="2">
        <f>L108*O16</f>
        <v>2534.5276744010712</v>
      </c>
      <c r="I109" s="2">
        <f>SUM(H106:H109)</f>
        <v>11263.818925083488</v>
      </c>
      <c r="J109" s="2">
        <f t="shared" si="24"/>
        <v>38419.942443419866</v>
      </c>
      <c r="K109" s="2">
        <f>SUM(J106:J109)</f>
        <v>154805.47800115866</v>
      </c>
      <c r="L109" s="2">
        <f t="shared" si="25"/>
        <v>416950.19639063912</v>
      </c>
      <c r="R109">
        <f t="shared" si="22"/>
        <v>103</v>
      </c>
      <c r="S109" s="2">
        <f t="shared" si="26"/>
        <v>32804.15525272151</v>
      </c>
      <c r="T109" s="2">
        <f t="shared" si="27"/>
        <v>3081.2595162972889</v>
      </c>
      <c r="U109" s="2">
        <f t="shared" si="28"/>
        <v>3466.4169558344511</v>
      </c>
      <c r="V109" s="2">
        <f t="shared" si="29"/>
        <v>583447.74800673628</v>
      </c>
    </row>
    <row r="110" spans="2:22" x14ac:dyDescent="0.25">
      <c r="B110" s="2">
        <f>IF(L109&lt;=1,0,O14*IF(O15 &lt;&gt; 0,(O15 / (1-(1+O15)^-(O17))), 1/O17))</f>
        <v>35885.414769018797</v>
      </c>
      <c r="D110" s="2">
        <f>L109*O15</f>
        <v>2084.7509819531956</v>
      </c>
      <c r="F110" s="2">
        <f t="shared" si="23"/>
        <v>33800.663787065598</v>
      </c>
      <c r="H110" s="2">
        <f>L109*O16</f>
        <v>2345.3448546973455</v>
      </c>
      <c r="J110" s="2">
        <f t="shared" si="24"/>
        <v>38230.759623716142</v>
      </c>
      <c r="L110" s="2">
        <f t="shared" si="25"/>
        <v>383149.53260357352</v>
      </c>
      <c r="R110">
        <f t="shared" si="22"/>
        <v>104</v>
      </c>
      <c r="S110" s="2">
        <f t="shared" si="26"/>
        <v>32968.176028985115</v>
      </c>
      <c r="T110" s="2">
        <f t="shared" si="27"/>
        <v>2917.2387400336816</v>
      </c>
      <c r="U110" s="2">
        <f t="shared" si="28"/>
        <v>3281.8935825378926</v>
      </c>
      <c r="V110" s="2">
        <f t="shared" si="29"/>
        <v>550479.57197775121</v>
      </c>
    </row>
    <row r="111" spans="2:22" x14ac:dyDescent="0.25">
      <c r="B111" s="2">
        <f>IF(L110&lt;=1,0,O14*IF(O15 &lt;&gt; 0,(O15 / (1-(1+O15)^-(O17))), 1/O17))</f>
        <v>35885.414769018797</v>
      </c>
      <c r="D111" s="2">
        <f>L110*O15</f>
        <v>1915.7476630178676</v>
      </c>
      <c r="F111" s="2">
        <f t="shared" si="23"/>
        <v>33969.667106000932</v>
      </c>
      <c r="H111" s="2">
        <f>L110*O16</f>
        <v>2155.2161208951015</v>
      </c>
      <c r="J111" s="2">
        <f t="shared" si="24"/>
        <v>38040.630889913897</v>
      </c>
      <c r="L111" s="2">
        <f t="shared" si="25"/>
        <v>349179.86549757258</v>
      </c>
      <c r="R111">
        <f t="shared" si="22"/>
        <v>105</v>
      </c>
      <c r="S111" s="2">
        <f t="shared" si="26"/>
        <v>33133.016909130041</v>
      </c>
      <c r="T111" s="2">
        <f t="shared" si="27"/>
        <v>2752.3978598887561</v>
      </c>
      <c r="U111" s="2">
        <f t="shared" si="28"/>
        <v>3096.4475923748514</v>
      </c>
      <c r="V111" s="2">
        <f t="shared" si="29"/>
        <v>517346.55506862118</v>
      </c>
    </row>
    <row r="112" spans="2:22" x14ac:dyDescent="0.25">
      <c r="B112" s="2">
        <f>IF(L111&lt;=1,0,O14*IF(O15 &lt;&gt; 0,(O15 / (1-(1+O15)^-(O17))), 1/O17))</f>
        <v>35885.414769018797</v>
      </c>
      <c r="D112" s="2">
        <f>L111*O15</f>
        <v>1745.899327487863</v>
      </c>
      <c r="F112" s="2">
        <f t="shared" si="23"/>
        <v>34139.515441530937</v>
      </c>
      <c r="H112" s="2">
        <f>L111*O16</f>
        <v>1964.1367434238464</v>
      </c>
      <c r="J112" s="2">
        <f t="shared" si="24"/>
        <v>37849.551512442646</v>
      </c>
      <c r="L112" s="2">
        <f t="shared" si="25"/>
        <v>315040.35005604161</v>
      </c>
      <c r="R112">
        <f t="shared" si="22"/>
        <v>106</v>
      </c>
      <c r="S112" s="2">
        <f t="shared" si="26"/>
        <v>33298.681993675687</v>
      </c>
      <c r="T112" s="2">
        <f t="shared" si="27"/>
        <v>2586.7327753431059</v>
      </c>
      <c r="U112" s="2">
        <f t="shared" si="28"/>
        <v>2910.074372260995</v>
      </c>
      <c r="V112" s="2">
        <f t="shared" si="29"/>
        <v>484047.87307494547</v>
      </c>
    </row>
    <row r="113" spans="2:22" x14ac:dyDescent="0.25">
      <c r="B113" s="2">
        <f>IF(L112&lt;=1,0,O14*IF(O15 &lt;&gt; 0,(O15 / (1-(1+O15)^-(O17))), 1/O17))</f>
        <v>35885.414769018797</v>
      </c>
      <c r="C113" s="2">
        <f>SUM(B110:B113)</f>
        <v>143541.65907607519</v>
      </c>
      <c r="D113" s="2">
        <f>L112*O15</f>
        <v>1575.2017502802082</v>
      </c>
      <c r="E113" s="2">
        <f>SUM(D110:D113)</f>
        <v>7321.5997227391344</v>
      </c>
      <c r="F113" s="2">
        <f t="shared" si="23"/>
        <v>34310.213018738592</v>
      </c>
      <c r="G113" s="2">
        <f>SUM(F110:F113)</f>
        <v>136220.05935333605</v>
      </c>
      <c r="H113" s="2">
        <f>L112*O16</f>
        <v>1772.1019690652345</v>
      </c>
      <c r="I113" s="2">
        <f>SUM(H110:H113)</f>
        <v>8236.7996880815281</v>
      </c>
      <c r="J113" s="2">
        <f t="shared" si="24"/>
        <v>37657.516738084028</v>
      </c>
      <c r="K113" s="2">
        <f>SUM(J110:J113)</f>
        <v>151778.45876415671</v>
      </c>
      <c r="L113" s="2">
        <f t="shared" si="25"/>
        <v>280730.13703730301</v>
      </c>
      <c r="R113">
        <f t="shared" si="22"/>
        <v>107</v>
      </c>
      <c r="S113" s="2">
        <f t="shared" si="26"/>
        <v>33465.175403644069</v>
      </c>
      <c r="T113" s="2">
        <f t="shared" si="27"/>
        <v>2420.2393653747272</v>
      </c>
      <c r="U113" s="2">
        <f t="shared" si="28"/>
        <v>2722.7692860465691</v>
      </c>
      <c r="V113" s="2">
        <f t="shared" si="29"/>
        <v>450582.69767130143</v>
      </c>
    </row>
    <row r="114" spans="2:22" x14ac:dyDescent="0.25">
      <c r="B114" s="2">
        <f>IF(L113&lt;=1,0,O14*IF(O15 &lt;&gt; 0,(O15 / (1-(1+O15)^-(O17))), 1/O17))</f>
        <v>35885.414769018797</v>
      </c>
      <c r="D114" s="2">
        <f>L113*O15</f>
        <v>1403.6506851865151</v>
      </c>
      <c r="F114" s="2">
        <f t="shared" si="23"/>
        <v>34481.764083832284</v>
      </c>
      <c r="H114" s="2">
        <f>L113*O16</f>
        <v>1579.1070208348299</v>
      </c>
      <c r="J114" s="2">
        <f t="shared" si="24"/>
        <v>37464.521789853628</v>
      </c>
      <c r="L114" s="2">
        <f t="shared" si="25"/>
        <v>246248.37295347074</v>
      </c>
      <c r="R114">
        <f t="shared" si="22"/>
        <v>108</v>
      </c>
      <c r="S114" s="2">
        <f t="shared" si="26"/>
        <v>33632.501280662291</v>
      </c>
      <c r="T114" s="2">
        <f t="shared" si="27"/>
        <v>2252.9134883565071</v>
      </c>
      <c r="U114" s="2">
        <f t="shared" si="28"/>
        <v>2534.5276744010712</v>
      </c>
      <c r="V114" s="2">
        <f t="shared" si="29"/>
        <v>416950.19639063912</v>
      </c>
    </row>
    <row r="115" spans="2:22" x14ac:dyDescent="0.25">
      <c r="B115" s="2">
        <f>IF(L114&lt;=1,0,O14*IF(O15 &lt;&gt; 0,(O15 / (1-(1+O15)^-(O17))), 1/O17))</f>
        <v>35885.414769018797</v>
      </c>
      <c r="D115" s="2">
        <f>L114*O15</f>
        <v>1231.2418647673537</v>
      </c>
      <c r="F115" s="2">
        <f t="shared" si="23"/>
        <v>34654.172904251442</v>
      </c>
      <c r="H115" s="2">
        <f>L114*O16</f>
        <v>1385.1470978632733</v>
      </c>
      <c r="J115" s="2">
        <f t="shared" si="24"/>
        <v>37270.561866882068</v>
      </c>
      <c r="L115" s="2">
        <f t="shared" si="25"/>
        <v>211594.2000492193</v>
      </c>
      <c r="R115">
        <f t="shared" si="22"/>
        <v>109</v>
      </c>
      <c r="S115" s="2">
        <f t="shared" si="26"/>
        <v>33800.663787065598</v>
      </c>
      <c r="T115" s="2">
        <f t="shared" si="27"/>
        <v>2084.7509819531956</v>
      </c>
      <c r="U115" s="2">
        <f t="shared" si="28"/>
        <v>2345.3448546973455</v>
      </c>
      <c r="V115" s="2">
        <f t="shared" si="29"/>
        <v>383149.53260357352</v>
      </c>
    </row>
    <row r="116" spans="2:22" x14ac:dyDescent="0.25">
      <c r="B116" s="2">
        <f>IF(L115&lt;=1,0,O14*IF(O15 &lt;&gt; 0,(O15 / (1-(1+O15)^-(O17))), 1/O17))</f>
        <v>35885.414769018797</v>
      </c>
      <c r="D116" s="2">
        <f>L115*O15</f>
        <v>1057.9710002460965</v>
      </c>
      <c r="F116" s="2">
        <f t="shared" si="23"/>
        <v>34827.443768772697</v>
      </c>
      <c r="H116" s="2">
        <f>L115*O16</f>
        <v>1190.217375276859</v>
      </c>
      <c r="J116" s="2">
        <f t="shared" si="24"/>
        <v>37075.632144295654</v>
      </c>
      <c r="L116" s="2">
        <f t="shared" si="25"/>
        <v>176766.7562804466</v>
      </c>
      <c r="R116">
        <f t="shared" si="22"/>
        <v>110</v>
      </c>
      <c r="S116" s="2">
        <f t="shared" si="26"/>
        <v>33969.667106000932</v>
      </c>
      <c r="T116" s="2">
        <f t="shared" si="27"/>
        <v>1915.7476630178676</v>
      </c>
      <c r="U116" s="2">
        <f t="shared" si="28"/>
        <v>2155.2161208951015</v>
      </c>
      <c r="V116" s="2">
        <f t="shared" si="29"/>
        <v>349179.86549757258</v>
      </c>
    </row>
    <row r="117" spans="2:22" x14ac:dyDescent="0.25">
      <c r="B117" s="2">
        <f>IF(L116&lt;=1,0,O14*IF(O15 &lt;&gt; 0,(O15 / (1-(1+O15)^-(O17))), 1/O17))</f>
        <v>35885.414769018797</v>
      </c>
      <c r="C117" s="2">
        <f>SUM(B114:B117)</f>
        <v>143541.65907607519</v>
      </c>
      <c r="D117" s="2">
        <f>L116*O15</f>
        <v>883.83378140223306</v>
      </c>
      <c r="E117" s="2">
        <f>SUM(D114:D117)</f>
        <v>4576.6973316021986</v>
      </c>
      <c r="F117" s="2">
        <f t="shared" si="23"/>
        <v>35001.580987616566</v>
      </c>
      <c r="G117" s="2">
        <f>SUM(F114:F117)</f>
        <v>138964.961744473</v>
      </c>
      <c r="H117" s="2">
        <f>L116*O16</f>
        <v>994.31300407751235</v>
      </c>
      <c r="I117" s="2">
        <f>SUM(H114:H117)</f>
        <v>5148.7844980524751</v>
      </c>
      <c r="J117" s="2">
        <f t="shared" si="24"/>
        <v>36879.727773096311</v>
      </c>
      <c r="K117" s="2">
        <f>SUM(J114:J117)</f>
        <v>148690.44357412765</v>
      </c>
      <c r="L117" s="2">
        <f t="shared" si="25"/>
        <v>141765.17529283004</v>
      </c>
      <c r="R117">
        <f t="shared" si="22"/>
        <v>111</v>
      </c>
      <c r="S117" s="2">
        <f t="shared" si="26"/>
        <v>34139.515441530937</v>
      </c>
      <c r="T117" s="2">
        <f t="shared" si="27"/>
        <v>1745.899327487863</v>
      </c>
      <c r="U117" s="2">
        <f t="shared" si="28"/>
        <v>1964.1367434238464</v>
      </c>
      <c r="V117" s="2">
        <f t="shared" si="29"/>
        <v>315040.35005604161</v>
      </c>
    </row>
    <row r="118" spans="2:22" x14ac:dyDescent="0.25">
      <c r="B118" s="2">
        <f>IF(L117&lt;=1,0,O14*IF(O15 &lt;&gt; 0,(O15 / (1-(1+O15)^-(O17))), 1/O17))</f>
        <v>35885.414769018797</v>
      </c>
      <c r="D118" s="2">
        <f>L117*O15</f>
        <v>708.82587646415027</v>
      </c>
      <c r="F118" s="2">
        <f t="shared" si="23"/>
        <v>35176.588892554646</v>
      </c>
      <c r="H118" s="2">
        <f>L117*O16</f>
        <v>797.4291110221692</v>
      </c>
      <c r="J118" s="2">
        <f t="shared" si="24"/>
        <v>36682.843880040964</v>
      </c>
      <c r="L118" s="2">
        <f t="shared" si="25"/>
        <v>106588.5864002754</v>
      </c>
      <c r="R118">
        <f t="shared" si="22"/>
        <v>112</v>
      </c>
      <c r="S118" s="2">
        <f t="shared" si="26"/>
        <v>34310.213018738592</v>
      </c>
      <c r="T118" s="2">
        <f t="shared" si="27"/>
        <v>1575.2017502802082</v>
      </c>
      <c r="U118" s="2">
        <f t="shared" si="28"/>
        <v>1772.1019690652345</v>
      </c>
      <c r="V118" s="2">
        <f t="shared" si="29"/>
        <v>280730.13703730301</v>
      </c>
    </row>
    <row r="119" spans="2:22" x14ac:dyDescent="0.25">
      <c r="B119" s="2">
        <f>IF(L118&lt;=1,0,O14*IF(O15 &lt;&gt; 0,(O15 / (1-(1+O15)^-(O17))), 1/O17))</f>
        <v>35885.414769018797</v>
      </c>
      <c r="D119" s="2">
        <f>L118*O15</f>
        <v>532.94293200137702</v>
      </c>
      <c r="F119" s="2">
        <f t="shared" si="23"/>
        <v>35352.471837017416</v>
      </c>
      <c r="H119" s="2">
        <f>L118*O16</f>
        <v>599.56079850154924</v>
      </c>
      <c r="J119" s="2">
        <f t="shared" si="24"/>
        <v>36484.975567520349</v>
      </c>
      <c r="L119" s="2">
        <f t="shared" si="25"/>
        <v>71236.114563257986</v>
      </c>
      <c r="R119">
        <f t="shared" si="22"/>
        <v>113</v>
      </c>
      <c r="S119" s="2">
        <f t="shared" si="26"/>
        <v>34481.764083832284</v>
      </c>
      <c r="T119" s="2">
        <f t="shared" si="27"/>
        <v>1403.6506851865151</v>
      </c>
      <c r="U119" s="2">
        <f t="shared" si="28"/>
        <v>1579.1070208348299</v>
      </c>
      <c r="V119" s="2">
        <f t="shared" si="29"/>
        <v>246248.37295347074</v>
      </c>
    </row>
    <row r="120" spans="2:22" x14ac:dyDescent="0.25">
      <c r="B120" s="2">
        <f>IF(L119&lt;=1,0,O14*IF(O15 &lt;&gt; 0,(O15 / (1-(1+O15)^-(O17))), 1/O17))</f>
        <v>35885.414769018797</v>
      </c>
      <c r="D120" s="2">
        <f>L119*O15</f>
        <v>356.18057281628995</v>
      </c>
      <c r="F120" s="2">
        <f t="shared" si="23"/>
        <v>35529.234196202509</v>
      </c>
      <c r="H120" s="2">
        <f>L119*O16</f>
        <v>400.7031444183263</v>
      </c>
      <c r="J120" s="2">
        <f t="shared" si="24"/>
        <v>36286.11791343712</v>
      </c>
      <c r="L120" s="2">
        <f t="shared" si="25"/>
        <v>35706.880367055477</v>
      </c>
      <c r="R120">
        <f t="shared" si="22"/>
        <v>114</v>
      </c>
      <c r="S120" s="2">
        <f t="shared" si="26"/>
        <v>34654.172904251442</v>
      </c>
      <c r="T120" s="2">
        <f t="shared" si="27"/>
        <v>1231.2418647673537</v>
      </c>
      <c r="U120" s="2">
        <f t="shared" si="28"/>
        <v>1385.1470978632733</v>
      </c>
      <c r="V120" s="2">
        <f t="shared" si="29"/>
        <v>211594.2000492193</v>
      </c>
    </row>
    <row r="121" spans="2:22" x14ac:dyDescent="0.25">
      <c r="B121" s="2">
        <f>IF(L120&lt;=1,0,O14*IF(O15 &lt;&gt; 0,(O15 / (1-(1+O15)^-(O17))), 1/O17))</f>
        <v>35885.414769018797</v>
      </c>
      <c r="C121" s="2">
        <f>SUM(B118:B121)</f>
        <v>143541.65907607519</v>
      </c>
      <c r="D121" s="2">
        <f>L120*O15</f>
        <v>178.53440183527738</v>
      </c>
      <c r="E121" s="2">
        <f>SUM(D118:D121)</f>
        <v>1776.4837831170946</v>
      </c>
      <c r="F121" s="2">
        <f t="shared" si="23"/>
        <v>35706.880367183519</v>
      </c>
      <c r="G121" s="2">
        <f>SUM(F118:F121)</f>
        <v>141765.1752929581</v>
      </c>
      <c r="H121" s="2">
        <f>L120*O16</f>
        <v>200.8512020646871</v>
      </c>
      <c r="I121" s="2">
        <f>SUM(H118:H121)</f>
        <v>1998.5442560067318</v>
      </c>
      <c r="J121" s="2">
        <f t="shared" si="24"/>
        <v>36086.265971083485</v>
      </c>
      <c r="K121" s="2">
        <f>SUM(J118:J121)</f>
        <v>145540.2033320819</v>
      </c>
      <c r="L121" s="2">
        <f t="shared" si="25"/>
        <v>-1.2804230209439993E-7</v>
      </c>
      <c r="R121">
        <f t="shared" si="22"/>
        <v>115</v>
      </c>
      <c r="S121" s="2">
        <f t="shared" si="26"/>
        <v>34827.443768772697</v>
      </c>
      <c r="T121" s="2">
        <f t="shared" si="27"/>
        <v>1057.9710002460965</v>
      </c>
      <c r="U121" s="2">
        <f t="shared" si="28"/>
        <v>1190.217375276859</v>
      </c>
      <c r="V121" s="2">
        <f t="shared" si="29"/>
        <v>176766.7562804466</v>
      </c>
    </row>
    <row r="122" spans="2:22" x14ac:dyDescent="0.25">
      <c r="R122">
        <f t="shared" si="22"/>
        <v>116</v>
      </c>
      <c r="S122" s="2">
        <f t="shared" si="26"/>
        <v>35001.580987616566</v>
      </c>
      <c r="T122" s="2">
        <f t="shared" si="27"/>
        <v>883.83378140223306</v>
      </c>
      <c r="U122" s="2">
        <f t="shared" si="28"/>
        <v>994.31300407751235</v>
      </c>
      <c r="V122" s="2">
        <f t="shared" si="29"/>
        <v>141765.17529283004</v>
      </c>
    </row>
    <row r="123" spans="2:22" x14ac:dyDescent="0.25">
      <c r="R123">
        <f t="shared" si="22"/>
        <v>117</v>
      </c>
      <c r="S123" s="2">
        <f t="shared" si="26"/>
        <v>35176.588892554646</v>
      </c>
      <c r="T123" s="2">
        <f t="shared" si="27"/>
        <v>708.82587646415027</v>
      </c>
      <c r="U123" s="2">
        <f t="shared" si="28"/>
        <v>797.4291110221692</v>
      </c>
      <c r="V123" s="2">
        <f t="shared" si="29"/>
        <v>106588.5864002754</v>
      </c>
    </row>
    <row r="124" spans="2:22" x14ac:dyDescent="0.25">
      <c r="R124">
        <f>R123+1</f>
        <v>118</v>
      </c>
      <c r="S124" s="2">
        <f t="shared" si="26"/>
        <v>35352.471837017416</v>
      </c>
      <c r="T124" s="2">
        <f t="shared" si="27"/>
        <v>532.94293200137702</v>
      </c>
      <c r="U124" s="2">
        <f t="shared" si="28"/>
        <v>599.56079850154924</v>
      </c>
      <c r="V124" s="2">
        <f t="shared" si="29"/>
        <v>71236.114563257986</v>
      </c>
    </row>
    <row r="125" spans="2:22" x14ac:dyDescent="0.25">
      <c r="R125">
        <f t="shared" ref="R125:R126" si="30">R124+1</f>
        <v>119</v>
      </c>
      <c r="S125" s="2">
        <f t="shared" si="26"/>
        <v>35529.234196202509</v>
      </c>
      <c r="T125" s="2">
        <f t="shared" si="27"/>
        <v>356.18057281628995</v>
      </c>
      <c r="U125" s="2">
        <f t="shared" si="28"/>
        <v>400.7031444183263</v>
      </c>
      <c r="V125" s="2">
        <f t="shared" si="29"/>
        <v>35706.880367055477</v>
      </c>
    </row>
    <row r="126" spans="2:22" x14ac:dyDescent="0.25">
      <c r="R126">
        <f t="shared" si="30"/>
        <v>120</v>
      </c>
      <c r="S126" s="2">
        <f t="shared" si="26"/>
        <v>35706.880367183519</v>
      </c>
      <c r="T126" s="2">
        <f t="shared" si="27"/>
        <v>178.53440183527738</v>
      </c>
      <c r="U126" s="2">
        <f t="shared" si="28"/>
        <v>200.8512020646871</v>
      </c>
      <c r="V126" s="2">
        <f t="shared" si="29"/>
        <v>-1.2804230209439993E-7</v>
      </c>
    </row>
  </sheetData>
  <mergeCells count="2">
    <mergeCell ref="N1:O1"/>
    <mergeCell ref="N12:O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4"/>
  <sheetViews>
    <sheetView tabSelected="1" workbookViewId="0">
      <selection activeCell="D9" sqref="D9"/>
    </sheetView>
  </sheetViews>
  <sheetFormatPr defaultRowHeight="15" x14ac:dyDescent="0.25"/>
  <cols>
    <col min="2" max="2" width="34" bestFit="1" customWidth="1"/>
    <col min="3" max="3" width="15.7109375" customWidth="1"/>
    <col min="4" max="4" width="13" customWidth="1"/>
    <col min="5" max="5" width="12.85546875" customWidth="1"/>
    <col min="6" max="6" width="16.28515625" customWidth="1"/>
  </cols>
  <sheetData>
    <row r="2" spans="2:4" x14ac:dyDescent="0.25">
      <c r="B2" s="1" t="s">
        <v>6</v>
      </c>
      <c r="C2" s="2">
        <f>'Payment Plan'!O3</f>
        <v>3500000</v>
      </c>
    </row>
    <row r="3" spans="2:4" x14ac:dyDescent="0.25">
      <c r="B3" s="1" t="s">
        <v>7</v>
      </c>
      <c r="C3">
        <f>'Payment Plan'!O6</f>
        <v>99</v>
      </c>
    </row>
    <row r="4" spans="2:4" x14ac:dyDescent="0.25">
      <c r="B4" s="1" t="s">
        <v>26</v>
      </c>
      <c r="C4" s="10">
        <f>'Payment Plan'!O7</f>
        <v>0.02</v>
      </c>
    </row>
    <row r="5" spans="2:4" x14ac:dyDescent="0.25">
      <c r="B5" s="1" t="s">
        <v>27</v>
      </c>
      <c r="C5" s="10">
        <f>'Payment Plan'!O13</f>
        <v>2.2500000000000006E-2</v>
      </c>
    </row>
    <row r="6" spans="2:4" x14ac:dyDescent="0.25">
      <c r="B6" s="1" t="s">
        <v>11</v>
      </c>
      <c r="C6">
        <f>'Payment Plan'!O8</f>
        <v>30</v>
      </c>
    </row>
    <row r="7" spans="2:4" x14ac:dyDescent="0.25">
      <c r="B7" s="1" t="s">
        <v>12</v>
      </c>
      <c r="C7">
        <f>'Payment Plan'!O9</f>
        <v>4</v>
      </c>
    </row>
    <row r="8" spans="2:4" x14ac:dyDescent="0.25">
      <c r="B8" s="1" t="s">
        <v>28</v>
      </c>
      <c r="C8" s="2">
        <f>'Payment Plan'!O10</f>
        <v>4000000</v>
      </c>
    </row>
    <row r="9" spans="2:4" x14ac:dyDescent="0.25">
      <c r="B9" s="1" t="s">
        <v>38</v>
      </c>
      <c r="C9" s="2" t="b">
        <f>'Payment Plan'!O5</f>
        <v>0</v>
      </c>
    </row>
    <row r="10" spans="2:4" x14ac:dyDescent="0.25">
      <c r="B10" s="1" t="s">
        <v>39</v>
      </c>
      <c r="C10" s="2">
        <f>'Payment Plan'!O18</f>
        <v>300000</v>
      </c>
    </row>
    <row r="11" spans="2:4" x14ac:dyDescent="0.25">
      <c r="B11" s="1"/>
    </row>
    <row r="12" spans="2:4" x14ac:dyDescent="0.25">
      <c r="B12" s="9" t="s">
        <v>18</v>
      </c>
      <c r="C12" s="9" t="s">
        <v>19</v>
      </c>
      <c r="D12" s="1"/>
    </row>
    <row r="13" spans="2:4" x14ac:dyDescent="0.25">
      <c r="B13" s="13">
        <f>'Contribution Rate'!B2</f>
        <v>0.4</v>
      </c>
      <c r="C13" s="13">
        <f>'Contribution Rate'!C2</f>
        <v>1.4999999999999999E-2</v>
      </c>
      <c r="D13" s="13"/>
    </row>
    <row r="14" spans="2:4" x14ac:dyDescent="0.25">
      <c r="B14" s="13">
        <f>'Contribution Rate'!B3</f>
        <v>0.6</v>
      </c>
      <c r="C14" s="13">
        <f>'Contribution Rate'!C3</f>
        <v>2.5000000000000001E-2</v>
      </c>
      <c r="D14" s="13"/>
    </row>
    <row r="15" spans="2:4" x14ac:dyDescent="0.25">
      <c r="B15" s="13">
        <f>'Contribution Rate'!B4</f>
        <v>0.8</v>
      </c>
      <c r="C15" s="13">
        <f>'Contribution Rate'!C4</f>
        <v>3.5000000000000003E-2</v>
      </c>
      <c r="D15" s="13"/>
    </row>
    <row r="16" spans="2:4" x14ac:dyDescent="0.25">
      <c r="C16" s="13"/>
    </row>
    <row r="17" spans="2:6" x14ac:dyDescent="0.25">
      <c r="B17" s="1" t="s">
        <v>10</v>
      </c>
      <c r="C17" s="2">
        <f>'Payment Plan'!O14</f>
        <v>3232323.2323232321</v>
      </c>
      <c r="D17" s="1"/>
      <c r="E17" s="1"/>
      <c r="F17" s="1"/>
    </row>
    <row r="18" spans="2:6" x14ac:dyDescent="0.25">
      <c r="B18" s="1" t="s">
        <v>23</v>
      </c>
      <c r="C18">
        <f>'Payment Plan'!O17</f>
        <v>120</v>
      </c>
    </row>
    <row r="19" spans="2:6" x14ac:dyDescent="0.25">
      <c r="B19" s="1" t="s">
        <v>12</v>
      </c>
      <c r="C19">
        <f>'Payment Plan'!O9</f>
        <v>4</v>
      </c>
    </row>
    <row r="20" spans="2:6" x14ac:dyDescent="0.25">
      <c r="B20" s="1" t="s">
        <v>13</v>
      </c>
      <c r="C20" s="10">
        <f>'Payment Plan'!O15</f>
        <v>5.0000000000000001E-3</v>
      </c>
    </row>
    <row r="21" spans="2:6" x14ac:dyDescent="0.25">
      <c r="B21" s="1" t="s">
        <v>15</v>
      </c>
      <c r="C21" s="10">
        <f>'Payment Plan'!O16</f>
        <v>5.6250000000000015E-3</v>
      </c>
    </row>
    <row r="22" spans="2:6" x14ac:dyDescent="0.25">
      <c r="B22" s="1" t="s">
        <v>24</v>
      </c>
      <c r="C22" s="1" t="s">
        <v>2</v>
      </c>
      <c r="D22" s="1" t="s">
        <v>1</v>
      </c>
      <c r="E22" s="1" t="s">
        <v>3</v>
      </c>
      <c r="F22" s="1" t="s">
        <v>25</v>
      </c>
    </row>
    <row r="23" spans="2:6" x14ac:dyDescent="0.25">
      <c r="B23">
        <v>1</v>
      </c>
      <c r="C23" s="2">
        <f>'Payment Plan'!F2</f>
        <v>19723.798607402634</v>
      </c>
      <c r="D23" s="2">
        <f>'Payment Plan'!D2</f>
        <v>16161.616161616161</v>
      </c>
      <c r="E23" s="2">
        <f>'Payment Plan'!H2</f>
        <v>18181.818181818184</v>
      </c>
      <c r="F23" s="2">
        <f>'Payment Plan'!L2</f>
        <v>3212599.4337158296</v>
      </c>
    </row>
    <row r="24" spans="2:6" x14ac:dyDescent="0.25">
      <c r="B24">
        <f>B23+1</f>
        <v>2</v>
      </c>
      <c r="C24" s="2">
        <f>'Payment Plan'!F3</f>
        <v>19822.41760043965</v>
      </c>
      <c r="D24" s="2">
        <f>'Payment Plan'!D3</f>
        <v>16062.997168579148</v>
      </c>
      <c r="E24" s="2">
        <f>'Payment Plan'!H3</f>
        <v>18070.871814651546</v>
      </c>
      <c r="F24" s="2">
        <f>'Payment Plan'!L3</f>
        <v>3192777.0161153898</v>
      </c>
    </row>
    <row r="25" spans="2:6" x14ac:dyDescent="0.25">
      <c r="B25">
        <f>B24+1</f>
        <v>3</v>
      </c>
      <c r="C25" s="2">
        <f>'Payment Plan'!F4</f>
        <v>19921.529688441849</v>
      </c>
      <c r="D25" s="2">
        <f>'Payment Plan'!D4</f>
        <v>15963.885080576949</v>
      </c>
      <c r="E25" s="2">
        <f>'Payment Plan'!H4</f>
        <v>17959.370715649071</v>
      </c>
      <c r="F25" s="2">
        <f>'Payment Plan'!L4</f>
        <v>3172855.4864269481</v>
      </c>
    </row>
    <row r="26" spans="2:6" x14ac:dyDescent="0.25">
      <c r="B26">
        <f t="shared" ref="B26:B89" si="0">B25+1</f>
        <v>4</v>
      </c>
      <c r="C26" s="2">
        <f>'Payment Plan'!F5</f>
        <v>20021.137336884058</v>
      </c>
      <c r="D26" s="2">
        <f>'Payment Plan'!D5</f>
        <v>15864.277432134741</v>
      </c>
      <c r="E26" s="2">
        <f>'Payment Plan'!H5</f>
        <v>17847.312111151587</v>
      </c>
      <c r="F26" s="2">
        <f>'Payment Plan'!L5</f>
        <v>3152834.3490900639</v>
      </c>
    </row>
    <row r="27" spans="2:6" x14ac:dyDescent="0.25">
      <c r="B27">
        <f t="shared" si="0"/>
        <v>5</v>
      </c>
      <c r="C27" s="2">
        <f>'Payment Plan'!F6</f>
        <v>20121.243023568477</v>
      </c>
      <c r="D27" s="2">
        <f>'Payment Plan'!D6</f>
        <v>15764.17174545032</v>
      </c>
      <c r="E27" s="2">
        <f>'Payment Plan'!H6</f>
        <v>17734.693213631614</v>
      </c>
      <c r="F27" s="2">
        <f>'Payment Plan'!L6</f>
        <v>3132713.1060664956</v>
      </c>
    </row>
    <row r="28" spans="2:6" x14ac:dyDescent="0.25">
      <c r="B28">
        <f t="shared" si="0"/>
        <v>6</v>
      </c>
      <c r="C28" s="2">
        <f>'Payment Plan'!F7</f>
        <v>20221.849238686318</v>
      </c>
      <c r="D28" s="2">
        <f>'Payment Plan'!D7</f>
        <v>15663.565530332478</v>
      </c>
      <c r="E28" s="2">
        <f>'Payment Plan'!H7</f>
        <v>17621.511221624041</v>
      </c>
      <c r="F28" s="2">
        <f>'Payment Plan'!L7</f>
        <v>3112491.2568278094</v>
      </c>
    </row>
    <row r="29" spans="2:6" x14ac:dyDescent="0.25">
      <c r="B29">
        <f t="shared" si="0"/>
        <v>7</v>
      </c>
      <c r="C29" s="2">
        <f>'Payment Plan'!F8</f>
        <v>20322.958484879749</v>
      </c>
      <c r="D29" s="2">
        <f>'Payment Plan'!D8</f>
        <v>15562.456284139047</v>
      </c>
      <c r="E29" s="2">
        <f>'Payment Plan'!H8</f>
        <v>17507.763319656431</v>
      </c>
      <c r="F29" s="2">
        <f>'Payment Plan'!L8</f>
        <v>3092168.2983429297</v>
      </c>
    </row>
    <row r="30" spans="2:6" x14ac:dyDescent="0.25">
      <c r="B30">
        <f t="shared" si="0"/>
        <v>8</v>
      </c>
      <c r="C30" s="2">
        <f>'Payment Plan'!F9</f>
        <v>20424.573277304145</v>
      </c>
      <c r="D30" s="2">
        <f>'Payment Plan'!D9</f>
        <v>15460.841491714649</v>
      </c>
      <c r="E30" s="2">
        <f>'Payment Plan'!H9</f>
        <v>17393.446678178985</v>
      </c>
      <c r="F30" s="2">
        <f>'Payment Plan'!L9</f>
        <v>3071743.7250656257</v>
      </c>
    </row>
    <row r="31" spans="2:6" x14ac:dyDescent="0.25">
      <c r="B31">
        <f t="shared" si="0"/>
        <v>9</v>
      </c>
      <c r="C31" s="2">
        <f>'Payment Plan'!F10</f>
        <v>20526.696143690668</v>
      </c>
      <c r="D31" s="2">
        <f>'Payment Plan'!D10</f>
        <v>15358.718625328129</v>
      </c>
      <c r="E31" s="2">
        <f>'Payment Plan'!H10</f>
        <v>17278.558453494148</v>
      </c>
      <c r="F31" s="2">
        <f>'Payment Plan'!L10</f>
        <v>3051217.0289219352</v>
      </c>
    </row>
    <row r="32" spans="2:6" x14ac:dyDescent="0.25">
      <c r="B32">
        <f t="shared" si="0"/>
        <v>10</v>
      </c>
      <c r="C32" s="2">
        <f>'Payment Plan'!F11</f>
        <v>20629.329624409118</v>
      </c>
      <c r="D32" s="2">
        <f>'Payment Plan'!D11</f>
        <v>15256.085144609677</v>
      </c>
      <c r="E32" s="2">
        <f>'Payment Plan'!H11</f>
        <v>17163.095787685892</v>
      </c>
      <c r="F32" s="2">
        <f>'Payment Plan'!L11</f>
        <v>3030587.6992975259</v>
      </c>
    </row>
    <row r="33" spans="2:6" x14ac:dyDescent="0.25">
      <c r="B33">
        <f t="shared" si="0"/>
        <v>11</v>
      </c>
      <c r="C33" s="2">
        <f>'Payment Plan'!F12</f>
        <v>20732.476272531167</v>
      </c>
      <c r="D33" s="2">
        <f>'Payment Plan'!D12</f>
        <v>15152.93849648763</v>
      </c>
      <c r="E33" s="2">
        <f>'Payment Plan'!H12</f>
        <v>17047.055808548586</v>
      </c>
      <c r="F33" s="2">
        <f>'Payment Plan'!L12</f>
        <v>3009855.2230249946</v>
      </c>
    </row>
    <row r="34" spans="2:6" x14ac:dyDescent="0.25">
      <c r="B34">
        <f t="shared" si="0"/>
        <v>12</v>
      </c>
      <c r="C34" s="2">
        <f>'Payment Plan'!F13</f>
        <v>20836.138653893824</v>
      </c>
      <c r="D34" s="2">
        <f>'Payment Plan'!D13</f>
        <v>15049.276115124972</v>
      </c>
      <c r="E34" s="2">
        <f>'Payment Plan'!H13</f>
        <v>16930.435629515599</v>
      </c>
      <c r="F34" s="2">
        <f>'Payment Plan'!L13</f>
        <v>2989019.0843711006</v>
      </c>
    </row>
    <row r="35" spans="2:6" x14ac:dyDescent="0.25">
      <c r="B35">
        <f t="shared" si="0"/>
        <v>13</v>
      </c>
      <c r="C35" s="2">
        <f>'Payment Plan'!F14</f>
        <v>20940.319347163291</v>
      </c>
      <c r="D35" s="2">
        <f>'Payment Plan'!D14</f>
        <v>14945.095421855503</v>
      </c>
      <c r="E35" s="2">
        <f>'Payment Plan'!H14</f>
        <v>16813.232349587444</v>
      </c>
      <c r="F35" s="2">
        <f>'Payment Plan'!L14</f>
        <v>2968078.7650239374</v>
      </c>
    </row>
    <row r="36" spans="2:6" x14ac:dyDescent="0.25">
      <c r="B36">
        <f t="shared" si="0"/>
        <v>14</v>
      </c>
      <c r="C36" s="2">
        <f>'Payment Plan'!F15</f>
        <v>21045.020943899108</v>
      </c>
      <c r="D36" s="2">
        <f>'Payment Plan'!D15</f>
        <v>14840.393825119687</v>
      </c>
      <c r="E36" s="2">
        <f>'Payment Plan'!H15</f>
        <v>16695.443053259653</v>
      </c>
      <c r="F36" s="2">
        <f>'Payment Plan'!L15</f>
        <v>2947033.7440800383</v>
      </c>
    </row>
    <row r="37" spans="2:6" x14ac:dyDescent="0.25">
      <c r="B37">
        <f t="shared" si="0"/>
        <v>15</v>
      </c>
      <c r="C37" s="2">
        <f>'Payment Plan'!F16</f>
        <v>21150.246048618603</v>
      </c>
      <c r="D37" s="2">
        <f>'Payment Plan'!D16</f>
        <v>14735.168720400192</v>
      </c>
      <c r="E37" s="2">
        <f>'Payment Plan'!H16</f>
        <v>16577.064810450222</v>
      </c>
      <c r="F37" s="2">
        <f>'Payment Plan'!L16</f>
        <v>2925883.4980314197</v>
      </c>
    </row>
    <row r="38" spans="2:6" x14ac:dyDescent="0.25">
      <c r="B38">
        <f t="shared" si="0"/>
        <v>16</v>
      </c>
      <c r="C38" s="2">
        <f>'Payment Plan'!F17</f>
        <v>21255.997278861698</v>
      </c>
      <c r="D38" s="2">
        <f>'Payment Plan'!D17</f>
        <v>14629.417490157099</v>
      </c>
      <c r="E38" s="2">
        <f>'Payment Plan'!H17</f>
        <v>16458.094676426739</v>
      </c>
      <c r="F38" s="2">
        <f>'Payment Plan'!L17</f>
        <v>2904627.500752558</v>
      </c>
    </row>
    <row r="39" spans="2:6" x14ac:dyDescent="0.25">
      <c r="B39">
        <f t="shared" si="0"/>
        <v>17</v>
      </c>
      <c r="C39" s="2">
        <f>'Payment Plan'!F18</f>
        <v>21362.277265256009</v>
      </c>
      <c r="D39" s="2">
        <f>'Payment Plan'!D18</f>
        <v>14523.137503762789</v>
      </c>
      <c r="E39" s="2">
        <f>'Payment Plan'!H18</f>
        <v>16338.529691733143</v>
      </c>
      <c r="F39" s="2">
        <f>'Payment Plan'!L18</f>
        <v>2883265.2234873022</v>
      </c>
    </row>
    <row r="40" spans="2:6" x14ac:dyDescent="0.25">
      <c r="B40">
        <f t="shared" si="0"/>
        <v>18</v>
      </c>
      <c r="C40" s="2">
        <f>'Payment Plan'!F19</f>
        <v>21469.088651582286</v>
      </c>
      <c r="D40" s="2">
        <f>'Payment Plan'!D19</f>
        <v>14416.326117436511</v>
      </c>
      <c r="E40" s="2">
        <f>'Payment Plan'!H19</f>
        <v>16218.366882116079</v>
      </c>
      <c r="F40" s="2">
        <f>'Payment Plan'!L19</f>
        <v>2861796.1348357201</v>
      </c>
    </row>
    <row r="41" spans="2:6" x14ac:dyDescent="0.25">
      <c r="B41">
        <f t="shared" si="0"/>
        <v>19</v>
      </c>
      <c r="C41" s="2">
        <f>'Payment Plan'!F20</f>
        <v>21576.434094840195</v>
      </c>
      <c r="D41" s="2">
        <f>'Payment Plan'!D20</f>
        <v>14308.980674178601</v>
      </c>
      <c r="E41" s="2">
        <f>'Payment Plan'!H20</f>
        <v>16097.60325845093</v>
      </c>
      <c r="F41" s="2">
        <f>'Payment Plan'!L20</f>
        <v>2840219.7007408799</v>
      </c>
    </row>
    <row r="42" spans="2:6" x14ac:dyDescent="0.25">
      <c r="B42">
        <f t="shared" si="0"/>
        <v>20</v>
      </c>
      <c r="C42" s="2">
        <f>'Payment Plan'!F21</f>
        <v>21684.316265314395</v>
      </c>
      <c r="D42" s="2">
        <f>'Payment Plan'!D21</f>
        <v>14201.098503704399</v>
      </c>
      <c r="E42" s="2">
        <f>'Payment Plan'!H21</f>
        <v>15976.235816667453</v>
      </c>
      <c r="F42" s="2">
        <f>'Payment Plan'!L21</f>
        <v>2818535.3844755655</v>
      </c>
    </row>
    <row r="43" spans="2:6" x14ac:dyDescent="0.25">
      <c r="B43">
        <f t="shared" si="0"/>
        <v>21</v>
      </c>
      <c r="C43" s="2">
        <f>'Payment Plan'!F22</f>
        <v>21792.737846640968</v>
      </c>
      <c r="D43" s="2">
        <f>'Payment Plan'!D22</f>
        <v>14092.676922377828</v>
      </c>
      <c r="E43" s="2">
        <f>'Payment Plan'!H22</f>
        <v>15854.26153767506</v>
      </c>
      <c r="F43" s="2">
        <f>'Payment Plan'!L22</f>
        <v>2796742.6466289246</v>
      </c>
    </row>
    <row r="44" spans="2:6" x14ac:dyDescent="0.25">
      <c r="B44">
        <f t="shared" si="0"/>
        <v>22</v>
      </c>
      <c r="C44" s="2">
        <f>'Payment Plan'!F23</f>
        <v>21901.701535874174</v>
      </c>
      <c r="D44" s="2">
        <f>'Payment Plan'!D23</f>
        <v>13983.713233144623</v>
      </c>
      <c r="E44" s="2">
        <f>'Payment Plan'!H23</f>
        <v>15731.677387287706</v>
      </c>
      <c r="F44" s="2">
        <f>'Payment Plan'!L23</f>
        <v>2774840.9450930506</v>
      </c>
    </row>
    <row r="45" spans="2:6" x14ac:dyDescent="0.25">
      <c r="B45">
        <f t="shared" si="0"/>
        <v>23</v>
      </c>
      <c r="C45" s="2">
        <f>'Payment Plan'!F24</f>
        <v>22011.210043553543</v>
      </c>
      <c r="D45" s="2">
        <f>'Payment Plan'!D24</f>
        <v>13874.204725465253</v>
      </c>
      <c r="E45" s="2">
        <f>'Payment Plan'!H24</f>
        <v>15608.480316148414</v>
      </c>
      <c r="F45" s="2">
        <f>'Payment Plan'!L24</f>
        <v>2752829.7350494969</v>
      </c>
    </row>
    <row r="46" spans="2:6" x14ac:dyDescent="0.25">
      <c r="B46">
        <f t="shared" si="0"/>
        <v>24</v>
      </c>
      <c r="C46" s="2">
        <f>'Payment Plan'!F25</f>
        <v>22121.266093771312</v>
      </c>
      <c r="D46" s="2">
        <f>'Payment Plan'!D25</f>
        <v>13764.148675247485</v>
      </c>
      <c r="E46" s="2">
        <f>'Payment Plan'!H25</f>
        <v>15484.667259653424</v>
      </c>
      <c r="F46" s="2">
        <f>'Payment Plan'!L25</f>
        <v>2730708.4689557254</v>
      </c>
    </row>
    <row r="47" spans="2:6" x14ac:dyDescent="0.25">
      <c r="B47">
        <f t="shared" si="0"/>
        <v>25</v>
      </c>
      <c r="C47" s="2">
        <f>'Payment Plan'!F26</f>
        <v>22231.872424240169</v>
      </c>
      <c r="D47" s="2">
        <f>'Payment Plan'!D26</f>
        <v>13653.542344778627</v>
      </c>
      <c r="E47" s="2">
        <f>'Payment Plan'!H26</f>
        <v>15360.235137875959</v>
      </c>
      <c r="F47" s="2">
        <f>'Payment Plan'!L26</f>
        <v>2708476.5965314852</v>
      </c>
    </row>
    <row r="48" spans="2:6" x14ac:dyDescent="0.25">
      <c r="B48">
        <f t="shared" si="0"/>
        <v>26</v>
      </c>
      <c r="C48" s="2">
        <f>'Payment Plan'!F27</f>
        <v>22343.031786361371</v>
      </c>
      <c r="D48" s="2">
        <f>'Payment Plan'!D27</f>
        <v>13542.382982657426</v>
      </c>
      <c r="E48" s="2">
        <f>'Payment Plan'!H27</f>
        <v>15235.180855489609</v>
      </c>
      <c r="F48" s="2">
        <f>'Payment Plan'!L27</f>
        <v>2686133.564745124</v>
      </c>
    </row>
    <row r="49" spans="2:6" x14ac:dyDescent="0.25">
      <c r="B49">
        <f t="shared" si="0"/>
        <v>27</v>
      </c>
      <c r="C49" s="2">
        <f>'Payment Plan'!F28</f>
        <v>22454.746945293176</v>
      </c>
      <c r="D49" s="2">
        <f>'Payment Plan'!D28</f>
        <v>13430.66782372562</v>
      </c>
      <c r="E49" s="2">
        <f>'Payment Plan'!H28</f>
        <v>15109.501301691327</v>
      </c>
      <c r="F49" s="2">
        <f>'Payment Plan'!L28</f>
        <v>2663678.8177998308</v>
      </c>
    </row>
    <row r="50" spans="2:6" x14ac:dyDescent="0.25">
      <c r="B50">
        <f t="shared" si="0"/>
        <v>28</v>
      </c>
      <c r="C50" s="2">
        <f>'Payment Plan'!F29</f>
        <v>22567.020680019643</v>
      </c>
      <c r="D50" s="2">
        <f>'Payment Plan'!D29</f>
        <v>13318.394088999154</v>
      </c>
      <c r="E50" s="2">
        <f>'Payment Plan'!H29</f>
        <v>14983.193350124053</v>
      </c>
      <c r="F50" s="2">
        <f>'Payment Plan'!L29</f>
        <v>2641111.7971198112</v>
      </c>
    </row>
    <row r="51" spans="2:6" x14ac:dyDescent="0.25">
      <c r="B51">
        <f t="shared" si="0"/>
        <v>29</v>
      </c>
      <c r="C51" s="2">
        <f>'Payment Plan'!F30</f>
        <v>22679.855783419742</v>
      </c>
      <c r="D51" s="2">
        <f>'Payment Plan'!D30</f>
        <v>13205.558985599057</v>
      </c>
      <c r="E51" s="2">
        <f>'Payment Plan'!H30</f>
        <v>14856.253858798942</v>
      </c>
      <c r="F51" s="2">
        <f>'Payment Plan'!L30</f>
        <v>2618431.9413363915</v>
      </c>
    </row>
    <row r="52" spans="2:6" x14ac:dyDescent="0.25">
      <c r="B52">
        <f t="shared" si="0"/>
        <v>30</v>
      </c>
      <c r="C52" s="2">
        <f>'Payment Plan'!F31</f>
        <v>22793.255062336837</v>
      </c>
      <c r="D52" s="2">
        <f>'Payment Plan'!D31</f>
        <v>13092.159706681958</v>
      </c>
      <c r="E52" s="2">
        <f>'Payment Plan'!H31</f>
        <v>14728.679670017205</v>
      </c>
      <c r="F52" s="2">
        <f>'Payment Plan'!L31</f>
        <v>2595638.6862740545</v>
      </c>
    </row>
    <row r="53" spans="2:6" x14ac:dyDescent="0.25">
      <c r="B53">
        <f t="shared" si="0"/>
        <v>31</v>
      </c>
      <c r="C53" s="2">
        <f>'Payment Plan'!F32</f>
        <v>22907.221337648523</v>
      </c>
      <c r="D53" s="2">
        <f>'Payment Plan'!D32</f>
        <v>12978.193431370273</v>
      </c>
      <c r="E53" s="2">
        <f>'Payment Plan'!H32</f>
        <v>14600.46761029156</v>
      </c>
      <c r="F53" s="2">
        <f>'Payment Plan'!L32</f>
        <v>2572731.4649364059</v>
      </c>
    </row>
    <row r="54" spans="2:6" x14ac:dyDescent="0.25">
      <c r="B54">
        <f t="shared" si="0"/>
        <v>32</v>
      </c>
      <c r="C54" s="2">
        <f>'Payment Plan'!F33</f>
        <v>23021.757444336767</v>
      </c>
      <c r="D54" s="2">
        <f>'Payment Plan'!D33</f>
        <v>12863.65732468203</v>
      </c>
      <c r="E54" s="2">
        <f>'Payment Plan'!H33</f>
        <v>14471.614490267288</v>
      </c>
      <c r="F54" s="2">
        <f>'Payment Plan'!L33</f>
        <v>2549709.7074920693</v>
      </c>
    </row>
    <row r="55" spans="2:6" x14ac:dyDescent="0.25">
      <c r="B55">
        <f t="shared" si="0"/>
        <v>33</v>
      </c>
      <c r="C55" s="2">
        <f>'Payment Plan'!F34</f>
        <v>23136.866231558452</v>
      </c>
      <c r="D55" s="2">
        <f>'Payment Plan'!D34</f>
        <v>12748.548537460347</v>
      </c>
      <c r="E55" s="2">
        <f>'Payment Plan'!H34</f>
        <v>14342.117104642894</v>
      </c>
      <c r="F55" s="2">
        <f>'Payment Plan'!L34</f>
        <v>2526572.841260511</v>
      </c>
    </row>
    <row r="56" spans="2:6" x14ac:dyDescent="0.25">
      <c r="B56">
        <f t="shared" si="0"/>
        <v>34</v>
      </c>
      <c r="C56" s="2">
        <f>'Payment Plan'!F35</f>
        <v>23252.550562716242</v>
      </c>
      <c r="D56" s="2">
        <f>'Payment Plan'!D35</f>
        <v>12632.864206302555</v>
      </c>
      <c r="E56" s="2">
        <f>'Payment Plan'!H35</f>
        <v>14211.972232090378</v>
      </c>
      <c r="F56" s="2">
        <f>'Payment Plan'!L35</f>
        <v>2503320.2906977949</v>
      </c>
    </row>
    <row r="57" spans="2:6" x14ac:dyDescent="0.25">
      <c r="B57">
        <f t="shared" si="0"/>
        <v>35</v>
      </c>
      <c r="C57" s="2">
        <f>'Payment Plan'!F36</f>
        <v>23368.81331552982</v>
      </c>
      <c r="D57" s="2">
        <f>'Payment Plan'!D36</f>
        <v>12516.601453488975</v>
      </c>
      <c r="E57" s="2">
        <f>'Payment Plan'!H36</f>
        <v>14081.176635175099</v>
      </c>
      <c r="F57" s="2">
        <f>'Payment Plan'!L36</f>
        <v>2479951.477382265</v>
      </c>
    </row>
    <row r="58" spans="2:6" x14ac:dyDescent="0.25">
      <c r="B58">
        <f t="shared" si="0"/>
        <v>36</v>
      </c>
      <c r="C58" s="2">
        <f>'Payment Plan'!F37</f>
        <v>23485.657382107471</v>
      </c>
      <c r="D58" s="2">
        <f>'Payment Plan'!D37</f>
        <v>12399.757386911326</v>
      </c>
      <c r="E58" s="2">
        <f>'Payment Plan'!H37</f>
        <v>13949.727060275245</v>
      </c>
      <c r="F58" s="2">
        <f>'Payment Plan'!L37</f>
        <v>2456465.8200001577</v>
      </c>
    </row>
    <row r="59" spans="2:6" x14ac:dyDescent="0.25">
      <c r="B59">
        <f t="shared" si="0"/>
        <v>37</v>
      </c>
      <c r="C59" s="2">
        <f>'Payment Plan'!F38</f>
        <v>23603.085669018008</v>
      </c>
      <c r="D59" s="2">
        <f>'Payment Plan'!D38</f>
        <v>12282.329100000788</v>
      </c>
      <c r="E59" s="2">
        <f>'Payment Plan'!H38</f>
        <v>13817.620237500891</v>
      </c>
      <c r="F59" s="2">
        <f>'Payment Plan'!L38</f>
        <v>2432862.7343311398</v>
      </c>
    </row>
    <row r="60" spans="2:6" x14ac:dyDescent="0.25">
      <c r="B60">
        <f t="shared" si="0"/>
        <v>38</v>
      </c>
      <c r="C60" s="2">
        <f>'Payment Plan'!F39</f>
        <v>23721.101097363098</v>
      </c>
      <c r="D60" s="2">
        <f>'Payment Plan'!D39</f>
        <v>12164.3136716557</v>
      </c>
      <c r="E60" s="2">
        <f>'Payment Plan'!H39</f>
        <v>13684.852880612665</v>
      </c>
      <c r="F60" s="2">
        <f>'Payment Plan'!L39</f>
        <v>2409141.6332337768</v>
      </c>
    </row>
    <row r="61" spans="2:6" x14ac:dyDescent="0.25">
      <c r="B61">
        <f t="shared" si="0"/>
        <v>39</v>
      </c>
      <c r="C61" s="2">
        <f>'Payment Plan'!F40</f>
        <v>23839.70660284991</v>
      </c>
      <c r="D61" s="2">
        <f>'Payment Plan'!D40</f>
        <v>12045.708166168884</v>
      </c>
      <c r="E61" s="2">
        <f>'Payment Plan'!H40</f>
        <v>13551.421686939999</v>
      </c>
      <c r="F61" s="2">
        <f>'Payment Plan'!L40</f>
        <v>2385301.9266309268</v>
      </c>
    </row>
    <row r="62" spans="2:6" x14ac:dyDescent="0.25">
      <c r="B62">
        <f t="shared" si="0"/>
        <v>40</v>
      </c>
      <c r="C62" s="2">
        <f>'Payment Plan'!F41</f>
        <v>23958.905135864163</v>
      </c>
      <c r="D62" s="2">
        <f>'Payment Plan'!D41</f>
        <v>11926.509633154634</v>
      </c>
      <c r="E62" s="2">
        <f>'Payment Plan'!H41</f>
        <v>13417.323337298967</v>
      </c>
      <c r="F62" s="2">
        <f>'Payment Plan'!L41</f>
        <v>2361343.0214950624</v>
      </c>
    </row>
    <row r="63" spans="2:6" x14ac:dyDescent="0.25">
      <c r="B63">
        <f t="shared" si="0"/>
        <v>41</v>
      </c>
      <c r="C63" s="2">
        <f>'Payment Plan'!F42</f>
        <v>24078.699661543484</v>
      </c>
      <c r="D63" s="2">
        <f>'Payment Plan'!D42</f>
        <v>11806.715107475313</v>
      </c>
      <c r="E63" s="2">
        <f>'Payment Plan'!H42</f>
        <v>13282.55449590973</v>
      </c>
      <c r="F63" s="2">
        <f>'Payment Plan'!L42</f>
        <v>2337264.3218335188</v>
      </c>
    </row>
    <row r="64" spans="2:6" x14ac:dyDescent="0.25">
      <c r="B64">
        <f t="shared" si="0"/>
        <v>42</v>
      </c>
      <c r="C64" s="2">
        <f>'Payment Plan'!F43</f>
        <v>24199.093159851203</v>
      </c>
      <c r="D64" s="2">
        <f>'Payment Plan'!D43</f>
        <v>11686.321609167595</v>
      </c>
      <c r="E64" s="2">
        <f>'Payment Plan'!H43</f>
        <v>13147.111810313547</v>
      </c>
      <c r="F64" s="2">
        <f>'Payment Plan'!L43</f>
        <v>2313065.2286736676</v>
      </c>
    </row>
    <row r="65" spans="2:6" x14ac:dyDescent="0.25">
      <c r="B65">
        <f t="shared" si="0"/>
        <v>43</v>
      </c>
      <c r="C65" s="2">
        <f>'Payment Plan'!F44</f>
        <v>24320.08862565046</v>
      </c>
      <c r="D65" s="2">
        <f>'Payment Plan'!D44</f>
        <v>11565.326143368338</v>
      </c>
      <c r="E65" s="2">
        <f>'Payment Plan'!H44</f>
        <v>13010.991911289384</v>
      </c>
      <c r="F65" s="2">
        <f>'Payment Plan'!L44</f>
        <v>2288745.1400480173</v>
      </c>
    </row>
    <row r="66" spans="2:6" x14ac:dyDescent="0.25">
      <c r="B66">
        <f t="shared" si="0"/>
        <v>44</v>
      </c>
      <c r="C66" s="2">
        <f>'Payment Plan'!F45</f>
        <v>24441.689068778709</v>
      </c>
      <c r="D66" s="2">
        <f>'Payment Plan'!D45</f>
        <v>11443.725700240086</v>
      </c>
      <c r="E66" s="2">
        <f>'Payment Plan'!H45</f>
        <v>12874.1914127701</v>
      </c>
      <c r="F66" s="2">
        <f>'Payment Plan'!L45</f>
        <v>2264303.4509792384</v>
      </c>
    </row>
    <row r="67" spans="2:6" x14ac:dyDescent="0.25">
      <c r="B67">
        <f t="shared" si="0"/>
        <v>45</v>
      </c>
      <c r="C67" s="2">
        <f>'Payment Plan'!F46</f>
        <v>24563.897514122604</v>
      </c>
      <c r="D67" s="2">
        <f>'Payment Plan'!D46</f>
        <v>11321.517254896193</v>
      </c>
      <c r="E67" s="2">
        <f>'Payment Plan'!H46</f>
        <v>12736.70691175822</v>
      </c>
      <c r="F67" s="2">
        <f>'Payment Plan'!L46</f>
        <v>2239739.5534651158</v>
      </c>
    </row>
    <row r="68" spans="2:6" x14ac:dyDescent="0.25">
      <c r="B68">
        <f t="shared" si="0"/>
        <v>46</v>
      </c>
      <c r="C68" s="2">
        <f>'Payment Plan'!F47</f>
        <v>24686.717001693218</v>
      </c>
      <c r="D68" s="2">
        <f>'Payment Plan'!D47</f>
        <v>11198.697767325579</v>
      </c>
      <c r="E68" s="2">
        <f>'Payment Plan'!H47</f>
        <v>12598.534988241279</v>
      </c>
      <c r="F68" s="2">
        <f>'Payment Plan'!L47</f>
        <v>2215052.8364634225</v>
      </c>
    </row>
    <row r="69" spans="2:6" x14ac:dyDescent="0.25">
      <c r="B69">
        <f t="shared" si="0"/>
        <v>47</v>
      </c>
      <c r="C69" s="2">
        <f>'Payment Plan'!F48</f>
        <v>24810.150586701682</v>
      </c>
      <c r="D69" s="2">
        <f>'Payment Plan'!D48</f>
        <v>11075.264182317112</v>
      </c>
      <c r="E69" s="2">
        <f>'Payment Plan'!H48</f>
        <v>12459.672205106755</v>
      </c>
      <c r="F69" s="2">
        <f>'Payment Plan'!L48</f>
        <v>2190242.6858767211</v>
      </c>
    </row>
    <row r="70" spans="2:6" x14ac:dyDescent="0.25">
      <c r="B70">
        <f t="shared" si="0"/>
        <v>48</v>
      </c>
      <c r="C70" s="2">
        <f>'Payment Plan'!F49</f>
        <v>24934.20133963519</v>
      </c>
      <c r="D70" s="2">
        <f>'Payment Plan'!D49</f>
        <v>10951.213429383606</v>
      </c>
      <c r="E70" s="2">
        <f>'Payment Plan'!H49</f>
        <v>12320.11510805656</v>
      </c>
      <c r="F70" s="2">
        <f>'Payment Plan'!L49</f>
        <v>2165308.484537086</v>
      </c>
    </row>
    <row r="71" spans="2:6" x14ac:dyDescent="0.25">
      <c r="B71">
        <f t="shared" si="0"/>
        <v>49</v>
      </c>
      <c r="C71" s="2">
        <f>'Payment Plan'!F50</f>
        <v>25058.872346333366</v>
      </c>
      <c r="D71" s="2">
        <f>'Payment Plan'!D50</f>
        <v>10826.54242268543</v>
      </c>
      <c r="E71" s="2">
        <f>'Payment Plan'!H50</f>
        <v>12179.860225521112</v>
      </c>
      <c r="F71" s="2">
        <f>'Payment Plan'!L50</f>
        <v>2140249.6121907528</v>
      </c>
    </row>
    <row r="72" spans="2:6" x14ac:dyDescent="0.25">
      <c r="B72">
        <f t="shared" si="0"/>
        <v>50</v>
      </c>
      <c r="C72" s="2">
        <f>'Payment Plan'!F51</f>
        <v>25184.166708065033</v>
      </c>
      <c r="D72" s="2">
        <f>'Payment Plan'!D51</f>
        <v>10701.248060953763</v>
      </c>
      <c r="E72" s="2">
        <f>'Payment Plan'!H51</f>
        <v>12038.904068572987</v>
      </c>
      <c r="F72" s="2">
        <f>'Payment Plan'!L51</f>
        <v>2115065.4454826876</v>
      </c>
    </row>
    <row r="73" spans="2:6" x14ac:dyDescent="0.25">
      <c r="B73">
        <f t="shared" si="0"/>
        <v>51</v>
      </c>
      <c r="C73" s="2">
        <f>'Payment Plan'!F52</f>
        <v>25310.08754160536</v>
      </c>
      <c r="D73" s="2">
        <f>'Payment Plan'!D52</f>
        <v>10575.327227413438</v>
      </c>
      <c r="E73" s="2">
        <f>'Payment Plan'!H52</f>
        <v>11897.243130840121</v>
      </c>
      <c r="F73" s="2">
        <f>'Payment Plan'!L52</f>
        <v>2089755.3579410822</v>
      </c>
    </row>
    <row r="74" spans="2:6" x14ac:dyDescent="0.25">
      <c r="B74">
        <f t="shared" si="0"/>
        <v>52</v>
      </c>
      <c r="C74" s="2">
        <f>'Payment Plan'!F53</f>
        <v>25436.637979313386</v>
      </c>
      <c r="D74" s="2">
        <f>'Payment Plan'!D53</f>
        <v>10448.776789705411</v>
      </c>
      <c r="E74" s="2">
        <f>'Payment Plan'!H53</f>
        <v>11754.873888418591</v>
      </c>
      <c r="F74" s="2">
        <f>'Payment Plan'!L53</f>
        <v>2064318.7199617687</v>
      </c>
    </row>
    <row r="75" spans="2:6" x14ac:dyDescent="0.25">
      <c r="B75">
        <f t="shared" si="0"/>
        <v>53</v>
      </c>
      <c r="C75" s="2">
        <f>'Payment Plan'!F54</f>
        <v>25563.82116920995</v>
      </c>
      <c r="D75" s="2">
        <f>'Payment Plan'!D54</f>
        <v>10321.593599808844</v>
      </c>
      <c r="E75" s="2">
        <f>'Payment Plan'!H54</f>
        <v>11611.792799784953</v>
      </c>
      <c r="F75" s="2">
        <f>'Payment Plan'!L54</f>
        <v>2038754.8987925588</v>
      </c>
    </row>
    <row r="76" spans="2:6" x14ac:dyDescent="0.25">
      <c r="B76">
        <f t="shared" si="0"/>
        <v>54</v>
      </c>
      <c r="C76" s="2">
        <f>'Payment Plan'!F55</f>
        <v>25691.640275056001</v>
      </c>
      <c r="D76" s="2">
        <f>'Payment Plan'!D55</f>
        <v>10193.774493962794</v>
      </c>
      <c r="E76" s="2">
        <f>'Payment Plan'!H55</f>
        <v>11467.996305708146</v>
      </c>
      <c r="F76" s="2">
        <f>'Payment Plan'!L55</f>
        <v>2013063.2585175028</v>
      </c>
    </row>
    <row r="77" spans="2:6" x14ac:dyDescent="0.25">
      <c r="B77">
        <f t="shared" si="0"/>
        <v>55</v>
      </c>
      <c r="C77" s="2">
        <f>'Payment Plan'!F56</f>
        <v>25820.098476431282</v>
      </c>
      <c r="D77" s="2">
        <f>'Payment Plan'!D56</f>
        <v>10065.316292587515</v>
      </c>
      <c r="E77" s="2">
        <f>'Payment Plan'!H56</f>
        <v>11323.480829160957</v>
      </c>
      <c r="F77" s="2">
        <f>'Payment Plan'!L56</f>
        <v>1987243.1600410715</v>
      </c>
    </row>
    <row r="78" spans="2:6" x14ac:dyDescent="0.25">
      <c r="B78">
        <f t="shared" si="0"/>
        <v>56</v>
      </c>
      <c r="C78" s="2">
        <f>'Payment Plan'!F57</f>
        <v>25949.198968813438</v>
      </c>
      <c r="D78" s="2">
        <f>'Payment Plan'!D57</f>
        <v>9936.2158002053584</v>
      </c>
      <c r="E78" s="2">
        <f>'Payment Plan'!H57</f>
        <v>11178.24277523103</v>
      </c>
      <c r="F78" s="2">
        <f>'Payment Plan'!L57</f>
        <v>1961293.961072258</v>
      </c>
    </row>
    <row r="79" spans="2:6" x14ac:dyDescent="0.25">
      <c r="B79">
        <f t="shared" si="0"/>
        <v>57</v>
      </c>
      <c r="C79" s="2">
        <f>'Payment Plan'!F58</f>
        <v>26078.944963657508</v>
      </c>
      <c r="D79" s="2">
        <f>'Payment Plan'!D58</f>
        <v>9806.4698053612901</v>
      </c>
      <c r="E79" s="2">
        <f>'Payment Plan'!H58</f>
        <v>11032.278531031454</v>
      </c>
      <c r="F79" s="2">
        <f>'Payment Plan'!L58</f>
        <v>1935215.0161086004</v>
      </c>
    </row>
    <row r="80" spans="2:6" x14ac:dyDescent="0.25">
      <c r="B80">
        <f t="shared" si="0"/>
        <v>58</v>
      </c>
      <c r="C80" s="2">
        <f>'Payment Plan'!F59</f>
        <v>26209.339688475797</v>
      </c>
      <c r="D80" s="2">
        <f>'Payment Plan'!D59</f>
        <v>9676.0750805430016</v>
      </c>
      <c r="E80" s="2">
        <f>'Payment Plan'!H59</f>
        <v>10885.58446561088</v>
      </c>
      <c r="F80" s="2">
        <f>'Payment Plan'!L59</f>
        <v>1909005.6764201247</v>
      </c>
    </row>
    <row r="81" spans="2:6" x14ac:dyDescent="0.25">
      <c r="B81">
        <f t="shared" si="0"/>
        <v>59</v>
      </c>
      <c r="C81" s="2">
        <f>'Payment Plan'!F60</f>
        <v>26340.386386918173</v>
      </c>
      <c r="D81" s="2">
        <f>'Payment Plan'!D60</f>
        <v>9545.0283821006233</v>
      </c>
      <c r="E81" s="2">
        <f>'Payment Plan'!H60</f>
        <v>10738.156929863204</v>
      </c>
      <c r="F81" s="2">
        <f>'Payment Plan'!L60</f>
        <v>1882665.2900332066</v>
      </c>
    </row>
    <row r="82" spans="2:6" x14ac:dyDescent="0.25">
      <c r="B82">
        <f t="shared" si="0"/>
        <v>60</v>
      </c>
      <c r="C82" s="2">
        <f>'Payment Plan'!F61</f>
        <v>26472.088318852766</v>
      </c>
      <c r="D82" s="2">
        <f>'Payment Plan'!D61</f>
        <v>9413.3264501660324</v>
      </c>
      <c r="E82" s="2">
        <f>'Payment Plan'!H61</f>
        <v>10589.99225643679</v>
      </c>
      <c r="F82" s="2">
        <f>'Payment Plan'!L61</f>
        <v>1856193.2017143539</v>
      </c>
    </row>
    <row r="83" spans="2:6" x14ac:dyDescent="0.25">
      <c r="B83">
        <f t="shared" si="0"/>
        <v>61</v>
      </c>
      <c r="C83" s="2">
        <f>'Payment Plan'!F62</f>
        <v>26604.448760447027</v>
      </c>
      <c r="D83" s="2">
        <f>'Payment Plan'!D62</f>
        <v>9280.9660085717696</v>
      </c>
      <c r="E83" s="2">
        <f>'Payment Plan'!H62</f>
        <v>10441.086759643244</v>
      </c>
      <c r="F83" s="2">
        <f>'Payment Plan'!L62</f>
        <v>1829588.7529539068</v>
      </c>
    </row>
    <row r="84" spans="2:6" x14ac:dyDescent="0.25">
      <c r="B84">
        <f t="shared" si="0"/>
        <v>62</v>
      </c>
      <c r="C84" s="2">
        <f>'Payment Plan'!F63</f>
        <v>26737.471004249262</v>
      </c>
      <c r="D84" s="2">
        <f>'Payment Plan'!D63</f>
        <v>9147.943764769534</v>
      </c>
      <c r="E84" s="2">
        <f>'Payment Plan'!H63</f>
        <v>10291.436735365729</v>
      </c>
      <c r="F84" s="2">
        <f>'Payment Plan'!L63</f>
        <v>1802851.2819496575</v>
      </c>
    </row>
    <row r="85" spans="2:6" x14ac:dyDescent="0.25">
      <c r="B85">
        <f t="shared" si="0"/>
        <v>63</v>
      </c>
      <c r="C85" s="2">
        <f>'Payment Plan'!F64</f>
        <v>26871.158359270506</v>
      </c>
      <c r="D85" s="2">
        <f>'Payment Plan'!D64</f>
        <v>9014.2564097482882</v>
      </c>
      <c r="E85" s="2">
        <f>'Payment Plan'!H64</f>
        <v>10141.038460966825</v>
      </c>
      <c r="F85" s="2">
        <f>'Payment Plan'!L64</f>
        <v>1775980.1235903869</v>
      </c>
    </row>
    <row r="86" spans="2:6" x14ac:dyDescent="0.25">
      <c r="B86">
        <f t="shared" si="0"/>
        <v>64</v>
      </c>
      <c r="C86" s="2">
        <f>'Payment Plan'!F65</f>
        <v>27005.514151066862</v>
      </c>
      <c r="D86" s="2">
        <f>'Payment Plan'!D65</f>
        <v>8879.9006179519347</v>
      </c>
      <c r="E86" s="2">
        <f>'Payment Plan'!H65</f>
        <v>9989.8881951959283</v>
      </c>
      <c r="F86" s="2">
        <f>'Payment Plan'!L65</f>
        <v>1748974.6094393202</v>
      </c>
    </row>
    <row r="87" spans="2:6" x14ac:dyDescent="0.25">
      <c r="B87">
        <f t="shared" si="0"/>
        <v>65</v>
      </c>
      <c r="C87" s="2">
        <f>'Payment Plan'!F66</f>
        <v>27140.541721822196</v>
      </c>
      <c r="D87" s="2">
        <f>'Payment Plan'!D66</f>
        <v>8744.873047196601</v>
      </c>
      <c r="E87" s="2">
        <f>'Payment Plan'!H66</f>
        <v>9837.9821780961793</v>
      </c>
      <c r="F87" s="2">
        <f>'Payment Plan'!L66</f>
        <v>1721834.0677174979</v>
      </c>
    </row>
    <row r="88" spans="2:6" x14ac:dyDescent="0.25">
      <c r="B88">
        <f t="shared" si="0"/>
        <v>66</v>
      </c>
      <c r="C88" s="2">
        <f>'Payment Plan'!F67</f>
        <v>27276.244430431307</v>
      </c>
      <c r="D88" s="2">
        <f>'Payment Plan'!D67</f>
        <v>8609.1703385874898</v>
      </c>
      <c r="E88" s="2">
        <f>'Payment Plan'!H67</f>
        <v>9685.3166309109292</v>
      </c>
      <c r="F88" s="2">
        <f>'Payment Plan'!L67</f>
        <v>1694557.8232870665</v>
      </c>
    </row>
    <row r="89" spans="2:6" x14ac:dyDescent="0.25">
      <c r="B89">
        <f t="shared" si="0"/>
        <v>67</v>
      </c>
      <c r="C89" s="2">
        <f>'Payment Plan'!F68</f>
        <v>27412.625652583461</v>
      </c>
      <c r="D89" s="2">
        <f>'Payment Plan'!D68</f>
        <v>8472.7891164353332</v>
      </c>
      <c r="E89" s="2">
        <f>'Payment Plan'!H68</f>
        <v>9531.8877559897519</v>
      </c>
      <c r="F89" s="2">
        <f>'Payment Plan'!L68</f>
        <v>1667145.197634483</v>
      </c>
    </row>
    <row r="90" spans="2:6" x14ac:dyDescent="0.25">
      <c r="B90">
        <f t="shared" ref="B90:B139" si="1">B89+1</f>
        <v>68</v>
      </c>
      <c r="C90" s="2">
        <f>'Payment Plan'!F69</f>
        <v>27549.68878084638</v>
      </c>
      <c r="D90" s="2">
        <f>'Payment Plan'!D69</f>
        <v>8335.7259881724149</v>
      </c>
      <c r="E90" s="2">
        <f>'Payment Plan'!H69</f>
        <v>9377.6917366939688</v>
      </c>
      <c r="F90" s="2">
        <f>'Payment Plan'!L69</f>
        <v>1639595.5088536367</v>
      </c>
    </row>
    <row r="91" spans="2:6" x14ac:dyDescent="0.25">
      <c r="B91">
        <f t="shared" si="1"/>
        <v>69</v>
      </c>
      <c r="C91" s="2">
        <f>'Payment Plan'!F70</f>
        <v>27687.437224750611</v>
      </c>
      <c r="D91" s="2">
        <f>'Payment Plan'!D70</f>
        <v>8197.9775442681839</v>
      </c>
      <c r="E91" s="2">
        <f>'Payment Plan'!H70</f>
        <v>9222.724737301709</v>
      </c>
      <c r="F91" s="2">
        <f>'Payment Plan'!L70</f>
        <v>1611908.071628886</v>
      </c>
    </row>
    <row r="92" spans="2:6" x14ac:dyDescent="0.25">
      <c r="B92">
        <f t="shared" si="1"/>
        <v>70</v>
      </c>
      <c r="C92" s="2">
        <f>'Payment Plan'!F71</f>
        <v>27825.874410874367</v>
      </c>
      <c r="D92" s="2">
        <f>'Payment Plan'!D71</f>
        <v>8059.5403581444307</v>
      </c>
      <c r="E92" s="2">
        <f>'Payment Plan'!H71</f>
        <v>9066.9829029124867</v>
      </c>
      <c r="F92" s="2">
        <f>'Payment Plan'!L71</f>
        <v>1584082.1972180116</v>
      </c>
    </row>
    <row r="93" spans="2:6" x14ac:dyDescent="0.25">
      <c r="B93">
        <f t="shared" si="1"/>
        <v>71</v>
      </c>
      <c r="C93" s="2">
        <f>'Payment Plan'!F72</f>
        <v>27965.003782928739</v>
      </c>
      <c r="D93" s="2">
        <f>'Payment Plan'!D72</f>
        <v>7920.410986090058</v>
      </c>
      <c r="E93" s="2">
        <f>'Payment Plan'!H72</f>
        <v>8910.462359351317</v>
      </c>
      <c r="F93" s="2">
        <f>'Payment Plan'!L72</f>
        <v>1556117.1934350829</v>
      </c>
    </row>
    <row r="94" spans="2:6" x14ac:dyDescent="0.25">
      <c r="B94">
        <f t="shared" si="1"/>
        <v>72</v>
      </c>
      <c r="C94" s="2">
        <f>'Payment Plan'!F73</f>
        <v>28104.828801843381</v>
      </c>
      <c r="D94" s="2">
        <f>'Payment Plan'!D73</f>
        <v>7780.5859671754151</v>
      </c>
      <c r="E94" s="2">
        <f>'Payment Plan'!H73</f>
        <v>8753.1592130723438</v>
      </c>
      <c r="F94" s="2">
        <f>'Payment Plan'!L73</f>
        <v>1528012.3646332396</v>
      </c>
    </row>
    <row r="95" spans="2:6" x14ac:dyDescent="0.25">
      <c r="B95">
        <f t="shared" si="1"/>
        <v>73</v>
      </c>
      <c r="C95" s="2">
        <f>'Payment Plan'!F74</f>
        <v>28245.352945852599</v>
      </c>
      <c r="D95" s="2">
        <f>'Payment Plan'!D74</f>
        <v>7640.0618231661983</v>
      </c>
      <c r="E95" s="2">
        <f>'Payment Plan'!H74</f>
        <v>8595.0695510619753</v>
      </c>
      <c r="F95" s="2">
        <f>'Payment Plan'!L74</f>
        <v>1499767.011687387</v>
      </c>
    </row>
    <row r="96" spans="2:6" x14ac:dyDescent="0.25">
      <c r="B96">
        <f t="shared" si="1"/>
        <v>74</v>
      </c>
      <c r="C96" s="2">
        <f>'Payment Plan'!F75</f>
        <v>28386.57971058186</v>
      </c>
      <c r="D96" s="2">
        <f>'Payment Plan'!D75</f>
        <v>7498.8350584369355</v>
      </c>
      <c r="E96" s="2">
        <f>'Payment Plan'!H75</f>
        <v>8436.1894407415548</v>
      </c>
      <c r="F96" s="2">
        <f>'Payment Plan'!L75</f>
        <v>1471380.4319768052</v>
      </c>
    </row>
    <row r="97" spans="2:6" x14ac:dyDescent="0.25">
      <c r="B97">
        <f t="shared" si="1"/>
        <v>75</v>
      </c>
      <c r="C97" s="2">
        <f>'Payment Plan'!F76</f>
        <v>28528.51260913477</v>
      </c>
      <c r="D97" s="2">
        <f>'Payment Plan'!D76</f>
        <v>7356.9021598840263</v>
      </c>
      <c r="E97" s="2">
        <f>'Payment Plan'!H76</f>
        <v>8276.5149298695324</v>
      </c>
      <c r="F97" s="2">
        <f>'Payment Plan'!L76</f>
        <v>1442851.9193676705</v>
      </c>
    </row>
    <row r="98" spans="2:6" x14ac:dyDescent="0.25">
      <c r="B98">
        <f t="shared" si="1"/>
        <v>76</v>
      </c>
      <c r="C98" s="2">
        <f>'Payment Plan'!F77</f>
        <v>28671.155172180443</v>
      </c>
      <c r="D98" s="2">
        <f>'Payment Plan'!D77</f>
        <v>7214.259596838353</v>
      </c>
      <c r="E98" s="2">
        <f>'Payment Plan'!H77</f>
        <v>8116.042046443149</v>
      </c>
      <c r="F98" s="2">
        <f>'Payment Plan'!L77</f>
        <v>1414180.7641954902</v>
      </c>
    </row>
    <row r="99" spans="2:6" x14ac:dyDescent="0.25">
      <c r="B99">
        <f t="shared" si="1"/>
        <v>77</v>
      </c>
      <c r="C99" s="2">
        <f>'Payment Plan'!F78</f>
        <v>28814.510948041345</v>
      </c>
      <c r="D99" s="2">
        <f>'Payment Plan'!D78</f>
        <v>7070.9038209774508</v>
      </c>
      <c r="E99" s="2">
        <f>'Payment Plan'!H78</f>
        <v>7954.7667985996341</v>
      </c>
      <c r="F99" s="2">
        <f>'Payment Plan'!L78</f>
        <v>1385366.2532474487</v>
      </c>
    </row>
    <row r="100" spans="2:6" x14ac:dyDescent="0.25">
      <c r="B100">
        <f t="shared" si="1"/>
        <v>78</v>
      </c>
      <c r="C100" s="2">
        <f>'Payment Plan'!F79</f>
        <v>28958.583502781552</v>
      </c>
      <c r="D100" s="2">
        <f>'Payment Plan'!D79</f>
        <v>6926.8312662372437</v>
      </c>
      <c r="E100" s="2">
        <f>'Payment Plan'!H79</f>
        <v>7792.6851745169015</v>
      </c>
      <c r="F100" s="2">
        <f>'Payment Plan'!L79</f>
        <v>1356407.6697446671</v>
      </c>
    </row>
    <row r="101" spans="2:6" x14ac:dyDescent="0.25">
      <c r="B101">
        <f t="shared" si="1"/>
        <v>79</v>
      </c>
      <c r="C101" s="2">
        <f>'Payment Plan'!F80</f>
        <v>29103.376420295463</v>
      </c>
      <c r="D101" s="2">
        <f>'Payment Plan'!D80</f>
        <v>6782.0383487233357</v>
      </c>
      <c r="E101" s="2">
        <f>'Payment Plan'!H80</f>
        <v>7629.7931423137543</v>
      </c>
      <c r="F101" s="2">
        <f>'Payment Plan'!L80</f>
        <v>1327304.2933243716</v>
      </c>
    </row>
    <row r="102" spans="2:6" x14ac:dyDescent="0.25">
      <c r="B102">
        <f t="shared" si="1"/>
        <v>80</v>
      </c>
      <c r="C102" s="2">
        <f>'Payment Plan'!F81</f>
        <v>29248.893302396937</v>
      </c>
      <c r="D102" s="2">
        <f>'Payment Plan'!D81</f>
        <v>6636.5214666218581</v>
      </c>
      <c r="E102" s="2">
        <f>'Payment Plan'!H81</f>
        <v>7466.0866499495924</v>
      </c>
      <c r="F102" s="2">
        <f>'Payment Plan'!L81</f>
        <v>1298055.4000219747</v>
      </c>
    </row>
    <row r="103" spans="2:6" x14ac:dyDescent="0.25">
      <c r="B103">
        <f t="shared" si="1"/>
        <v>81</v>
      </c>
      <c r="C103" s="2">
        <f>'Payment Plan'!F82</f>
        <v>29395.137768908924</v>
      </c>
      <c r="D103" s="2">
        <f>'Payment Plan'!D82</f>
        <v>6490.2770001098734</v>
      </c>
      <c r="E103" s="2">
        <f>'Payment Plan'!H82</f>
        <v>7301.5616251236097</v>
      </c>
      <c r="F103" s="2">
        <f>'Payment Plan'!L82</f>
        <v>1268660.2622530658</v>
      </c>
    </row>
    <row r="104" spans="2:6" x14ac:dyDescent="0.25">
      <c r="B104">
        <f t="shared" si="1"/>
        <v>82</v>
      </c>
      <c r="C104" s="2">
        <f>'Payment Plan'!F83</f>
        <v>29542.113457753469</v>
      </c>
      <c r="D104" s="2">
        <f>'Payment Plan'!D83</f>
        <v>6343.3013112653289</v>
      </c>
      <c r="E104" s="2">
        <f>'Payment Plan'!H83</f>
        <v>7136.2139751734976</v>
      </c>
      <c r="F104" s="2">
        <f>'Payment Plan'!L83</f>
        <v>1239118.1487953123</v>
      </c>
    </row>
    <row r="105" spans="2:6" x14ac:dyDescent="0.25">
      <c r="B105">
        <f t="shared" si="1"/>
        <v>83</v>
      </c>
      <c r="C105" s="2">
        <f>'Payment Plan'!F84</f>
        <v>29689.824025042235</v>
      </c>
      <c r="D105" s="2">
        <f>'Payment Plan'!D84</f>
        <v>6195.5907439765615</v>
      </c>
      <c r="E105" s="2">
        <f>'Payment Plan'!H84</f>
        <v>6970.039586973633</v>
      </c>
      <c r="F105" s="2">
        <f>'Payment Plan'!L84</f>
        <v>1209428.3247702701</v>
      </c>
    </row>
    <row r="106" spans="2:6" x14ac:dyDescent="0.25">
      <c r="B106">
        <f t="shared" si="1"/>
        <v>84</v>
      </c>
      <c r="C106" s="2">
        <f>'Payment Plan'!F85</f>
        <v>29838.273145167444</v>
      </c>
      <c r="D106" s="2">
        <f>'Payment Plan'!D85</f>
        <v>6047.1416238513511</v>
      </c>
      <c r="E106" s="2">
        <f>'Payment Plan'!H85</f>
        <v>6803.0343268327715</v>
      </c>
      <c r="F106" s="2">
        <f>'Payment Plan'!L85</f>
        <v>1179590.0516251028</v>
      </c>
    </row>
    <row r="107" spans="2:6" x14ac:dyDescent="0.25">
      <c r="B107">
        <f t="shared" si="1"/>
        <v>85</v>
      </c>
      <c r="C107" s="2">
        <f>'Payment Plan'!F86</f>
        <v>29987.464510893282</v>
      </c>
      <c r="D107" s="2">
        <f>'Payment Plan'!D86</f>
        <v>5897.9502581255138</v>
      </c>
      <c r="E107" s="2">
        <f>'Payment Plan'!H86</f>
        <v>6635.1940403912049</v>
      </c>
      <c r="F107" s="2">
        <f>'Payment Plan'!L86</f>
        <v>1149602.5871142095</v>
      </c>
    </row>
    <row r="108" spans="2:6" x14ac:dyDescent="0.25">
      <c r="B108">
        <f t="shared" si="1"/>
        <v>86</v>
      </c>
      <c r="C108" s="2">
        <f>'Payment Plan'!F87</f>
        <v>30137.401833447748</v>
      </c>
      <c r="D108" s="2">
        <f>'Payment Plan'!D87</f>
        <v>5748.0129355710478</v>
      </c>
      <c r="E108" s="2">
        <f>'Payment Plan'!H87</f>
        <v>6466.5145525174303</v>
      </c>
      <c r="F108" s="2">
        <f>'Payment Plan'!L87</f>
        <v>1119465.1852807617</v>
      </c>
    </row>
    <row r="109" spans="2:6" x14ac:dyDescent="0.25">
      <c r="B109">
        <f t="shared" si="1"/>
        <v>87</v>
      </c>
      <c r="C109" s="2">
        <f>'Payment Plan'!F88</f>
        <v>30288.088842614987</v>
      </c>
      <c r="D109" s="2">
        <f>'Payment Plan'!D88</f>
        <v>5597.3259264038088</v>
      </c>
      <c r="E109" s="2">
        <f>'Payment Plan'!H88</f>
        <v>6296.9916672042864</v>
      </c>
      <c r="F109" s="2">
        <f>'Payment Plan'!L88</f>
        <v>1089177.0964381467</v>
      </c>
    </row>
    <row r="110" spans="2:6" x14ac:dyDescent="0.25">
      <c r="B110">
        <f t="shared" si="1"/>
        <v>88</v>
      </c>
      <c r="C110" s="2">
        <f>'Payment Plan'!F89</f>
        <v>30439.529286828063</v>
      </c>
      <c r="D110" s="2">
        <f>'Payment Plan'!D89</f>
        <v>5445.8854821907335</v>
      </c>
      <c r="E110" s="2">
        <f>'Payment Plan'!H89</f>
        <v>6126.6211674645765</v>
      </c>
      <c r="F110" s="2">
        <f>'Payment Plan'!L89</f>
        <v>1058737.5671513185</v>
      </c>
    </row>
    <row r="111" spans="2:6" x14ac:dyDescent="0.25">
      <c r="B111">
        <f t="shared" si="1"/>
        <v>89</v>
      </c>
      <c r="C111" s="2">
        <f>'Payment Plan'!F90</f>
        <v>30591.726933262202</v>
      </c>
      <c r="D111" s="2">
        <f>'Payment Plan'!D90</f>
        <v>5293.6878357565929</v>
      </c>
      <c r="E111" s="2">
        <f>'Payment Plan'!H90</f>
        <v>5955.3988152261682</v>
      </c>
      <c r="F111" s="2">
        <f>'Payment Plan'!L90</f>
        <v>1028145.8402180563</v>
      </c>
    </row>
    <row r="112" spans="2:6" x14ac:dyDescent="0.25">
      <c r="B112">
        <f t="shared" si="1"/>
        <v>90</v>
      </c>
      <c r="C112" s="2">
        <f>'Payment Plan'!F91</f>
        <v>30744.685567928515</v>
      </c>
      <c r="D112" s="2">
        <f>'Payment Plan'!D91</f>
        <v>5140.729201090282</v>
      </c>
      <c r="E112" s="2">
        <f>'Payment Plan'!H91</f>
        <v>5783.3203512265682</v>
      </c>
      <c r="F112" s="2">
        <f>'Payment Plan'!L91</f>
        <v>997401.15465012786</v>
      </c>
    </row>
    <row r="113" spans="2:6" x14ac:dyDescent="0.25">
      <c r="B113">
        <f t="shared" si="1"/>
        <v>91</v>
      </c>
      <c r="C113" s="2">
        <f>'Payment Plan'!F92</f>
        <v>30898.408995768157</v>
      </c>
      <c r="D113" s="2">
        <f>'Payment Plan'!D92</f>
        <v>4987.0057732506393</v>
      </c>
      <c r="E113" s="2">
        <f>'Payment Plan'!H92</f>
        <v>5610.3814949069711</v>
      </c>
      <c r="F113" s="2">
        <f>'Payment Plan'!L92</f>
        <v>966502.74565435969</v>
      </c>
    </row>
    <row r="114" spans="2:6" x14ac:dyDescent="0.25">
      <c r="B114">
        <f t="shared" si="1"/>
        <v>92</v>
      </c>
      <c r="C114" s="2">
        <f>'Payment Plan'!F93</f>
        <v>31052.901040746998</v>
      </c>
      <c r="D114" s="2">
        <f>'Payment Plan'!D93</f>
        <v>4832.5137282717988</v>
      </c>
      <c r="E114" s="2">
        <f>'Payment Plan'!H93</f>
        <v>5436.5779443057745</v>
      </c>
      <c r="F114" s="2">
        <f>'Payment Plan'!L93</f>
        <v>935449.84461361275</v>
      </c>
    </row>
    <row r="115" spans="2:6" x14ac:dyDescent="0.25">
      <c r="B115">
        <f t="shared" si="1"/>
        <v>93</v>
      </c>
      <c r="C115" s="2">
        <f>'Payment Plan'!F94</f>
        <v>31208.165545950731</v>
      </c>
      <c r="D115" s="2">
        <f>'Payment Plan'!D94</f>
        <v>4677.2492230680637</v>
      </c>
      <c r="E115" s="2">
        <f>'Payment Plan'!H94</f>
        <v>5261.9053759515728</v>
      </c>
      <c r="F115" s="2">
        <f>'Payment Plan'!L94</f>
        <v>904241.67906766199</v>
      </c>
    </row>
    <row r="116" spans="2:6" x14ac:dyDescent="0.25">
      <c r="B116">
        <f t="shared" si="1"/>
        <v>94</v>
      </c>
      <c r="C116" s="2">
        <f>'Payment Plan'!F95</f>
        <v>31364.206373680485</v>
      </c>
      <c r="D116" s="2">
        <f>'Payment Plan'!D95</f>
        <v>4521.2083953383099</v>
      </c>
      <c r="E116" s="2">
        <f>'Payment Plan'!H95</f>
        <v>5086.3594447555997</v>
      </c>
      <c r="F116" s="2">
        <f>'Payment Plan'!L95</f>
        <v>872877.47269398149</v>
      </c>
    </row>
    <row r="117" spans="2:6" x14ac:dyDescent="0.25">
      <c r="B117">
        <f t="shared" si="1"/>
        <v>95</v>
      </c>
      <c r="C117" s="2">
        <f>'Payment Plan'!F96</f>
        <v>31521.027405548888</v>
      </c>
      <c r="D117" s="2">
        <f>'Payment Plan'!D96</f>
        <v>4364.3873634699075</v>
      </c>
      <c r="E117" s="2">
        <f>'Payment Plan'!H96</f>
        <v>4909.9357839036475</v>
      </c>
      <c r="F117" s="2">
        <f>'Payment Plan'!L96</f>
        <v>841356.44528843265</v>
      </c>
    </row>
    <row r="118" spans="2:6" x14ac:dyDescent="0.25">
      <c r="B118">
        <f t="shared" si="1"/>
        <v>96</v>
      </c>
      <c r="C118" s="2">
        <f>'Payment Plan'!F97</f>
        <v>31678.632542576634</v>
      </c>
      <c r="D118" s="2">
        <f>'Payment Plan'!D97</f>
        <v>4206.7822264421629</v>
      </c>
      <c r="E118" s="2">
        <f>'Payment Plan'!H97</f>
        <v>4732.6300047474351</v>
      </c>
      <c r="F118" s="2">
        <f>'Payment Plan'!L97</f>
        <v>809677.812745856</v>
      </c>
    </row>
    <row r="119" spans="2:6" x14ac:dyDescent="0.25">
      <c r="B119">
        <f t="shared" si="1"/>
        <v>97</v>
      </c>
      <c r="C119" s="2">
        <f>'Payment Plan'!F98</f>
        <v>31837.025705289518</v>
      </c>
      <c r="D119" s="2">
        <f>'Payment Plan'!D98</f>
        <v>4048.3890637292802</v>
      </c>
      <c r="E119" s="2">
        <f>'Payment Plan'!H98</f>
        <v>4554.4376966954414</v>
      </c>
      <c r="F119" s="2">
        <f>'Payment Plan'!L98</f>
        <v>777840.78704056644</v>
      </c>
    </row>
    <row r="120" spans="2:6" x14ac:dyDescent="0.25">
      <c r="B120">
        <f t="shared" si="1"/>
        <v>98</v>
      </c>
      <c r="C120" s="2">
        <f>'Payment Plan'!F99</f>
        <v>31996.210833815963</v>
      </c>
      <c r="D120" s="2">
        <f>'Payment Plan'!D99</f>
        <v>3889.2039352028323</v>
      </c>
      <c r="E120" s="2">
        <f>'Payment Plan'!H99</f>
        <v>4375.3544271031878</v>
      </c>
      <c r="F120" s="2">
        <f>'Payment Plan'!L99</f>
        <v>745844.57620675047</v>
      </c>
    </row>
    <row r="121" spans="2:6" x14ac:dyDescent="0.25">
      <c r="B121">
        <f t="shared" si="1"/>
        <v>99</v>
      </c>
      <c r="C121" s="2">
        <f>'Payment Plan'!F100</f>
        <v>32156.191887985045</v>
      </c>
      <c r="D121" s="2">
        <f>'Payment Plan'!D100</f>
        <v>3729.2228810337524</v>
      </c>
      <c r="E121" s="2">
        <f>'Payment Plan'!H100</f>
        <v>4195.3757411629722</v>
      </c>
      <c r="F121" s="2">
        <f>'Payment Plan'!L100</f>
        <v>713688.38431876537</v>
      </c>
    </row>
    <row r="122" spans="2:6" x14ac:dyDescent="0.25">
      <c r="B122">
        <f t="shared" si="1"/>
        <v>100</v>
      </c>
      <c r="C122" s="2">
        <f>'Payment Plan'!F101</f>
        <v>32316.972847424971</v>
      </c>
      <c r="D122" s="2">
        <f>'Payment Plan'!D101</f>
        <v>3568.4419215938269</v>
      </c>
      <c r="E122" s="2">
        <f>'Payment Plan'!H101</f>
        <v>4014.4971617930564</v>
      </c>
      <c r="F122" s="2">
        <f>'Payment Plan'!L101</f>
        <v>681371.41147134034</v>
      </c>
    </row>
    <row r="123" spans="2:6" x14ac:dyDescent="0.25">
      <c r="B123">
        <f t="shared" si="1"/>
        <v>101</v>
      </c>
      <c r="C123" s="2">
        <f>'Payment Plan'!F102</f>
        <v>32478.557711662095</v>
      </c>
      <c r="D123" s="2">
        <f>'Payment Plan'!D102</f>
        <v>3406.8570573567017</v>
      </c>
      <c r="E123" s="2">
        <f>'Payment Plan'!H102</f>
        <v>3832.7141895262903</v>
      </c>
      <c r="F123" s="2">
        <f>'Payment Plan'!L102</f>
        <v>648892.8537596782</v>
      </c>
    </row>
    <row r="124" spans="2:6" x14ac:dyDescent="0.25">
      <c r="B124">
        <f t="shared" si="1"/>
        <v>102</v>
      </c>
      <c r="C124" s="2">
        <f>'Payment Plan'!F103</f>
        <v>32640.950500220406</v>
      </c>
      <c r="D124" s="2">
        <f>'Payment Plan'!D103</f>
        <v>3244.464268798391</v>
      </c>
      <c r="E124" s="2">
        <f>'Payment Plan'!H103</f>
        <v>3650.0223023981907</v>
      </c>
      <c r="F124" s="2">
        <f>'Payment Plan'!L103</f>
        <v>616251.90325945779</v>
      </c>
    </row>
    <row r="125" spans="2:6" x14ac:dyDescent="0.25">
      <c r="B125">
        <f t="shared" si="1"/>
        <v>103</v>
      </c>
      <c r="C125" s="2">
        <f>'Payment Plan'!F104</f>
        <v>32804.15525272151</v>
      </c>
      <c r="D125" s="2">
        <f>'Payment Plan'!D104</f>
        <v>3081.2595162972889</v>
      </c>
      <c r="E125" s="2">
        <f>'Payment Plan'!H104</f>
        <v>3466.4169558344511</v>
      </c>
      <c r="F125" s="2">
        <f>'Payment Plan'!L104</f>
        <v>583447.74800673628</v>
      </c>
    </row>
    <row r="126" spans="2:6" x14ac:dyDescent="0.25">
      <c r="B126">
        <f t="shared" si="1"/>
        <v>104</v>
      </c>
      <c r="C126" s="2">
        <f>'Payment Plan'!F105</f>
        <v>32968.176028985115</v>
      </c>
      <c r="D126" s="2">
        <f>'Payment Plan'!D105</f>
        <v>2917.2387400336816</v>
      </c>
      <c r="E126" s="2">
        <f>'Payment Plan'!H105</f>
        <v>3281.8935825378926</v>
      </c>
      <c r="F126" s="2">
        <f>'Payment Plan'!L105</f>
        <v>550479.57197775121</v>
      </c>
    </row>
    <row r="127" spans="2:6" x14ac:dyDescent="0.25">
      <c r="B127">
        <f t="shared" si="1"/>
        <v>105</v>
      </c>
      <c r="C127" s="2">
        <f>'Payment Plan'!F106</f>
        <v>33133.016909130041</v>
      </c>
      <c r="D127" s="2">
        <f>'Payment Plan'!D106</f>
        <v>2752.3978598887561</v>
      </c>
      <c r="E127" s="2">
        <f>'Payment Plan'!H106</f>
        <v>3096.4475923748514</v>
      </c>
      <c r="F127" s="2">
        <f>'Payment Plan'!L106</f>
        <v>517346.55506862118</v>
      </c>
    </row>
    <row r="128" spans="2:6" x14ac:dyDescent="0.25">
      <c r="B128">
        <f t="shared" si="1"/>
        <v>106</v>
      </c>
      <c r="C128" s="2">
        <f>'Payment Plan'!F107</f>
        <v>33298.681993675687</v>
      </c>
      <c r="D128" s="2">
        <f>'Payment Plan'!D107</f>
        <v>2586.7327753431059</v>
      </c>
      <c r="E128" s="2">
        <f>'Payment Plan'!H107</f>
        <v>2910.074372260995</v>
      </c>
      <c r="F128" s="2">
        <f>'Payment Plan'!L107</f>
        <v>484047.87307494547</v>
      </c>
    </row>
    <row r="129" spans="2:6" x14ac:dyDescent="0.25">
      <c r="B129">
        <f t="shared" si="1"/>
        <v>107</v>
      </c>
      <c r="C129" s="2">
        <f>'Payment Plan'!F108</f>
        <v>33465.175403644069</v>
      </c>
      <c r="D129" s="2">
        <f>'Payment Plan'!D108</f>
        <v>2420.2393653747272</v>
      </c>
      <c r="E129" s="2">
        <f>'Payment Plan'!H108</f>
        <v>2722.7692860465691</v>
      </c>
      <c r="F129" s="2">
        <f>'Payment Plan'!L108</f>
        <v>450582.69767130143</v>
      </c>
    </row>
    <row r="130" spans="2:6" x14ac:dyDescent="0.25">
      <c r="B130">
        <f t="shared" si="1"/>
        <v>108</v>
      </c>
      <c r="C130" s="2">
        <f>'Payment Plan'!F109</f>
        <v>33632.501280662291</v>
      </c>
      <c r="D130" s="2">
        <f>'Payment Plan'!D109</f>
        <v>2252.9134883565071</v>
      </c>
      <c r="E130" s="2">
        <f>'Payment Plan'!H109</f>
        <v>2534.5276744010712</v>
      </c>
      <c r="F130" s="2">
        <f>'Payment Plan'!L109</f>
        <v>416950.19639063912</v>
      </c>
    </row>
    <row r="131" spans="2:6" x14ac:dyDescent="0.25">
      <c r="B131">
        <f t="shared" si="1"/>
        <v>109</v>
      </c>
      <c r="C131" s="2">
        <f>'Payment Plan'!F110</f>
        <v>33800.663787065598</v>
      </c>
      <c r="D131" s="2">
        <f>'Payment Plan'!D110</f>
        <v>2084.7509819531956</v>
      </c>
      <c r="E131" s="2">
        <f>'Payment Plan'!H110</f>
        <v>2345.3448546973455</v>
      </c>
      <c r="F131" s="2">
        <f>'Payment Plan'!L110</f>
        <v>383149.53260357352</v>
      </c>
    </row>
    <row r="132" spans="2:6" x14ac:dyDescent="0.25">
      <c r="B132">
        <f t="shared" si="1"/>
        <v>110</v>
      </c>
      <c r="C132" s="2">
        <f>'Payment Plan'!F111</f>
        <v>33969.667106000932</v>
      </c>
      <c r="D132" s="2">
        <f>'Payment Plan'!D111</f>
        <v>1915.7476630178676</v>
      </c>
      <c r="E132" s="2">
        <f>'Payment Plan'!H111</f>
        <v>2155.2161208951015</v>
      </c>
      <c r="F132" s="2">
        <f>'Payment Plan'!L111</f>
        <v>349179.86549757258</v>
      </c>
    </row>
    <row r="133" spans="2:6" x14ac:dyDescent="0.25">
      <c r="B133">
        <f t="shared" si="1"/>
        <v>111</v>
      </c>
      <c r="C133" s="2">
        <f>'Payment Plan'!F112</f>
        <v>34139.515441530937</v>
      </c>
      <c r="D133" s="2">
        <f>'Payment Plan'!D112</f>
        <v>1745.899327487863</v>
      </c>
      <c r="E133" s="2">
        <f>'Payment Plan'!H112</f>
        <v>1964.1367434238464</v>
      </c>
      <c r="F133" s="2">
        <f>'Payment Plan'!L112</f>
        <v>315040.35005604161</v>
      </c>
    </row>
    <row r="134" spans="2:6" x14ac:dyDescent="0.25">
      <c r="B134">
        <f t="shared" si="1"/>
        <v>112</v>
      </c>
      <c r="C134" s="2">
        <f>'Payment Plan'!F113</f>
        <v>34310.213018738592</v>
      </c>
      <c r="D134" s="2">
        <f>'Payment Plan'!D113</f>
        <v>1575.2017502802082</v>
      </c>
      <c r="E134" s="2">
        <f>'Payment Plan'!H113</f>
        <v>1772.1019690652345</v>
      </c>
      <c r="F134" s="2">
        <f>'Payment Plan'!L113</f>
        <v>280730.13703730301</v>
      </c>
    </row>
    <row r="135" spans="2:6" x14ac:dyDescent="0.25">
      <c r="B135">
        <f t="shared" si="1"/>
        <v>113</v>
      </c>
      <c r="C135" s="2">
        <f>'Payment Plan'!F114</f>
        <v>34481.764083832284</v>
      </c>
      <c r="D135" s="2">
        <f>'Payment Plan'!D114</f>
        <v>1403.6506851865151</v>
      </c>
      <c r="E135" s="2">
        <f>'Payment Plan'!H114</f>
        <v>1579.1070208348299</v>
      </c>
      <c r="F135" s="2">
        <f>'Payment Plan'!L114</f>
        <v>246248.37295347074</v>
      </c>
    </row>
    <row r="136" spans="2:6" x14ac:dyDescent="0.25">
      <c r="B136">
        <f t="shared" si="1"/>
        <v>114</v>
      </c>
      <c r="C136" s="2">
        <f>'Payment Plan'!F115</f>
        <v>34654.172904251442</v>
      </c>
      <c r="D136" s="2">
        <f>'Payment Plan'!D115</f>
        <v>1231.2418647673537</v>
      </c>
      <c r="E136" s="2">
        <f>'Payment Plan'!H115</f>
        <v>1385.1470978632733</v>
      </c>
      <c r="F136" s="2">
        <f>'Payment Plan'!L115</f>
        <v>211594.2000492193</v>
      </c>
    </row>
    <row r="137" spans="2:6" x14ac:dyDescent="0.25">
      <c r="B137">
        <f t="shared" si="1"/>
        <v>115</v>
      </c>
      <c r="C137" s="2">
        <f>'Payment Plan'!F116</f>
        <v>34827.443768772697</v>
      </c>
      <c r="D137" s="2">
        <f>'Payment Plan'!D116</f>
        <v>1057.9710002460965</v>
      </c>
      <c r="E137" s="2">
        <f>'Payment Plan'!H116</f>
        <v>1190.217375276859</v>
      </c>
      <c r="F137" s="2">
        <f>'Payment Plan'!L116</f>
        <v>176766.7562804466</v>
      </c>
    </row>
    <row r="138" spans="2:6" x14ac:dyDescent="0.25">
      <c r="B138">
        <f t="shared" si="1"/>
        <v>116</v>
      </c>
      <c r="C138" s="2">
        <f>'Payment Plan'!F117</f>
        <v>35001.580987616566</v>
      </c>
      <c r="D138" s="2">
        <f>'Payment Plan'!D117</f>
        <v>883.83378140223306</v>
      </c>
      <c r="E138" s="2">
        <f>'Payment Plan'!H117</f>
        <v>994.31300407751235</v>
      </c>
      <c r="F138" s="2">
        <f>'Payment Plan'!L117</f>
        <v>141765.17529283004</v>
      </c>
    </row>
    <row r="139" spans="2:6" x14ac:dyDescent="0.25">
      <c r="B139">
        <f t="shared" si="1"/>
        <v>117</v>
      </c>
      <c r="C139" s="2">
        <f>'Payment Plan'!F118</f>
        <v>35176.588892554646</v>
      </c>
      <c r="D139" s="2">
        <f>'Payment Plan'!D118</f>
        <v>708.82587646415027</v>
      </c>
      <c r="E139" s="2">
        <f>'Payment Plan'!H118</f>
        <v>797.4291110221692</v>
      </c>
      <c r="F139" s="2">
        <f>'Payment Plan'!L118</f>
        <v>106588.5864002754</v>
      </c>
    </row>
    <row r="140" spans="2:6" x14ac:dyDescent="0.25">
      <c r="B140">
        <f>B139+1</f>
        <v>118</v>
      </c>
      <c r="C140" s="2">
        <f>'Payment Plan'!F119</f>
        <v>35352.471837017416</v>
      </c>
      <c r="D140" s="2">
        <f>'Payment Plan'!D119</f>
        <v>532.94293200137702</v>
      </c>
      <c r="E140" s="2">
        <f>'Payment Plan'!H119</f>
        <v>599.56079850154924</v>
      </c>
      <c r="F140" s="2">
        <f>'Payment Plan'!L119</f>
        <v>71236.114563257986</v>
      </c>
    </row>
    <row r="141" spans="2:6" x14ac:dyDescent="0.25">
      <c r="B141">
        <f t="shared" ref="B141:B142" si="2">B140+1</f>
        <v>119</v>
      </c>
      <c r="C141" s="2">
        <f>'Payment Plan'!F120</f>
        <v>35529.234196202509</v>
      </c>
      <c r="D141" s="2">
        <f>'Payment Plan'!D120</f>
        <v>356.18057281628995</v>
      </c>
      <c r="E141" s="2">
        <f>'Payment Plan'!H120</f>
        <v>400.7031444183263</v>
      </c>
      <c r="F141" s="2">
        <f>'Payment Plan'!L120</f>
        <v>35706.880367055477</v>
      </c>
    </row>
    <row r="142" spans="2:6" x14ac:dyDescent="0.25">
      <c r="B142">
        <f t="shared" si="2"/>
        <v>120</v>
      </c>
      <c r="C142" s="2">
        <f>'Payment Plan'!F121</f>
        <v>35706.880367183519</v>
      </c>
      <c r="D142" s="2">
        <f>'Payment Plan'!D121</f>
        <v>178.53440183527738</v>
      </c>
      <c r="E142" s="2">
        <f>'Payment Plan'!H121</f>
        <v>200.8512020646871</v>
      </c>
      <c r="F142" s="2">
        <f>'Payment Plan'!L121</f>
        <v>-1.2804230209439993E-7</v>
      </c>
    </row>
    <row r="143" spans="2:6" x14ac:dyDescent="0.25">
      <c r="D143" s="2"/>
    </row>
    <row r="144" spans="2:6" x14ac:dyDescent="0.25">
      <c r="D144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selection activeCell="F24" sqref="F24"/>
    </sheetView>
  </sheetViews>
  <sheetFormatPr defaultRowHeight="15" x14ac:dyDescent="0.25"/>
  <cols>
    <col min="1" max="1" width="2.85546875" customWidth="1"/>
    <col min="2" max="2" width="13" style="8" customWidth="1"/>
    <col min="3" max="3" width="9.140625" style="8"/>
    <col min="6" max="6" width="28.5703125" bestFit="1" customWidth="1"/>
    <col min="7" max="7" width="16.7109375" style="2" customWidth="1"/>
    <col min="10" max="10" width="30.28515625" bestFit="1" customWidth="1"/>
    <col min="11" max="11" width="14.85546875" customWidth="1"/>
  </cols>
  <sheetData>
    <row r="1" spans="2:11" x14ac:dyDescent="0.25">
      <c r="B1" s="9" t="s">
        <v>18</v>
      </c>
      <c r="C1" s="9" t="s">
        <v>19</v>
      </c>
      <c r="D1" s="1" t="s">
        <v>22</v>
      </c>
      <c r="F1" s="15" t="s">
        <v>5</v>
      </c>
      <c r="G1" s="15"/>
      <c r="J1" s="15" t="s">
        <v>34</v>
      </c>
      <c r="K1" s="15"/>
    </row>
    <row r="2" spans="2:11" x14ac:dyDescent="0.25">
      <c r="B2" s="8">
        <v>0.4</v>
      </c>
      <c r="C2" s="10">
        <v>1.4999999999999999E-2</v>
      </c>
      <c r="D2">
        <f>(IF(B2&lt;G7,B2,G7)*G5*C2)*MIN(IF(B2-K3&lt;0,0,(B2-K3)/(B2-0)), 1)</f>
        <v>24000</v>
      </c>
      <c r="F2" t="s">
        <v>29</v>
      </c>
      <c r="G2" s="2">
        <f>'Payment Plan'!O2</f>
        <v>0</v>
      </c>
      <c r="J2" t="s">
        <v>35</v>
      </c>
      <c r="K2" s="2">
        <f>IF(G8,G4,G3)</f>
        <v>3200000</v>
      </c>
    </row>
    <row r="3" spans="2:11" x14ac:dyDescent="0.25">
      <c r="B3" s="8">
        <v>0.6</v>
      </c>
      <c r="C3" s="10">
        <v>2.5000000000000001E-2</v>
      </c>
      <c r="D3">
        <f>((IF(B3&lt;G7,B3,G7)-B2)*G5*C3) * MIN(IF(B3-K3 &lt; 0, 0, (B3-K3) / (B3-B2)), 1)</f>
        <v>19999.999999999996</v>
      </c>
      <c r="F3" t="s">
        <v>40</v>
      </c>
      <c r="G3" s="2">
        <f>'Payment Plan'!O3-'Payment Plan'!O18</f>
        <v>3200000</v>
      </c>
      <c r="J3" t="s">
        <v>36</v>
      </c>
      <c r="K3" s="8">
        <f>IF(G8,0,G6)</f>
        <v>0</v>
      </c>
    </row>
    <row r="4" spans="2:11" x14ac:dyDescent="0.25">
      <c r="B4" s="8">
        <v>0.8</v>
      </c>
      <c r="C4" s="10">
        <v>3.5000000000000003E-2</v>
      </c>
      <c r="D4">
        <f>((IF(B4&lt;G7,B4,G7)-B3)*G5*C4) * MIN(IF(B4-K3 &lt; 0, 0, (B4-K3) / (B4-B3)), 1)</f>
        <v>28000.000000000011</v>
      </c>
      <c r="F4" t="s">
        <v>41</v>
      </c>
      <c r="G4" s="2">
        <f>'Payment Plan'!O4-'Payment Plan'!O18</f>
        <v>3200000</v>
      </c>
      <c r="J4" t="s">
        <v>37</v>
      </c>
      <c r="K4">
        <f>IF(G8,0,G2)</f>
        <v>0</v>
      </c>
    </row>
    <row r="5" spans="2:11" x14ac:dyDescent="0.25">
      <c r="F5" t="s">
        <v>20</v>
      </c>
      <c r="G5" s="2">
        <f>'Payment Plan'!O10</f>
        <v>4000000</v>
      </c>
    </row>
    <row r="6" spans="2:11" x14ac:dyDescent="0.25">
      <c r="F6" t="s">
        <v>31</v>
      </c>
      <c r="G6" s="8">
        <f>(K4/G5) - IF(H7-G7&gt;0,H7-G7,0)</f>
        <v>0</v>
      </c>
    </row>
    <row r="7" spans="2:11" x14ac:dyDescent="0.25">
      <c r="F7" t="s">
        <v>30</v>
      </c>
      <c r="G7" s="8">
        <f>MIN(K2 + K4,0.8 * G5)/G5</f>
        <v>0.8</v>
      </c>
      <c r="H7" s="8">
        <f>(G3 + G2)/G5</f>
        <v>0.8</v>
      </c>
    </row>
    <row r="8" spans="2:11" x14ac:dyDescent="0.25">
      <c r="F8" t="s">
        <v>33</v>
      </c>
      <c r="G8" s="2" t="b">
        <f>'Payment Plan'!O5</f>
        <v>0</v>
      </c>
    </row>
    <row r="11" spans="2:11" x14ac:dyDescent="0.25">
      <c r="F11" s="1" t="s">
        <v>21</v>
      </c>
      <c r="G11" s="11">
        <f>(D2+IF(D3&gt;0,D3,0)+IF(D4&gt;0,D4,0)+IF(D4&gt;0,D5,0))/K2</f>
        <v>2.2500000000000006E-2</v>
      </c>
    </row>
  </sheetData>
  <mergeCells count="2">
    <mergeCell ref="F1:G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 Plan</vt:lpstr>
      <vt:lpstr>Loan Service Data</vt:lpstr>
      <vt:lpstr>Contribution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Hald</dc:creator>
  <cp:lastModifiedBy>Kristian Hald</cp:lastModifiedBy>
  <dcterms:created xsi:type="dcterms:W3CDTF">2016-07-24T21:09:02Z</dcterms:created>
  <dcterms:modified xsi:type="dcterms:W3CDTF">2016-11-12T20:39:25Z</dcterms:modified>
</cp:coreProperties>
</file>