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mc:AlternateContent xmlns:mc="http://schemas.openxmlformats.org/markup-compatibility/2006">
    <mc:Choice Requires="x15">
      <x15ac:absPath xmlns:x15ac="http://schemas.microsoft.com/office/spreadsheetml/2010/11/ac" url="https://nveazure.sharepoint.com/sites/org-avd-ek/Delte dokumenter/General/Prosjekter og oppdrag/Langsiktig_kraftmarkedsanalyse/2023_Langsiktig_kraftmarkedsanalyse/02_Leveranser/01_Rapport/Rapportstruktur LA23/"/>
    </mc:Choice>
  </mc:AlternateContent>
  <xr:revisionPtr revIDLastSave="1270" documentId="13_ncr:1_{E71E68B1-4EA9-43A4-8881-913ECF37F8C0}" xr6:coauthVersionLast="47" xr6:coauthVersionMax="47" xr10:uidLastSave="{B66BA696-F61E-46AC-B14F-AAED15A08543}"/>
  <bookViews>
    <workbookView xWindow="-120" yWindow="-120" windowWidth="29040" windowHeight="17520" tabRatio="626" xr2:uid="{00000000-000D-0000-FFFF-FFFF00000000}"/>
  </bookViews>
  <sheets>
    <sheet name="Introduksjon" sheetId="10" r:id="rId1"/>
    <sheet name="Hovedtall fra analysen" sheetId="1" r:id="rId2"/>
    <sheet name="Kull-, gass- og CO2-priser" sheetId="3" r:id="rId3"/>
    <sheet name="Forbruk i Norden" sheetId="8" r:id="rId4"/>
    <sheet name="Produksjon i Norden" sheetId="9" r:id="rId5"/>
    <sheet name="Kraftbalanser Norden" sheetId="5" r:id="rId6"/>
    <sheet name="Kraftpriser Norden"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E20" i="1"/>
  <c r="D20" i="1"/>
  <c r="C20" i="1"/>
  <c r="C15" i="5"/>
  <c r="C16" i="1"/>
  <c r="C12" i="1"/>
  <c r="N16" i="5" l="1"/>
  <c r="N17" i="5"/>
  <c r="N18" i="5"/>
  <c r="M16" i="5"/>
  <c r="M17" i="5"/>
  <c r="M18" i="5"/>
  <c r="L16" i="5"/>
  <c r="L17" i="5"/>
  <c r="L18" i="5"/>
  <c r="K16" i="5"/>
  <c r="K17" i="5"/>
  <c r="K18" i="5"/>
  <c r="J16" i="5"/>
  <c r="J17" i="5"/>
  <c r="J18" i="5"/>
  <c r="I16" i="5"/>
  <c r="I17" i="5"/>
  <c r="I18" i="5"/>
  <c r="H16" i="5"/>
  <c r="H17" i="5"/>
  <c r="H18" i="5"/>
  <c r="G16" i="5"/>
  <c r="G17" i="5"/>
  <c r="G18" i="5"/>
  <c r="F16" i="5"/>
  <c r="F17" i="5"/>
  <c r="F18" i="5"/>
  <c r="E16" i="5"/>
  <c r="E17" i="5"/>
  <c r="E18" i="5"/>
  <c r="D16" i="5"/>
  <c r="D17" i="5"/>
  <c r="D18" i="5"/>
  <c r="C16" i="5"/>
  <c r="C17" i="5"/>
  <c r="C18" i="5"/>
  <c r="D15" i="5"/>
  <c r="E15" i="5"/>
  <c r="F15" i="5"/>
  <c r="G15" i="5"/>
  <c r="H15" i="5"/>
  <c r="I15" i="5"/>
  <c r="J15" i="5"/>
  <c r="K15" i="5"/>
  <c r="L15" i="5"/>
  <c r="M15" i="5"/>
  <c r="N15" i="5"/>
  <c r="F12" i="1" l="1"/>
  <c r="E12" i="1"/>
  <c r="D12" i="1"/>
  <c r="F14" i="1" l="1"/>
  <c r="F15" i="1"/>
  <c r="F13" i="1"/>
  <c r="E14" i="1"/>
  <c r="E15" i="1"/>
  <c r="E13" i="1"/>
  <c r="D14" i="1"/>
  <c r="D15" i="1"/>
  <c r="D13" i="1"/>
  <c r="C15" i="1"/>
  <c r="C14" i="1"/>
  <c r="C13" i="1"/>
  <c r="J17" i="9"/>
  <c r="J15" i="9"/>
  <c r="J12" i="9"/>
  <c r="J11" i="9"/>
  <c r="J10" i="9"/>
  <c r="J5" i="9"/>
  <c r="J45" i="9"/>
  <c r="J46" i="9"/>
  <c r="J47" i="9"/>
  <c r="J44" i="9"/>
  <c r="J42" i="9"/>
  <c r="J40" i="9"/>
  <c r="J41" i="9"/>
  <c r="J39" i="9"/>
  <c r="J35" i="9"/>
  <c r="J36" i="9"/>
  <c r="J37" i="9"/>
  <c r="J34" i="9"/>
  <c r="J30" i="9"/>
  <c r="J31" i="9"/>
  <c r="J32" i="9"/>
  <c r="J16" i="9"/>
  <c r="J7" i="9"/>
  <c r="J6" i="9"/>
  <c r="J9" i="9"/>
  <c r="E19" i="8"/>
  <c r="I19" i="8" s="1"/>
  <c r="E19" i="1" s="1"/>
  <c r="E23" i="1" s="1"/>
  <c r="E17" i="8"/>
  <c r="I17" i="8" s="1"/>
  <c r="E17" i="1" s="1"/>
  <c r="E21" i="1" s="1"/>
  <c r="E18" i="8"/>
  <c r="I18" i="8" s="1"/>
  <c r="E18" i="1" s="1"/>
  <c r="E22" i="1" s="1"/>
  <c r="E16" i="8"/>
  <c r="E15" i="8"/>
  <c r="C15" i="8"/>
  <c r="I15" i="8" s="1"/>
  <c r="F19" i="1" s="1"/>
  <c r="F23" i="1" s="1"/>
  <c r="E14" i="8"/>
  <c r="C14" i="8"/>
  <c r="C13" i="8"/>
  <c r="E13" i="8"/>
  <c r="E9" i="8"/>
  <c r="E12" i="8"/>
  <c r="I12" i="8" s="1"/>
  <c r="E11" i="8"/>
  <c r="I11" i="8" s="1"/>
  <c r="D19" i="1" s="1"/>
  <c r="D23" i="1" s="1"/>
  <c r="E10" i="8"/>
  <c r="I10" i="8" s="1"/>
  <c r="D18" i="1" s="1"/>
  <c r="D22" i="1" s="1"/>
  <c r="E8" i="8"/>
  <c r="I8" i="8" s="1"/>
  <c r="E7" i="8"/>
  <c r="E6" i="8"/>
  <c r="I6" i="8" s="1"/>
  <c r="C18" i="1" s="1"/>
  <c r="C22" i="1" s="1"/>
  <c r="E5" i="8"/>
  <c r="I5" i="8" s="1"/>
  <c r="C17" i="1" s="1"/>
  <c r="C21" i="1" s="1"/>
  <c r="I7" i="8"/>
  <c r="C19" i="1" s="1"/>
  <c r="C23" i="1" s="1"/>
  <c r="I9" i="8"/>
  <c r="D17" i="1" s="1"/>
  <c r="D21" i="1" s="1"/>
  <c r="I16" i="8"/>
  <c r="E4" i="8"/>
  <c r="I4" i="8" s="1"/>
  <c r="J20" i="9"/>
  <c r="J21" i="9"/>
  <c r="J22" i="9"/>
  <c r="J19" i="9"/>
  <c r="J14" i="9"/>
  <c r="J29" i="9"/>
  <c r="J4" i="9"/>
  <c r="J3" i="9"/>
  <c r="I14" i="8" l="1"/>
  <c r="F18" i="1" s="1"/>
  <c r="F22" i="1" s="1"/>
  <c r="I13" i="8"/>
  <c r="F17" i="1" s="1"/>
  <c r="F21" i="1" s="1"/>
</calcChain>
</file>

<file path=xl/sharedStrings.xml><?xml version="1.0" encoding="utf-8"?>
<sst xmlns="http://schemas.openxmlformats.org/spreadsheetml/2006/main" count="216" uniqueCount="104">
  <si>
    <t>Vedlegg til NVEs Langsiktig kraftmarkedsanalyse 2023</t>
  </si>
  <si>
    <t>Dette er et vedlegg til NVEs Langsiktig kraftmarkedsanalyse 2023, publisert i oktober 2023.</t>
  </si>
  <si>
    <t>Beskrivelser av våre vurderinger finner du i rapporten Langsiktig kraftmarkedsanalyse 2023.</t>
  </si>
  <si>
    <t>Følg lenken til rapporten ved å trykke på bildet til høyre.</t>
  </si>
  <si>
    <t>Ved spørsmål, ta kontakt med:</t>
  </si>
  <si>
    <t>Jon Gustav Kirkerud</t>
  </si>
  <si>
    <t>Innholdsfortegnelse:</t>
  </si>
  <si>
    <t xml:space="preserve"> - Hovedtall fra analysen</t>
  </si>
  <si>
    <t xml:space="preserve"> - Kull-, gass- og CO2-priser</t>
  </si>
  <si>
    <t xml:space="preserve"> - Forbruk i Norden</t>
  </si>
  <si>
    <t xml:space="preserve"> - Produksjon i Norden</t>
  </si>
  <si>
    <t xml:space="preserve"> - Kraftbalanse i nordiske prisområder</t>
  </si>
  <si>
    <t xml:space="preserve"> - Kraftpriser i nordiske prisområder</t>
  </si>
  <si>
    <t>Merknader til tallene:</t>
  </si>
  <si>
    <t>(i) "B", "L" og "H" i tabellene henviser til henholdsvis basis, lav og høy bane for CO2-, gass- og kullpriser.</t>
  </si>
  <si>
    <t>(ii) Antatt valutakurs er 10,1 NOK/EUR.</t>
  </si>
  <si>
    <t>(iii) Grunnet avrundinger kan det forekomme avvik mellom hovedtall, og forbruk- og produksjondeling per prisområde og teknologi.</t>
  </si>
  <si>
    <t>Hovedtall fra analysen</t>
  </si>
  <si>
    <t>Scenario</t>
  </si>
  <si>
    <t>Norge</t>
  </si>
  <si>
    <t>Sverige</t>
  </si>
  <si>
    <t>Finland</t>
  </si>
  <si>
    <t>Danmark</t>
  </si>
  <si>
    <t>Tyskland</t>
  </si>
  <si>
    <t>Nederland</t>
  </si>
  <si>
    <t>Frankrike</t>
  </si>
  <si>
    <t>Storbritannia</t>
  </si>
  <si>
    <t>Årlig gjennomsnittspris (øre/kWh)</t>
  </si>
  <si>
    <t>B2030</t>
  </si>
  <si>
    <t>B2035</t>
  </si>
  <si>
    <t>B2040</t>
  </si>
  <si>
    <t>H2030</t>
  </si>
  <si>
    <t>H2035</t>
  </si>
  <si>
    <t>H2040</t>
  </si>
  <si>
    <t>L2030</t>
  </si>
  <si>
    <t>L2035</t>
  </si>
  <si>
    <t>L2040</t>
  </si>
  <si>
    <t>Produksjon (TWh)</t>
  </si>
  <si>
    <t>Forbruk (TWh)</t>
  </si>
  <si>
    <t>Kraftbalanse (TWh)</t>
  </si>
  <si>
    <t>Alle kraftpriser er oppgitt i reelle 2022-kroner.</t>
  </si>
  <si>
    <t>Disse prisene er årlige gjennomsnittspriser av 30 ulike værscenarioer.</t>
  </si>
  <si>
    <t>2022 tall er foreløpig statistikk fra nasjonale statiske byråer, transmisjonsoperatører og Eurostat.</t>
  </si>
  <si>
    <t xml:space="preserve">Forbruk og produksjon inkluderer ikke: </t>
  </si>
  <si>
    <t>- lading og utlading av batterier</t>
  </si>
  <si>
    <t>- bruttoproduksjon og forbruk til pumping*</t>
  </si>
  <si>
    <t xml:space="preserve">*Produksjonstallene til Frankrike for 2022 inkluderer pumpekraft. Disse er ikke inkludert i kraftbalansen. </t>
  </si>
  <si>
    <r>
      <rPr>
        <sz val="9"/>
        <color rgb="FF000000"/>
        <rFont val="Calibri"/>
        <scheme val="minor"/>
      </rPr>
      <t xml:space="preserve">Kraftbalanse er ikke nødvendigvis lik </t>
    </r>
    <r>
      <rPr>
        <i/>
        <sz val="9"/>
        <color rgb="FF000000"/>
        <rFont val="Calibri"/>
        <scheme val="minor"/>
      </rPr>
      <t>Produksjon - Forbruk</t>
    </r>
    <r>
      <rPr>
        <sz val="9"/>
        <color rgb="FF000000"/>
        <rFont val="Calibri"/>
        <scheme val="minor"/>
      </rPr>
      <t xml:space="preserve"> i tabellen.</t>
    </r>
  </si>
  <si>
    <t>Europa inkluderer de 19 europeiske landene vi modellerer.</t>
  </si>
  <si>
    <r>
      <t>Kull-, gass-, og CO</t>
    </r>
    <r>
      <rPr>
        <b/>
        <vertAlign val="subscript"/>
        <sz val="14"/>
        <color rgb="FFFFFFFF"/>
        <rFont val="Calibri"/>
        <family val="2"/>
      </rPr>
      <t>2</t>
    </r>
    <r>
      <rPr>
        <b/>
        <sz val="14"/>
        <color rgb="FFFFFFFF"/>
        <rFont val="Calibri"/>
        <family val="2"/>
      </rPr>
      <t>-priser</t>
    </r>
  </si>
  <si>
    <t>Kull [€/MWh]</t>
  </si>
  <si>
    <t>Gass [€/MWh]</t>
  </si>
  <si>
    <r>
      <t>CO</t>
    </r>
    <r>
      <rPr>
        <b/>
        <vertAlign val="subscript"/>
        <sz val="10"/>
        <color theme="1"/>
        <rFont val="Calibri"/>
        <family val="2"/>
      </rPr>
      <t>2</t>
    </r>
    <r>
      <rPr>
        <b/>
        <sz val="10"/>
        <color theme="1"/>
        <rFont val="Calibri"/>
        <family val="2"/>
      </rPr>
      <t xml:space="preserve"> [€/tonn]</t>
    </r>
  </si>
  <si>
    <t>Lav</t>
  </si>
  <si>
    <t>Basis</t>
  </si>
  <si>
    <t>Høy</t>
  </si>
  <si>
    <t>Kraftforbruk i Norden [TWh]</t>
  </si>
  <si>
    <t>Land</t>
  </si>
  <si>
    <t>År</t>
  </si>
  <si>
    <t>Husholdninger og tjenesteyting</t>
  </si>
  <si>
    <t>Transport</t>
  </si>
  <si>
    <t>Landbasert industri og datasentre</t>
  </si>
  <si>
    <t>Hydrogen</t>
  </si>
  <si>
    <t>Petroleums-næringen</t>
  </si>
  <si>
    <t>Nettap og annen bruk</t>
  </si>
  <si>
    <t>Sum</t>
  </si>
  <si>
    <t>2022 temp*</t>
  </si>
  <si>
    <t xml:space="preserve">* Temperaturkorrigert forbruk i husholdninger og tjenesteyting </t>
  </si>
  <si>
    <t>Kraftproduksjon i Norden [TWh]*</t>
  </si>
  <si>
    <t>Vannkraft</t>
  </si>
  <si>
    <t>Vindkraft på land</t>
  </si>
  <si>
    <t>Havvind</t>
  </si>
  <si>
    <t>Solkraft</t>
  </si>
  <si>
    <t>Kjernekraft</t>
  </si>
  <si>
    <t>Annen Termisk**</t>
  </si>
  <si>
    <t>Produksjonsavkortning</t>
  </si>
  <si>
    <t>-</t>
  </si>
  <si>
    <t>2022 normalår ***</t>
  </si>
  <si>
    <t>* Modellresultater gitt våre fremskrivnigner av produksjonskapasiteter. Tall for 2022 er statistikk.</t>
  </si>
  <si>
    <t>*** Midlere årsproduksjon for installert produksjon ved utgangen av 2022.</t>
  </si>
  <si>
    <t>Produksjonskapasiteter i Norden [GW]*</t>
  </si>
  <si>
    <t>** Melkøya er modellert som et netto forbruk. Dvs. at vi har modellert forbruket som hentes fra nettet (totalt forbruk minus produksjonen på gasskraftverket på Melkøya). Produksjon på gasskraftverket på Melkøya er altså ikke med her.</t>
  </si>
  <si>
    <t>Kraftbalanse i nordiske prisområder [TWh]</t>
  </si>
  <si>
    <t>NO1</t>
  </si>
  <si>
    <t>NO2</t>
  </si>
  <si>
    <t>NO3</t>
  </si>
  <si>
    <t>NO4</t>
  </si>
  <si>
    <t>NO5</t>
  </si>
  <si>
    <t>SE1</t>
  </si>
  <si>
    <t>SE2</t>
  </si>
  <si>
    <t>SE3</t>
  </si>
  <si>
    <t>SE4</t>
  </si>
  <si>
    <t>FIN</t>
  </si>
  <si>
    <t>DK1</t>
  </si>
  <si>
    <t>DK2</t>
  </si>
  <si>
    <t>Produksjon</t>
  </si>
  <si>
    <t>2022_midlere*</t>
  </si>
  <si>
    <t>Forbruk</t>
  </si>
  <si>
    <t>Kraftbalanse</t>
  </si>
  <si>
    <t>* Midlere årsproduksjon for installert produksjon ved utgangen av 2022.</t>
  </si>
  <si>
    <t>Kraftpriser i nordiske prisområder [øre/kWh]</t>
  </si>
  <si>
    <t>Snittpris [øre/kWh]</t>
  </si>
  <si>
    <t>Reelle 2022-kroner</t>
  </si>
  <si>
    <t>Rapport 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</si>
</sst>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quot;kr&quot;\ * #,##0.00_ ;_ &quot;kr&quot;\ * \-#,##0.00_ ;_ &quot;kr&quot;\ * &quot;-&quot;??_ ;_ @_ "/>
    <numFmt numFmtId="165" formatCode="_ * #,##0.00_ ;_ * \-#,##0.00_ ;_ * &quot;-&quot;??_ ;_ @_ "/>
    <numFmt numFmtId="166" formatCode="###0\ %_ ;_*\-###0\ %_ ;_*&quot;-&quot;"/>
    <numFmt numFmtId="167" formatCode="0&quot; &quot;%"/>
    <numFmt numFmtId="168" formatCode="_-* #,##0.00\ _k_r_-;\-* #,##0.00\ _k_r_-;_-* &quot;-&quot;??\ _k_r_-;_-@_-"/>
    <numFmt numFmtId="169" formatCode="_-* #,##0_-;\-* #,##0_-;_-* &quot;-&quot;??_-;_-@_-"/>
    <numFmt numFmtId="170" formatCode="0.0"/>
    <numFmt numFmtId="171" formatCode="0.000"/>
  </numFmts>
  <fonts count="6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font>
    <font>
      <b/>
      <sz val="10"/>
      <color theme="1"/>
      <name val="Calibri"/>
      <family val="2"/>
    </font>
    <font>
      <b/>
      <sz val="11"/>
      <color theme="1"/>
      <name val="Calibri"/>
      <family val="2"/>
    </font>
    <font>
      <i/>
      <sz val="11"/>
      <color theme="1"/>
      <name val="Calibri"/>
      <family val="2"/>
    </font>
    <font>
      <u/>
      <sz val="11"/>
      <color theme="10"/>
      <name val="Calibri"/>
      <family val="2"/>
      <scheme val="minor"/>
    </font>
    <font>
      <b/>
      <sz val="12"/>
      <color theme="0"/>
      <name val="Calibri"/>
      <family val="2"/>
      <scheme val="minor"/>
    </font>
    <font>
      <sz val="10"/>
      <color theme="1"/>
      <name val="Calibri"/>
      <family val="2"/>
      <scheme val="minor"/>
    </font>
    <font>
      <sz val="10"/>
      <name val="Arial"/>
      <family val="2"/>
    </font>
    <font>
      <u/>
      <sz val="10"/>
      <color theme="10"/>
      <name val="Arial"/>
      <family val="2"/>
    </font>
    <font>
      <sz val="10"/>
      <color theme="0"/>
      <name val="Calibri"/>
      <family val="2"/>
    </font>
    <font>
      <sz val="10"/>
      <color rgb="FF3F3F76"/>
      <name val="Calibri"/>
      <family val="2"/>
    </font>
    <font>
      <b/>
      <sz val="10"/>
      <color theme="0"/>
      <name val="Calibri"/>
      <family val="2"/>
    </font>
    <font>
      <sz val="10"/>
      <name val="Calibri"/>
      <family val="2"/>
    </font>
    <font>
      <sz val="10"/>
      <color theme="6" tint="-0.24994659260841701"/>
      <name val="Calibri"/>
      <family val="2"/>
    </font>
    <font>
      <u/>
      <sz val="10"/>
      <color theme="11"/>
      <name val="Calibri"/>
      <family val="2"/>
    </font>
    <font>
      <u/>
      <sz val="10"/>
      <color theme="10"/>
      <name val="Calibri"/>
      <family val="2"/>
    </font>
    <font>
      <sz val="10"/>
      <color rgb="FF7030A0"/>
      <name val="Calibri"/>
      <family val="2"/>
    </font>
    <font>
      <sz val="10"/>
      <color rgb="FFC00000"/>
      <name val="Calibri"/>
      <family val="2"/>
    </font>
    <font>
      <i/>
      <sz val="10"/>
      <color rgb="FF7F7F7F"/>
      <name val="Calibri"/>
      <family val="2"/>
    </font>
    <font>
      <sz val="11"/>
      <color rgb="FF000000"/>
      <name val="Calibri"/>
      <family val="2"/>
    </font>
    <font>
      <sz val="8"/>
      <name val="Verdana"/>
      <family val="2"/>
    </font>
    <font>
      <sz val="11"/>
      <color indexed="8"/>
      <name val="Calibri"/>
      <family val="2"/>
    </font>
    <font>
      <b/>
      <sz val="14"/>
      <color theme="0"/>
      <name val="Calibri"/>
      <family val="2"/>
      <scheme val="minor"/>
    </font>
    <font>
      <b/>
      <sz val="14"/>
      <color rgb="FFFFFFFF"/>
      <name val="Calibri"/>
      <family val="2"/>
    </font>
    <font>
      <b/>
      <vertAlign val="subscript"/>
      <sz val="14"/>
      <color rgb="FFFFFFFF"/>
      <name val="Calibri"/>
      <family val="2"/>
    </font>
    <font>
      <sz val="12"/>
      <color rgb="FF000000"/>
      <name val="Calibri"/>
      <family val="2"/>
      <scheme val="minor"/>
    </font>
    <font>
      <sz val="12"/>
      <color theme="1"/>
      <name val="Calibri"/>
      <family val="2"/>
      <scheme val="minor"/>
    </font>
    <font>
      <u/>
      <sz val="12"/>
      <color theme="10"/>
      <name val="Calibri"/>
      <family val="2"/>
      <scheme val="minor"/>
    </font>
    <font>
      <i/>
      <sz val="11"/>
      <color theme="1"/>
      <name val="Calibri"/>
      <family val="2"/>
      <scheme val="minor"/>
    </font>
    <font>
      <b/>
      <sz val="8"/>
      <color rgb="FF000000"/>
      <name val="Calibri"/>
      <family val="2"/>
      <scheme val="minor"/>
    </font>
    <font>
      <sz val="9"/>
      <color rgb="FF000000"/>
      <name val="Calibri"/>
      <family val="2"/>
      <scheme val="minor"/>
    </font>
    <font>
      <sz val="9"/>
      <color theme="1"/>
      <name val="Calibri"/>
      <family val="2"/>
      <scheme val="minor"/>
    </font>
    <font>
      <b/>
      <sz val="12"/>
      <color theme="0"/>
      <name val="Arial"/>
      <family val="2"/>
    </font>
    <font>
      <sz val="10"/>
      <color theme="0"/>
      <name val="Arial"/>
      <family val="2"/>
    </font>
    <font>
      <b/>
      <sz val="10"/>
      <name val="Arial"/>
      <family val="2"/>
      <charset val="238"/>
    </font>
    <font>
      <sz val="8"/>
      <name val="Tahoma"/>
      <family val="2"/>
    </font>
    <font>
      <sz val="10"/>
      <color rgb="FFFF0000"/>
      <name val="Calibri"/>
      <family val="2"/>
      <scheme val="minor"/>
    </font>
    <font>
      <sz val="12"/>
      <color rgb="FFFF0000"/>
      <name val="Calibri"/>
      <family val="2"/>
      <scheme val="minor"/>
    </font>
    <font>
      <sz val="11"/>
      <name val="Calibri"/>
      <family val="2"/>
      <scheme val="minor"/>
    </font>
    <font>
      <b/>
      <vertAlign val="subscript"/>
      <sz val="10"/>
      <color theme="1"/>
      <name val="Calibri"/>
      <family val="2"/>
    </font>
    <font>
      <sz val="11"/>
      <color rgb="FF000000"/>
      <name val="Calibri"/>
    </font>
    <font>
      <sz val="9"/>
      <color rgb="FF000000"/>
      <name val="Calibri"/>
      <scheme val="minor"/>
    </font>
    <font>
      <i/>
      <sz val="9"/>
      <color rgb="FF000000"/>
      <name val="Calibri"/>
      <scheme val="minor"/>
    </font>
    <font>
      <sz val="10"/>
      <color theme="1"/>
      <name val="Calibri"/>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6"/>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bgColor indexed="64"/>
      </patternFill>
    </fill>
    <fill>
      <patternFill patternType="solid">
        <fgColor theme="4" tint="0.59996337778862885"/>
        <bgColor indexed="64"/>
      </patternFill>
    </fill>
    <fill>
      <patternFill patternType="solid">
        <fgColor theme="8" tint="0.39994506668294322"/>
        <bgColor indexed="64"/>
      </patternFill>
    </fill>
    <fill>
      <patternFill patternType="solid">
        <fgColor rgb="FFC00000"/>
        <bgColor indexed="64"/>
      </patternFill>
    </fill>
    <fill>
      <patternFill patternType="solid">
        <fgColor rgb="FFFFFFFF"/>
        <bgColor indexed="64"/>
      </patternFill>
    </fill>
    <fill>
      <patternFill patternType="solid">
        <fgColor rgb="FFF2F2F2"/>
        <bgColor indexed="64"/>
      </patternFill>
    </fill>
    <fill>
      <patternFill patternType="solid">
        <fgColor rgb="FF7F8080"/>
        <bgColor indexed="64"/>
      </patternFill>
    </fill>
    <fill>
      <patternFill patternType="solid">
        <fgColor theme="6" tint="-0.249977111117893"/>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medium">
        <color indexed="64"/>
      </right>
      <top/>
      <bottom/>
      <diagonal/>
    </border>
    <border>
      <left style="medium">
        <color indexed="64"/>
      </left>
      <right/>
      <top/>
      <bottom/>
      <diagonal/>
    </border>
    <border>
      <left style="dotted">
        <color theme="0"/>
      </left>
      <right style="dotted">
        <color theme="0"/>
      </right>
      <top style="dotted">
        <color theme="0"/>
      </top>
      <bottom style="dotted">
        <color theme="0"/>
      </bottom>
      <diagonal/>
    </border>
    <border>
      <left style="thin">
        <color theme="0"/>
      </left>
      <right style="thin">
        <color theme="0"/>
      </right>
      <top style="thin">
        <color theme="0"/>
      </top>
      <bottom style="thin">
        <color theme="0"/>
      </bottom>
      <diagonal/>
    </border>
    <border>
      <left/>
      <right/>
      <top/>
      <bottom style="double">
        <color rgb="FF7030A0"/>
      </bottom>
      <diagonal/>
    </border>
    <border>
      <left style="mediumDashed">
        <color theme="1"/>
      </left>
      <right style="mediumDashed">
        <color theme="1"/>
      </right>
      <top style="mediumDashed">
        <color theme="1"/>
      </top>
      <bottom style="mediumDashed">
        <color theme="1"/>
      </bottom>
      <diagonal/>
    </border>
    <border>
      <left/>
      <right/>
      <top/>
      <bottom style="medium">
        <color rgb="FF7F7F7F"/>
      </bottom>
      <diagonal/>
    </border>
    <border>
      <left/>
      <right style="medium">
        <color rgb="FF7F7F7F"/>
      </right>
      <top/>
      <bottom/>
      <diagonal/>
    </border>
    <border>
      <left/>
      <right style="medium">
        <color rgb="FF7F7F7F"/>
      </right>
      <top/>
      <bottom style="medium">
        <color indexed="64"/>
      </bottom>
      <diagonal/>
    </border>
    <border>
      <left/>
      <right/>
      <top/>
      <bottom style="medium">
        <color indexed="64"/>
      </bottom>
      <diagonal/>
    </border>
    <border>
      <left/>
      <right style="medium">
        <color rgb="FF7F7F7F"/>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166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36" borderId="0" applyNumberFormat="0" applyBorder="0" applyAlignment="0"/>
    <xf numFmtId="43" fontId="25" fillId="0" borderId="0" applyFont="0" applyFill="0" applyBorder="0" applyAlignment="0" applyProtection="0"/>
    <xf numFmtId="0" fontId="24" fillId="36" borderId="0" applyNumberFormat="0" applyBorder="0" applyAlignment="0">
      <alignment horizontal="center" vertical="center"/>
    </xf>
    <xf numFmtId="0" fontId="25" fillId="0" borderId="0"/>
    <xf numFmtId="0" fontId="24" fillId="36" borderId="0" applyNumberFormat="0" applyBorder="0" applyAlignment="0"/>
    <xf numFmtId="165" fontId="25" fillId="0" borderId="0" applyFont="0" applyFill="0" applyBorder="0" applyAlignment="0" applyProtection="0"/>
    <xf numFmtId="9" fontId="24" fillId="0" borderId="0" applyFont="0" applyFill="0" applyBorder="0" applyAlignment="0" applyProtection="0"/>
    <xf numFmtId="0" fontId="18" fillId="0" borderId="0"/>
    <xf numFmtId="0" fontId="27" fillId="21" borderId="0" applyNumberFormat="0" applyFont="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xf numFmtId="0" fontId="27" fillId="9" borderId="0" applyNumberFormat="0" applyFont="0" applyBorder="0" applyAlignment="0" applyProtection="0"/>
    <xf numFmtId="0" fontId="27" fillId="17" borderId="0" applyNumberFormat="0" applyFont="0" applyBorder="0" applyAlignment="0" applyProtection="0"/>
    <xf numFmtId="0" fontId="27" fillId="25" borderId="0" applyNumberFormat="0" applyFont="0" applyBorder="0" applyAlignment="0" applyProtection="0"/>
    <xf numFmtId="0" fontId="30" fillId="36" borderId="0" applyNumberFormat="0" applyFont="0" applyBorder="0" applyAlignment="0" applyProtection="0"/>
    <xf numFmtId="0" fontId="30" fillId="39" borderId="14">
      <alignment horizontal="center"/>
      <protection locked="0"/>
    </xf>
    <xf numFmtId="166" fontId="18" fillId="0" borderId="0" applyFont="0" applyFill="0" applyBorder="0" applyAlignment="0" applyProtection="0"/>
    <xf numFmtId="0" fontId="29" fillId="41" borderId="0" applyNumberFormat="0" applyBorder="0" applyProtection="0">
      <alignment horizontal="center" vertical="center"/>
    </xf>
    <xf numFmtId="0" fontId="19" fillId="40" borderId="0" applyNumberFormat="0" applyBorder="0" applyProtection="0">
      <alignment horizontal="center" vertical="center"/>
    </xf>
    <xf numFmtId="0" fontId="34" fillId="0" borderId="15" applyNumberFormat="0" applyFill="0" applyAlignment="0" applyProtection="0"/>
    <xf numFmtId="0" fontId="19" fillId="38" borderId="16" applyNumberFormat="0" applyAlignment="0" applyProtection="0"/>
    <xf numFmtId="0" fontId="35" fillId="0" borderId="0" applyNumberFormat="0" applyFill="0" applyBorder="0" applyAlignment="0" applyProtection="0"/>
    <xf numFmtId="0" fontId="1" fillId="0" borderId="0"/>
    <xf numFmtId="0" fontId="1" fillId="0" borderId="0"/>
    <xf numFmtId="0" fontId="18" fillId="0" borderId="0"/>
    <xf numFmtId="0" fontId="27" fillId="21" borderId="0" applyNumberFormat="0" applyFont="0" applyBorder="0" applyAlignment="0" applyProtection="0"/>
    <xf numFmtId="0" fontId="28" fillId="37" borderId="13" applyNumberFormat="0" applyAlignment="0">
      <protection locked="0"/>
    </xf>
    <xf numFmtId="0" fontId="31" fillId="0" borderId="0" applyNumberFormat="0" applyFill="0" applyBorder="0" applyAlignment="0"/>
    <xf numFmtId="0" fontId="27" fillId="9" borderId="0" applyNumberFormat="0" applyFont="0" applyBorder="0" applyAlignment="0" applyProtection="0"/>
    <xf numFmtId="0" fontId="27" fillId="17" borderId="0" applyNumberFormat="0" applyFont="0" applyBorder="0" applyAlignment="0" applyProtection="0"/>
    <xf numFmtId="0" fontId="27" fillId="25" borderId="0" applyNumberFormat="0" applyFont="0" applyBorder="0" applyAlignment="0" applyProtection="0"/>
    <xf numFmtId="166" fontId="18" fillId="0" borderId="0" applyFont="0" applyFill="0" applyBorder="0" applyAlignment="0" applyProtection="0"/>
    <xf numFmtId="0" fontId="29" fillId="34" borderId="0" applyNumberFormat="0" applyBorder="0" applyProtection="0">
      <alignment horizontal="center" vertical="center"/>
    </xf>
    <xf numFmtId="0" fontId="29" fillId="41" borderId="0" applyNumberFormat="0" applyBorder="0" applyProtection="0">
      <alignment horizontal="center" vertical="center"/>
    </xf>
    <xf numFmtId="0" fontId="19" fillId="40" borderId="0" applyNumberFormat="0" applyBorder="0" applyProtection="0">
      <alignment horizontal="center" vertical="center"/>
    </xf>
    <xf numFmtId="0" fontId="34" fillId="0" borderId="15" applyNumberFormat="0" applyFill="0" applyAlignment="0" applyProtection="0"/>
    <xf numFmtId="0" fontId="19" fillId="38" borderId="16" applyNumberFormat="0" applyAlignment="0" applyProtection="0"/>
    <xf numFmtId="0" fontId="35" fillId="0" borderId="0" applyNumberFormat="0" applyFill="0" applyBorder="0" applyAlignment="0" applyProtection="0"/>
    <xf numFmtId="0" fontId="18" fillId="8" borderId="8" applyNumberFormat="0" applyFont="0" applyAlignment="0" applyProtection="0"/>
    <xf numFmtId="0" fontId="36" fillId="0" borderId="0" applyNumberFormat="0" applyFill="0" applyBorder="0" applyAlignment="0" applyProtection="0"/>
    <xf numFmtId="0" fontId="1" fillId="0" borderId="0"/>
    <xf numFmtId="9" fontId="1" fillId="0" borderId="0" applyFont="0" applyFill="0" applyBorder="0" applyAlignment="0" applyProtection="0"/>
    <xf numFmtId="0" fontId="25" fillId="0" borderId="0"/>
    <xf numFmtId="0" fontId="37" fillId="0" borderId="0"/>
    <xf numFmtId="167" fontId="37" fillId="0" borderId="0" applyFont="0" applyFill="0" applyBorder="0" applyAlignment="0" applyProtection="0"/>
    <xf numFmtId="0" fontId="26" fillId="0" borderId="0" applyNumberFormat="0" applyFill="0" applyBorder="0" applyAlignment="0" applyProtection="0"/>
    <xf numFmtId="0" fontId="25" fillId="0" borderId="0"/>
    <xf numFmtId="168" fontId="38" fillId="0" borderId="0" applyFont="0" applyFill="0" applyBorder="0" applyAlignment="0" applyProtection="0"/>
    <xf numFmtId="165" fontId="1" fillId="0" borderId="0" applyFont="0" applyFill="0" applyBorder="0" applyAlignment="0" applyProtection="0"/>
    <xf numFmtId="168" fontId="38"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165" fontId="25"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2" fillId="0" borderId="0" applyNumberFormat="0" applyFill="0" applyBorder="0" applyAlignment="0" applyProtection="0"/>
    <xf numFmtId="0" fontId="26" fillId="0" borderId="0" applyNumberFormat="0" applyFill="0" applyBorder="0" applyAlignment="0" applyProtection="0">
      <alignment vertical="top"/>
      <protection locked="0"/>
    </xf>
    <xf numFmtId="0" fontId="22" fillId="0" borderId="0" applyNumberFormat="0" applyFill="0" applyBorder="0" applyAlignment="0" applyProtection="0"/>
    <xf numFmtId="0" fontId="8" fillId="4" borderId="0" applyNumberFormat="0" applyBorder="0" applyAlignment="0" applyProtection="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29" fillId="41" borderId="0" applyNumberFormat="0" applyBorder="0" applyProtection="0">
      <alignment horizontal="center" vertical="center"/>
    </xf>
    <xf numFmtId="0" fontId="19" fillId="40" borderId="0" applyNumberFormat="0" applyBorder="0" applyProtection="0">
      <alignment horizontal="center" vertical="center"/>
    </xf>
    <xf numFmtId="0" fontId="29" fillId="34" borderId="0" applyNumberFormat="0" applyBorder="0" applyProtection="0">
      <alignment horizontal="center" vertical="center"/>
    </xf>
    <xf numFmtId="0" fontId="28" fillId="37" borderId="13" applyNumberFormat="0" applyAlignment="0">
      <protection locked="0"/>
    </xf>
    <xf numFmtId="165" fontId="25" fillId="0" borderId="0" applyFont="0" applyFill="0" applyBorder="0" applyAlignment="0" applyProtection="0"/>
    <xf numFmtId="0" fontId="24" fillId="36" borderId="0" applyNumberFormat="0" applyBorder="0" applyAlignment="0"/>
    <xf numFmtId="0" fontId="19" fillId="38" borderId="16" applyNumberFormat="0" applyAlignment="0" applyProtection="0"/>
    <xf numFmtId="9" fontId="24" fillId="0" borderId="0" applyFont="0" applyFill="0" applyBorder="0" applyAlignment="0" applyProtection="0"/>
    <xf numFmtId="0" fontId="1" fillId="0" borderId="0"/>
    <xf numFmtId="0" fontId="1" fillId="0" borderId="0"/>
    <xf numFmtId="165" fontId="25" fillId="0" borderId="0" applyFont="0" applyFill="0" applyBorder="0" applyAlignment="0" applyProtection="0"/>
    <xf numFmtId="0" fontId="24" fillId="36" borderId="0" applyNumberFormat="0" applyBorder="0" applyAlignment="0"/>
    <xf numFmtId="43" fontId="25" fillId="0" borderId="0" applyFont="0" applyFill="0" applyBorder="0" applyAlignment="0" applyProtection="0"/>
    <xf numFmtId="9" fontId="24" fillId="0" borderId="0" applyFont="0" applyFill="0" applyBorder="0" applyAlignment="0" applyProtection="0"/>
    <xf numFmtId="0" fontId="28" fillId="37" borderId="13" applyNumberFormat="0" applyAlignment="0">
      <protection locked="0"/>
    </xf>
    <xf numFmtId="0" fontId="29" fillId="34" borderId="0" applyNumberFormat="0" applyBorder="0" applyProtection="0">
      <alignment horizontal="center" vertical="center"/>
    </xf>
    <xf numFmtId="0" fontId="29" fillId="41" borderId="0" applyNumberFormat="0" applyBorder="0" applyProtection="0">
      <alignment horizontal="center" vertical="center"/>
    </xf>
    <xf numFmtId="0" fontId="19" fillId="40" borderId="0" applyNumberFormat="0" applyBorder="0" applyProtection="0">
      <alignment horizontal="center" vertical="center"/>
    </xf>
    <xf numFmtId="0" fontId="19" fillId="38" borderId="16" applyNumberFormat="0" applyAlignment="0" applyProtection="0"/>
    <xf numFmtId="0" fontId="1" fillId="0" borderId="0"/>
    <xf numFmtId="0" fontId="1" fillId="0" borderId="0"/>
    <xf numFmtId="0" fontId="18" fillId="0" borderId="0"/>
    <xf numFmtId="0" fontId="1" fillId="0" borderId="0"/>
    <xf numFmtId="9" fontId="1" fillId="0" borderId="0" applyFont="0" applyFill="0" applyBorder="0" applyAlignment="0" applyProtection="0"/>
    <xf numFmtId="0" fontId="2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6" fillId="2" borderId="0" applyNumberFormat="0" applyBorder="0" applyAlignment="0" applyProtection="0"/>
    <xf numFmtId="43" fontId="1" fillId="0" borderId="0" applyFont="0" applyFill="0" applyBorder="0" applyAlignment="0" applyProtection="0"/>
    <xf numFmtId="0" fontId="1" fillId="0" borderId="0"/>
    <xf numFmtId="43" fontId="25"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2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25"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24" fillId="36" borderId="0" applyNumberFormat="0" applyBorder="0" applyAlignment="0"/>
    <xf numFmtId="43" fontId="25" fillId="0" borderId="0" applyFont="0" applyFill="0" applyBorder="0" applyAlignment="0" applyProtection="0"/>
    <xf numFmtId="43" fontId="1" fillId="0" borderId="0" applyFont="0" applyFill="0" applyBorder="0" applyAlignment="0" applyProtection="0"/>
    <xf numFmtId="0" fontId="52" fillId="0" borderId="17">
      <alignment horizontal="left" wrapText="1"/>
    </xf>
    <xf numFmtId="0" fontId="51" fillId="44" borderId="0">
      <alignment vertical="center"/>
    </xf>
    <xf numFmtId="0" fontId="50" fillId="44" borderId="0" applyNumberFormat="0">
      <alignment horizontal="left" vertical="center"/>
    </xf>
    <xf numFmtId="0" fontId="53" fillId="0" borderId="0"/>
    <xf numFmtId="0" fontId="25" fillId="0" borderId="0"/>
    <xf numFmtId="0" fontId="1" fillId="0" borderId="0"/>
    <xf numFmtId="165" fontId="53" fillId="0" borderId="0" applyFont="0" applyFill="0" applyBorder="0" applyAlignment="0" applyProtection="0"/>
    <xf numFmtId="165" fontId="25" fillId="0" borderId="0" applyFont="0" applyFill="0" applyBorder="0" applyAlignment="0" applyProtection="0"/>
    <xf numFmtId="0" fontId="26" fillId="0" borderId="0" applyNumberFormat="0" applyFill="0" applyBorder="0" applyAlignment="0" applyProtection="0">
      <alignment vertical="top"/>
      <protection locked="0"/>
    </xf>
    <xf numFmtId="9" fontId="25" fillId="0" borderId="0" applyFont="0" applyFill="0" applyBorder="0" applyAlignment="0" applyProtection="0"/>
    <xf numFmtId="0" fontId="25"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5" fillId="0" borderId="0"/>
    <xf numFmtId="165" fontId="25" fillId="0" borderId="0" applyFont="0" applyFill="0" applyBorder="0" applyAlignment="0" applyProtection="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25" fillId="0" borderId="0"/>
    <xf numFmtId="165"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7" fillId="29" borderId="0" applyNumberFormat="0" applyBorder="0" applyAlignment="0" applyProtection="0"/>
    <xf numFmtId="0" fontId="1" fillId="22" borderId="0" applyNumberFormat="0" applyBorder="0" applyAlignment="0" applyProtection="0"/>
    <xf numFmtId="0" fontId="17" fillId="13" borderId="0" applyNumberFormat="0" applyBorder="0" applyAlignment="0" applyProtection="0"/>
    <xf numFmtId="0" fontId="17" fillId="16" borderId="0" applyNumberFormat="0" applyBorder="0" applyAlignment="0" applyProtection="0"/>
    <xf numFmtId="0" fontId="5" fillId="0" borderId="0" applyNumberFormat="0" applyFill="0" applyBorder="0" applyAlignment="0" applyProtection="0"/>
    <xf numFmtId="0" fontId="10" fillId="6" borderId="5" applyNumberFormat="0" applyAlignment="0" applyProtection="0"/>
    <xf numFmtId="0" fontId="6" fillId="2" borderId="0" applyNumberFormat="0" applyBorder="0" applyAlignment="0" applyProtection="0"/>
    <xf numFmtId="0" fontId="2" fillId="0" borderId="0" applyNumberFormat="0" applyFill="0" applyBorder="0" applyAlignment="0" applyProtection="0"/>
    <xf numFmtId="0" fontId="5" fillId="0" borderId="3" applyNumberFormat="0" applyFill="0" applyAlignment="0" applyProtection="0"/>
    <xf numFmtId="0" fontId="1" fillId="23" borderId="0" applyNumberFormat="0" applyBorder="0" applyAlignment="0" applyProtection="0"/>
    <xf numFmtId="0" fontId="1" fillId="27" borderId="0" applyNumberFormat="0" applyBorder="0" applyAlignment="0" applyProtection="0"/>
    <xf numFmtId="0" fontId="17" fillId="17" borderId="0" applyNumberFormat="0" applyBorder="0" applyAlignment="0" applyProtection="0"/>
    <xf numFmtId="0" fontId="1" fillId="30" borderId="0" applyNumberFormat="0" applyBorder="0" applyAlignment="0" applyProtection="0"/>
    <xf numFmtId="0" fontId="17" fillId="28" borderId="0" applyNumberFormat="0" applyBorder="0" applyAlignment="0" applyProtection="0"/>
    <xf numFmtId="0" fontId="9" fillId="5" borderId="4" applyNumberFormat="0" applyAlignment="0" applyProtection="0"/>
    <xf numFmtId="0" fontId="15" fillId="0" borderId="0" applyNumberFormat="0" applyFill="0" applyBorder="0" applyAlignment="0" applyProtection="0"/>
    <xf numFmtId="0" fontId="4" fillId="0" borderId="2" applyNumberFormat="0" applyFill="0" applyAlignment="0" applyProtection="0"/>
    <xf numFmtId="0" fontId="17" fillId="24" borderId="0" applyNumberFormat="0" applyBorder="0" applyAlignment="0" applyProtection="0"/>
    <xf numFmtId="0" fontId="1" fillId="31" borderId="0" applyNumberFormat="0" applyBorder="0" applyAlignment="0" applyProtection="0"/>
    <xf numFmtId="0" fontId="17" fillId="25" borderId="0" applyNumberFormat="0" applyBorder="0" applyAlignment="0" applyProtection="0"/>
    <xf numFmtId="0" fontId="13" fillId="7" borderId="7" applyNumberFormat="0" applyAlignment="0" applyProtection="0"/>
    <xf numFmtId="0" fontId="1" fillId="26" borderId="0" applyNumberFormat="0" applyBorder="0" applyAlignment="0" applyProtection="0"/>
    <xf numFmtId="0" fontId="11" fillId="6" borderId="4" applyNumberFormat="0" applyAlignment="0" applyProtection="0"/>
    <xf numFmtId="0" fontId="1" fillId="11"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2" fillId="0" borderId="6" applyNumberFormat="0" applyFill="0" applyAlignment="0" applyProtection="0"/>
    <xf numFmtId="0" fontId="17" fillId="32" borderId="0" applyNumberFormat="0" applyBorder="0" applyAlignment="0" applyProtection="0"/>
    <xf numFmtId="0" fontId="25" fillId="8" borderId="8" applyNumberFormat="0" applyFont="0" applyAlignment="0" applyProtection="0"/>
    <xf numFmtId="0" fontId="17" fillId="12" borderId="0" applyNumberFormat="0" applyBorder="0" applyAlignment="0" applyProtection="0"/>
    <xf numFmtId="0" fontId="7" fillId="3" borderId="0" applyNumberFormat="0" applyBorder="0" applyAlignment="0" applyProtection="0"/>
    <xf numFmtId="0" fontId="1" fillId="10" borderId="0" applyNumberFormat="0" applyBorder="0" applyAlignment="0" applyProtection="0"/>
    <xf numFmtId="0" fontId="17" fillId="9" borderId="0" applyNumberFormat="0" applyBorder="0" applyAlignment="0" applyProtection="0"/>
    <xf numFmtId="0" fontId="3" fillId="0" borderId="1" applyNumberFormat="0" applyFill="0" applyAlignment="0" applyProtection="0"/>
    <xf numFmtId="0" fontId="17" fillId="21"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6" fillId="0" borderId="9" applyNumberFormat="0" applyFill="0" applyAlignment="0" applyProtection="0"/>
    <xf numFmtId="0" fontId="1" fillId="14" borderId="0" applyNumberFormat="0" applyBorder="0" applyAlignment="0" applyProtection="0"/>
    <xf numFmtId="0" fontId="14" fillId="0" borderId="0" applyNumberFormat="0" applyFill="0" applyBorder="0" applyAlignment="0" applyProtection="0"/>
    <xf numFmtId="0" fontId="25" fillId="0" borderId="0"/>
    <xf numFmtId="0" fontId="26" fillId="0" borderId="0" applyNumberFormat="0" applyFill="0" applyBorder="0" applyAlignment="0" applyProtection="0"/>
    <xf numFmtId="165" fontId="25" fillId="0" borderId="0" applyFont="0" applyFill="0" applyBorder="0" applyAlignment="0" applyProtection="0"/>
    <xf numFmtId="0" fontId="1" fillId="0" borderId="0"/>
    <xf numFmtId="165"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5"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165"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165" fontId="25" fillId="0" borderId="0" applyFont="0" applyFill="0" applyBorder="0" applyAlignment="0" applyProtection="0"/>
    <xf numFmtId="0" fontId="24" fillId="36" borderId="0" applyNumberFormat="0" applyBorder="0" applyAlignment="0"/>
    <xf numFmtId="43" fontId="25" fillId="0" borderId="0" applyFont="0" applyFill="0" applyBorder="0" applyAlignment="0" applyProtection="0"/>
    <xf numFmtId="0" fontId="24" fillId="36" borderId="0" applyNumberFormat="0" applyBorder="0" applyAlignment="0"/>
    <xf numFmtId="165" fontId="25" fillId="0" borderId="0" applyFont="0" applyFill="0" applyBorder="0" applyAlignment="0" applyProtection="0"/>
    <xf numFmtId="9" fontId="24" fillId="0" borderId="0" applyFont="0" applyFill="0" applyBorder="0" applyAlignment="0" applyProtection="0"/>
    <xf numFmtId="0" fontId="18" fillId="0" borderId="0"/>
    <xf numFmtId="0" fontId="33" fillId="0" borderId="0" applyNumberFormat="0" applyFill="0" applyBorder="0" applyAlignment="0" applyProtection="0"/>
    <xf numFmtId="0" fontId="27" fillId="21" borderId="0" applyNumberFormat="0" applyFont="0" applyBorder="0" applyAlignment="0" applyProtection="0"/>
    <xf numFmtId="0" fontId="28" fillId="37" borderId="13" applyNumberFormat="0" applyAlignment="0">
      <protection locked="0"/>
    </xf>
    <xf numFmtId="0" fontId="31" fillId="0" borderId="0" applyNumberFormat="0" applyFill="0" applyBorder="0" applyAlignment="0"/>
    <xf numFmtId="0" fontId="27" fillId="9" borderId="0" applyNumberFormat="0" applyFont="0" applyBorder="0" applyAlignment="0" applyProtection="0"/>
    <xf numFmtId="0" fontId="27" fillId="17" borderId="0" applyNumberFormat="0" applyFont="0" applyBorder="0" applyAlignment="0" applyProtection="0"/>
    <xf numFmtId="0" fontId="27" fillId="25" borderId="0" applyNumberFormat="0" applyFont="0" applyBorder="0" applyAlignment="0" applyProtection="0"/>
    <xf numFmtId="166" fontId="18" fillId="0" borderId="0" applyFont="0" applyFill="0" applyBorder="0" applyAlignment="0" applyProtection="0"/>
    <xf numFmtId="0" fontId="29" fillId="34" borderId="0" applyNumberFormat="0" applyBorder="0" applyProtection="0">
      <alignment horizontal="center" vertical="center"/>
    </xf>
    <xf numFmtId="0" fontId="29" fillId="41" borderId="0" applyNumberFormat="0" applyBorder="0" applyProtection="0">
      <alignment horizontal="center" vertical="center"/>
    </xf>
    <xf numFmtId="0" fontId="19" fillId="40" borderId="0" applyNumberFormat="0" applyBorder="0" applyProtection="0">
      <alignment horizontal="center" vertical="center"/>
    </xf>
    <xf numFmtId="0" fontId="34" fillId="0" borderId="15" applyNumberFormat="0" applyFill="0" applyAlignment="0" applyProtection="0"/>
    <xf numFmtId="0" fontId="19" fillId="38" borderId="16" applyNumberFormat="0" applyAlignment="0" applyProtection="0"/>
    <xf numFmtId="0" fontId="35" fillId="0" borderId="0" applyNumberFormat="0" applyFill="0" applyBorder="0" applyAlignment="0" applyProtection="0"/>
    <xf numFmtId="0" fontId="18" fillId="8" borderId="8" applyNumberFormat="0" applyFont="0" applyAlignment="0" applyProtection="0"/>
    <xf numFmtId="0" fontId="36" fillId="0" borderId="0" applyNumberFormat="0" applyFill="0" applyBorder="0" applyAlignment="0" applyProtection="0"/>
    <xf numFmtId="0" fontId="37" fillId="0" borderId="0"/>
    <xf numFmtId="167" fontId="37" fillId="0" borderId="0" applyFont="0" applyFill="0" applyBorder="0" applyAlignment="0" applyProtection="0"/>
    <xf numFmtId="0" fontId="25" fillId="0" borderId="0"/>
    <xf numFmtId="168" fontId="38" fillId="0" borderId="0" applyFont="0" applyFill="0" applyBorder="0" applyAlignment="0" applyProtection="0"/>
    <xf numFmtId="168" fontId="38" fillId="0" borderId="0" applyFont="0" applyFill="0" applyBorder="0" applyAlignment="0" applyProtection="0"/>
    <xf numFmtId="165" fontId="25"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24" fillId="36" borderId="0" applyNumberFormat="0" applyBorder="0" applyAlignment="0"/>
    <xf numFmtId="0" fontId="1" fillId="0" borderId="0"/>
    <xf numFmtId="0" fontId="24" fillId="36" borderId="0" applyNumberFormat="0" applyBorder="0" applyAlignment="0"/>
    <xf numFmtId="43" fontId="25"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0" fontId="25"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25"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0"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22" fillId="0" borderId="0" applyNumberFormat="0" applyFill="0" applyBorder="0" applyAlignment="0" applyProtection="0"/>
  </cellStyleXfs>
  <cellXfs count="116">
    <xf numFmtId="0" fontId="0" fillId="0" borderId="0" xfId="0"/>
    <xf numFmtId="0" fontId="0" fillId="33" borderId="0" xfId="0" applyFill="1"/>
    <xf numFmtId="0" fontId="0" fillId="35" borderId="10" xfId="0" applyFill="1" applyBorder="1"/>
    <xf numFmtId="0" fontId="16" fillId="35" borderId="0" xfId="0" applyFont="1" applyFill="1"/>
    <xf numFmtId="0" fontId="0" fillId="35" borderId="0" xfId="0" applyFill="1"/>
    <xf numFmtId="1" fontId="0" fillId="35" borderId="0" xfId="0" applyNumberFormat="1" applyFill="1" applyAlignment="1">
      <alignment horizontal="center" vertical="center"/>
    </xf>
    <xf numFmtId="0" fontId="0" fillId="35" borderId="10" xfId="0" applyFill="1" applyBorder="1" applyAlignment="1">
      <alignment horizontal="center"/>
    </xf>
    <xf numFmtId="0" fontId="0" fillId="35" borderId="10" xfId="0" applyFill="1" applyBorder="1" applyAlignment="1">
      <alignment horizontal="left"/>
    </xf>
    <xf numFmtId="0" fontId="21" fillId="35" borderId="0" xfId="0" applyFont="1" applyFill="1" applyAlignment="1">
      <alignment vertical="center" wrapText="1"/>
    </xf>
    <xf numFmtId="0" fontId="20" fillId="35" borderId="0" xfId="0" applyFont="1" applyFill="1" applyAlignment="1">
      <alignment vertical="center" wrapText="1"/>
    </xf>
    <xf numFmtId="1" fontId="0" fillId="35" borderId="0" xfId="0" applyNumberFormat="1" applyFill="1"/>
    <xf numFmtId="0" fontId="16" fillId="33" borderId="0" xfId="0" applyFont="1" applyFill="1"/>
    <xf numFmtId="0" fontId="37" fillId="35" borderId="0" xfId="0" applyFont="1" applyFill="1"/>
    <xf numFmtId="0" fontId="23" fillId="35" borderId="0" xfId="0" applyFont="1" applyFill="1"/>
    <xf numFmtId="1" fontId="0" fillId="35" borderId="0" xfId="0" applyNumberFormat="1" applyFill="1" applyAlignment="1">
      <alignment horizontal="center"/>
    </xf>
    <xf numFmtId="0" fontId="0" fillId="33" borderId="0" xfId="0" applyFill="1" applyAlignment="1">
      <alignment horizontal="center"/>
    </xf>
    <xf numFmtId="1" fontId="0" fillId="33" borderId="0" xfId="0" applyNumberFormat="1" applyFill="1"/>
    <xf numFmtId="169" fontId="0" fillId="33" borderId="0" xfId="540" applyNumberFormat="1" applyFont="1" applyFill="1" applyAlignment="1">
      <alignment horizontal="center"/>
    </xf>
    <xf numFmtId="1" fontId="0" fillId="35" borderId="10" xfId="0" applyNumberFormat="1" applyFill="1" applyBorder="1" applyAlignment="1">
      <alignment horizontal="center"/>
    </xf>
    <xf numFmtId="0" fontId="43" fillId="35" borderId="0" xfId="0" applyFont="1" applyFill="1"/>
    <xf numFmtId="0" fontId="44" fillId="35" borderId="0" xfId="0" applyFont="1" applyFill="1"/>
    <xf numFmtId="0" fontId="45" fillId="35" borderId="0" xfId="541" applyFont="1" applyFill="1"/>
    <xf numFmtId="0" fontId="45" fillId="35" borderId="0" xfId="541" quotePrefix="1" applyFont="1" applyFill="1"/>
    <xf numFmtId="0" fontId="45" fillId="0" borderId="0" xfId="541" quotePrefix="1" applyFont="1"/>
    <xf numFmtId="0" fontId="46" fillId="35" borderId="0" xfId="0" applyFont="1" applyFill="1"/>
    <xf numFmtId="0" fontId="22" fillId="35" borderId="0" xfId="541" quotePrefix="1" applyFill="1"/>
    <xf numFmtId="0" fontId="22" fillId="0" borderId="0" xfId="541" quotePrefix="1"/>
    <xf numFmtId="0" fontId="47" fillId="42" borderId="17" xfId="0" applyFont="1" applyFill="1" applyBorder="1" applyAlignment="1">
      <alignment horizontal="left" vertical="center" wrapText="1"/>
    </xf>
    <xf numFmtId="0" fontId="47" fillId="42" borderId="17" xfId="0" applyFont="1" applyFill="1" applyBorder="1" applyAlignment="1">
      <alignment vertical="center"/>
    </xf>
    <xf numFmtId="0" fontId="47" fillId="42" borderId="17" xfId="0" applyFont="1" applyFill="1" applyBorder="1" applyAlignment="1">
      <alignment horizontal="right" vertical="center"/>
    </xf>
    <xf numFmtId="2" fontId="48" fillId="43" borderId="0" xfId="0" applyNumberFormat="1" applyFont="1" applyFill="1" applyAlignment="1">
      <alignment vertical="center"/>
    </xf>
    <xf numFmtId="1" fontId="48" fillId="43" borderId="0" xfId="0" applyNumberFormat="1" applyFont="1" applyFill="1" applyAlignment="1">
      <alignment horizontal="right" vertical="center"/>
    </xf>
    <xf numFmtId="1" fontId="48" fillId="43" borderId="0" xfId="0" applyNumberFormat="1" applyFont="1" applyFill="1" applyAlignment="1">
      <alignment horizontal="right" vertical="center" wrapText="1"/>
    </xf>
    <xf numFmtId="2" fontId="48" fillId="0" borderId="0" xfId="0" applyNumberFormat="1" applyFont="1" applyAlignment="1">
      <alignment vertical="center"/>
    </xf>
    <xf numFmtId="1" fontId="48" fillId="0" borderId="0" xfId="0" applyNumberFormat="1" applyFont="1" applyAlignment="1">
      <alignment horizontal="right" vertical="center"/>
    </xf>
    <xf numFmtId="1" fontId="48" fillId="0" borderId="0" xfId="0" applyNumberFormat="1" applyFont="1" applyAlignment="1">
      <alignment horizontal="right" vertical="center" wrapText="1"/>
    </xf>
    <xf numFmtId="0" fontId="48" fillId="0" borderId="0" xfId="0" applyFont="1" applyAlignment="1">
      <alignment vertical="center"/>
    </xf>
    <xf numFmtId="0" fontId="48" fillId="43" borderId="0" xfId="0" applyFont="1" applyFill="1" applyAlignment="1">
      <alignment vertical="center"/>
    </xf>
    <xf numFmtId="0" fontId="48" fillId="43" borderId="20" xfId="0" applyFont="1" applyFill="1" applyBorder="1" applyAlignment="1">
      <alignment vertical="center"/>
    </xf>
    <xf numFmtId="0" fontId="48" fillId="43" borderId="0" xfId="0" applyFont="1" applyFill="1" applyAlignment="1">
      <alignment vertical="center" wrapText="1"/>
    </xf>
    <xf numFmtId="0" fontId="48" fillId="0" borderId="0" xfId="0" applyFont="1" applyAlignment="1">
      <alignment vertical="center" wrapText="1"/>
    </xf>
    <xf numFmtId="0" fontId="48" fillId="43" borderId="20" xfId="0" applyFont="1" applyFill="1" applyBorder="1" applyAlignment="1">
      <alignment vertical="center" wrapText="1"/>
    </xf>
    <xf numFmtId="1" fontId="0" fillId="35" borderId="10" xfId="0" applyNumberFormat="1" applyFill="1" applyBorder="1" applyAlignment="1">
      <alignment horizontal="center" vertical="center"/>
    </xf>
    <xf numFmtId="1" fontId="0" fillId="33" borderId="0" xfId="0" applyNumberFormat="1" applyFill="1" applyAlignment="1">
      <alignment horizontal="center"/>
    </xf>
    <xf numFmtId="0" fontId="49" fillId="35" borderId="0" xfId="0" applyFont="1" applyFill="1"/>
    <xf numFmtId="1" fontId="48" fillId="0" borderId="0" xfId="0" applyNumberFormat="1" applyFont="1" applyAlignment="1">
      <alignment horizontal="left" vertical="center" wrapText="1"/>
    </xf>
    <xf numFmtId="2" fontId="48" fillId="36" borderId="0" xfId="0" applyNumberFormat="1" applyFont="1" applyFill="1" applyAlignment="1">
      <alignment vertical="center"/>
    </xf>
    <xf numFmtId="1" fontId="48" fillId="36" borderId="0" xfId="0" applyNumberFormat="1" applyFont="1" applyFill="1" applyAlignment="1">
      <alignment horizontal="right" vertical="center"/>
    </xf>
    <xf numFmtId="1" fontId="48" fillId="36" borderId="0" xfId="0" applyNumberFormat="1" applyFont="1" applyFill="1" applyAlignment="1">
      <alignment horizontal="right" vertical="center" wrapText="1"/>
    </xf>
    <xf numFmtId="1" fontId="48" fillId="36" borderId="20" xfId="0" applyNumberFormat="1" applyFont="1" applyFill="1" applyBorder="1" applyAlignment="1">
      <alignment horizontal="right" vertical="center" wrapText="1"/>
    </xf>
    <xf numFmtId="0" fontId="48" fillId="36" borderId="0" xfId="0" applyFont="1" applyFill="1" applyAlignment="1">
      <alignment vertical="center" wrapText="1"/>
    </xf>
    <xf numFmtId="0" fontId="48" fillId="36" borderId="20" xfId="0" applyFont="1" applyFill="1" applyBorder="1" applyAlignment="1">
      <alignment vertical="center" wrapText="1"/>
    </xf>
    <xf numFmtId="2" fontId="48" fillId="0" borderId="20" xfId="0" applyNumberFormat="1" applyFont="1" applyBorder="1" applyAlignment="1">
      <alignment vertical="center"/>
    </xf>
    <xf numFmtId="1" fontId="48" fillId="0" borderId="20" xfId="0" applyNumberFormat="1" applyFont="1" applyBorder="1" applyAlignment="1">
      <alignment horizontal="right" vertical="center"/>
    </xf>
    <xf numFmtId="1" fontId="48" fillId="0" borderId="20" xfId="0" applyNumberFormat="1" applyFont="1" applyBorder="1" applyAlignment="1">
      <alignment horizontal="right" vertical="center" wrapText="1"/>
    </xf>
    <xf numFmtId="0" fontId="54" fillId="35" borderId="0" xfId="0" applyFont="1" applyFill="1"/>
    <xf numFmtId="0" fontId="14" fillId="35" borderId="0" xfId="0" applyFont="1" applyFill="1"/>
    <xf numFmtId="0" fontId="55" fillId="35" borderId="0" xfId="0" applyFont="1" applyFill="1"/>
    <xf numFmtId="0" fontId="56" fillId="35" borderId="0" xfId="0" applyFont="1" applyFill="1"/>
    <xf numFmtId="0" fontId="18" fillId="35" borderId="27" xfId="0" applyFont="1" applyFill="1" applyBorder="1" applyAlignment="1">
      <alignment horizontal="center" vertical="center" wrapText="1"/>
    </xf>
    <xf numFmtId="0" fontId="18" fillId="35" borderId="24" xfId="0" applyFont="1" applyFill="1" applyBorder="1" applyAlignment="1">
      <alignment horizontal="right" vertical="center" wrapText="1"/>
    </xf>
    <xf numFmtId="0" fontId="18" fillId="35" borderId="0" xfId="0" applyFont="1" applyFill="1" applyAlignment="1">
      <alignment horizontal="center" vertical="center" wrapText="1"/>
    </xf>
    <xf numFmtId="0" fontId="18" fillId="35" borderId="11" xfId="0" applyFont="1" applyFill="1" applyBorder="1" applyAlignment="1">
      <alignment horizontal="center" vertical="center" wrapText="1"/>
    </xf>
    <xf numFmtId="0" fontId="18" fillId="35" borderId="25" xfId="0" applyFont="1" applyFill="1" applyBorder="1" applyAlignment="1">
      <alignment horizontal="center" vertical="center" wrapText="1"/>
    </xf>
    <xf numFmtId="1" fontId="18" fillId="36" borderId="0" xfId="0" applyNumberFormat="1" applyFont="1" applyFill="1" applyAlignment="1">
      <alignment horizontal="center" vertical="center" wrapText="1"/>
    </xf>
    <xf numFmtId="1" fontId="18" fillId="36" borderId="11" xfId="0" applyNumberFormat="1" applyFont="1" applyFill="1" applyBorder="1" applyAlignment="1">
      <alignment horizontal="center" vertical="center" wrapText="1"/>
    </xf>
    <xf numFmtId="1" fontId="18" fillId="35" borderId="0" xfId="0" applyNumberFormat="1" applyFont="1" applyFill="1" applyAlignment="1">
      <alignment horizontal="center" vertical="center" wrapText="1"/>
    </xf>
    <xf numFmtId="1" fontId="18" fillId="35" borderId="11" xfId="0" applyNumberFormat="1" applyFont="1" applyFill="1" applyBorder="1" applyAlignment="1">
      <alignment horizontal="center" vertical="center" wrapText="1"/>
    </xf>
    <xf numFmtId="0" fontId="18" fillId="35" borderId="26" xfId="0" applyFont="1" applyFill="1" applyBorder="1" applyAlignment="1">
      <alignment horizontal="center" vertical="center" wrapText="1"/>
    </xf>
    <xf numFmtId="1" fontId="18" fillId="36" borderId="20" xfId="0" applyNumberFormat="1" applyFont="1" applyFill="1" applyBorder="1" applyAlignment="1">
      <alignment horizontal="center" vertical="center" wrapText="1"/>
    </xf>
    <xf numFmtId="1" fontId="18" fillId="36" borderId="22" xfId="0" applyNumberFormat="1" applyFont="1" applyFill="1" applyBorder="1" applyAlignment="1">
      <alignment horizontal="center" vertical="center" wrapText="1"/>
    </xf>
    <xf numFmtId="1" fontId="0" fillId="35" borderId="0" xfId="1659" applyNumberFormat="1" applyFont="1" applyFill="1" applyBorder="1"/>
    <xf numFmtId="43" fontId="0" fillId="35" borderId="0" xfId="0" applyNumberFormat="1" applyFill="1"/>
    <xf numFmtId="169" fontId="0" fillId="35" borderId="0" xfId="0" applyNumberFormat="1" applyFill="1"/>
    <xf numFmtId="2" fontId="0" fillId="35" borderId="0" xfId="0" applyNumberFormat="1" applyFill="1"/>
    <xf numFmtId="170" fontId="0" fillId="35" borderId="0" xfId="0" applyNumberFormat="1" applyFill="1"/>
    <xf numFmtId="1" fontId="49" fillId="35" borderId="0" xfId="0" applyNumberFormat="1" applyFont="1" applyFill="1" applyAlignment="1">
      <alignment horizontal="left" vertical="center"/>
    </xf>
    <xf numFmtId="0" fontId="0" fillId="35" borderId="30" xfId="0" applyFill="1" applyBorder="1" applyAlignment="1">
      <alignment horizontal="left" vertical="center"/>
    </xf>
    <xf numFmtId="0" fontId="37" fillId="35" borderId="30" xfId="0" applyFont="1" applyFill="1" applyBorder="1" applyAlignment="1">
      <alignment horizontal="left" vertical="center"/>
    </xf>
    <xf numFmtId="0" fontId="37" fillId="35" borderId="30" xfId="0" applyFont="1" applyFill="1" applyBorder="1" applyAlignment="1">
      <alignment horizontal="center" vertical="center" wrapText="1"/>
    </xf>
    <xf numFmtId="0" fontId="0" fillId="35" borderId="30" xfId="0" applyFill="1" applyBorder="1" applyAlignment="1">
      <alignment horizontal="center" vertical="center" wrapText="1"/>
    </xf>
    <xf numFmtId="171" fontId="0" fillId="35" borderId="0" xfId="0" applyNumberFormat="1" applyFill="1"/>
    <xf numFmtId="49" fontId="48" fillId="0" borderId="0" xfId="0" applyNumberFormat="1" applyFont="1" applyAlignment="1">
      <alignment vertical="center" wrapText="1"/>
    </xf>
    <xf numFmtId="49" fontId="49" fillId="35" borderId="0" xfId="0" applyNumberFormat="1" applyFont="1" applyFill="1" applyAlignment="1">
      <alignment horizontal="left" vertical="center" indent="3"/>
    </xf>
    <xf numFmtId="1" fontId="49" fillId="35" borderId="0" xfId="0" applyNumberFormat="1" applyFont="1" applyFill="1" applyAlignment="1">
      <alignment horizontal="center" vertical="center"/>
    </xf>
    <xf numFmtId="0" fontId="37" fillId="35" borderId="0" xfId="0" applyFont="1" applyFill="1" applyAlignment="1">
      <alignment horizontal="left"/>
    </xf>
    <xf numFmtId="1" fontId="18" fillId="36" borderId="12" xfId="0" applyNumberFormat="1" applyFont="1" applyFill="1" applyBorder="1" applyAlignment="1">
      <alignment horizontal="center" vertical="center" wrapText="1"/>
    </xf>
    <xf numFmtId="1" fontId="18" fillId="35" borderId="12" xfId="0" applyNumberFormat="1" applyFont="1" applyFill="1" applyBorder="1" applyAlignment="1">
      <alignment horizontal="center" vertical="center" wrapText="1"/>
    </xf>
    <xf numFmtId="1" fontId="18" fillId="36" borderId="23" xfId="0" applyNumberFormat="1" applyFont="1" applyFill="1" applyBorder="1" applyAlignment="1">
      <alignment horizontal="center" vertical="center" wrapText="1"/>
    </xf>
    <xf numFmtId="0" fontId="0" fillId="35" borderId="0" xfId="0" applyFill="1" applyAlignment="1">
      <alignment horizontal="left"/>
    </xf>
    <xf numFmtId="0" fontId="47" fillId="35" borderId="0" xfId="0" applyFont="1" applyFill="1" applyAlignment="1">
      <alignment horizontal="left" vertical="top" wrapText="1"/>
    </xf>
    <xf numFmtId="0" fontId="48" fillId="35" borderId="0" xfId="0" applyFont="1" applyFill="1" applyAlignment="1">
      <alignment vertical="center" wrapText="1"/>
    </xf>
    <xf numFmtId="1" fontId="48" fillId="35" borderId="0" xfId="0" applyNumberFormat="1" applyFont="1" applyFill="1" applyAlignment="1">
      <alignment horizontal="right" vertical="center" wrapText="1"/>
    </xf>
    <xf numFmtId="49" fontId="49" fillId="0" borderId="0" xfId="0" applyNumberFormat="1" applyFont="1" applyAlignment="1">
      <alignment horizontal="left" vertical="center" indent="3"/>
    </xf>
    <xf numFmtId="170" fontId="0" fillId="35" borderId="0" xfId="540" applyNumberFormat="1" applyFont="1" applyFill="1" applyAlignment="1">
      <alignment horizontal="center"/>
    </xf>
    <xf numFmtId="170" fontId="0" fillId="33" borderId="0" xfId="540" applyNumberFormat="1" applyFont="1" applyFill="1" applyAlignment="1">
      <alignment horizontal="center"/>
    </xf>
    <xf numFmtId="0" fontId="22" fillId="35" borderId="0" xfId="1660" applyFill="1"/>
    <xf numFmtId="0" fontId="58" fillId="0" borderId="0" xfId="0" applyFont="1" applyAlignment="1">
      <alignment horizontal="center"/>
    </xf>
    <xf numFmtId="170" fontId="37" fillId="0" borderId="0" xfId="0" applyNumberFormat="1" applyFont="1" applyAlignment="1">
      <alignment horizontal="center"/>
    </xf>
    <xf numFmtId="170" fontId="0" fillId="0" borderId="0" xfId="0" applyNumberFormat="1"/>
    <xf numFmtId="170" fontId="0" fillId="35" borderId="0" xfId="0" applyNumberFormat="1" applyFill="1" applyAlignment="1">
      <alignment horizontal="center"/>
    </xf>
    <xf numFmtId="1" fontId="0" fillId="0" borderId="0" xfId="0" applyNumberFormat="1"/>
    <xf numFmtId="0" fontId="37" fillId="35" borderId="0" xfId="0" applyFont="1" applyFill="1" applyAlignment="1">
      <alignment horizontal="left" vertical="center"/>
    </xf>
    <xf numFmtId="1" fontId="48" fillId="35" borderId="0" xfId="0" applyNumberFormat="1" applyFont="1" applyFill="1" applyAlignment="1">
      <alignment horizontal="left" vertical="center"/>
    </xf>
    <xf numFmtId="0" fontId="0" fillId="35" borderId="0" xfId="0" quotePrefix="1" applyFill="1"/>
    <xf numFmtId="0" fontId="58" fillId="35" borderId="30" xfId="0" applyFont="1" applyFill="1" applyBorder="1" applyAlignment="1">
      <alignment horizontal="center" vertical="center" wrapText="1"/>
    </xf>
    <xf numFmtId="1" fontId="61" fillId="36" borderId="22" xfId="0" applyNumberFormat="1" applyFont="1" applyFill="1" applyBorder="1" applyAlignment="1">
      <alignment horizontal="center" vertical="center" wrapText="1"/>
    </xf>
    <xf numFmtId="0" fontId="40" fillId="34" borderId="0" xfId="0" applyFont="1" applyFill="1" applyAlignment="1">
      <alignment horizontal="center"/>
    </xf>
    <xf numFmtId="0" fontId="47" fillId="42" borderId="18" xfId="0" applyFont="1" applyFill="1" applyBorder="1" applyAlignment="1">
      <alignment horizontal="left" vertical="top" wrapText="1"/>
    </xf>
    <xf numFmtId="0" fontId="47" fillId="42" borderId="19" xfId="0" applyFont="1" applyFill="1" applyBorder="1" applyAlignment="1">
      <alignment horizontal="left" vertical="top" wrapText="1"/>
    </xf>
    <xf numFmtId="0" fontId="47" fillId="42" borderId="21" xfId="0" applyFont="1" applyFill="1" applyBorder="1" applyAlignment="1">
      <alignment horizontal="left" vertical="top" wrapText="1"/>
    </xf>
    <xf numFmtId="0" fontId="19" fillId="35" borderId="27" xfId="0" applyFont="1" applyFill="1" applyBorder="1" applyAlignment="1">
      <alignment horizontal="center" vertical="center" wrapText="1"/>
    </xf>
    <xf numFmtId="0" fontId="19" fillId="35" borderId="28" xfId="0" applyFont="1" applyFill="1" applyBorder="1" applyAlignment="1">
      <alignment horizontal="center" vertical="center" wrapText="1"/>
    </xf>
    <xf numFmtId="0" fontId="19" fillId="35" borderId="29" xfId="0" applyFont="1" applyFill="1" applyBorder="1" applyAlignment="1">
      <alignment horizontal="center" vertical="center" wrapText="1"/>
    </xf>
    <xf numFmtId="0" fontId="41" fillId="34" borderId="0" xfId="0" applyFont="1" applyFill="1" applyAlignment="1">
      <alignment horizontal="center" vertical="center" wrapText="1"/>
    </xf>
    <xf numFmtId="0" fontId="40" fillId="45" borderId="0" xfId="0" applyFont="1" applyFill="1" applyAlignment="1">
      <alignment horizontal="center"/>
    </xf>
  </cellXfs>
  <cellStyles count="1661">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20% - Accent1 2" xfId="694" xr:uid="{00000000-0005-0000-0000-000001000000}"/>
    <cellStyle name="20% - Accent1 2 2" xfId="770" xr:uid="{00000000-0005-0000-0000-000002000000}"/>
    <cellStyle name="20% - Accent1 2 2 2" xfId="1372" xr:uid="{00000000-0005-0000-0000-000003000000}"/>
    <cellStyle name="20% - Accent1 2 3" xfId="1247" xr:uid="{00000000-0005-0000-0000-000004000000}"/>
    <cellStyle name="20% - Accent2 2" xfId="701" xr:uid="{00000000-0005-0000-0000-000006000000}"/>
    <cellStyle name="20% - Accent2 2 2" xfId="772" xr:uid="{00000000-0005-0000-0000-000007000000}"/>
    <cellStyle name="20% - Accent2 2 2 2" xfId="1374" xr:uid="{00000000-0005-0000-0000-000008000000}"/>
    <cellStyle name="20% - Accent2 2 3" xfId="1249" xr:uid="{00000000-0005-0000-0000-000009000000}"/>
    <cellStyle name="20% - Accent3 2" xfId="688" xr:uid="{00000000-0005-0000-0000-00000B000000}"/>
    <cellStyle name="20% - Accent3 2 2" xfId="769" xr:uid="{00000000-0005-0000-0000-00000C000000}"/>
    <cellStyle name="20% - Accent3 2 2 2" xfId="1371" xr:uid="{00000000-0005-0000-0000-00000D000000}"/>
    <cellStyle name="20% - Accent3 2 3" xfId="1246" xr:uid="{00000000-0005-0000-0000-00000E000000}"/>
    <cellStyle name="20% - Accent4 2" xfId="664" xr:uid="{00000000-0005-0000-0000-000010000000}"/>
    <cellStyle name="20% - Accent4 2 2" xfId="761" xr:uid="{00000000-0005-0000-0000-000011000000}"/>
    <cellStyle name="20% - Accent4 2 2 2" xfId="1363" xr:uid="{00000000-0005-0000-0000-000012000000}"/>
    <cellStyle name="20% - Accent4 2 3" xfId="1238" xr:uid="{00000000-0005-0000-0000-000013000000}"/>
    <cellStyle name="20% - Accent5 2" xfId="684" xr:uid="{00000000-0005-0000-0000-000015000000}"/>
    <cellStyle name="20% - Accent5 2 2" xfId="766" xr:uid="{00000000-0005-0000-0000-000016000000}"/>
    <cellStyle name="20% - Accent5 2 2 2" xfId="1368" xr:uid="{00000000-0005-0000-0000-000017000000}"/>
    <cellStyle name="20% - Accent5 2 3" xfId="1243" xr:uid="{00000000-0005-0000-0000-000018000000}"/>
    <cellStyle name="20% - Accent6 2" xfId="675" xr:uid="{00000000-0005-0000-0000-00001A000000}"/>
    <cellStyle name="20% - Accent6 2 2" xfId="764" xr:uid="{00000000-0005-0000-0000-00001B000000}"/>
    <cellStyle name="20% - Accent6 2 2 2" xfId="1366" xr:uid="{00000000-0005-0000-0000-00001C000000}"/>
    <cellStyle name="20% - Accent6 2 3" xfId="1241" xr:uid="{00000000-0005-0000-0000-00001D000000}"/>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40% - Accent1 2" xfId="686" xr:uid="{00000000-0005-0000-0000-00001F000000}"/>
    <cellStyle name="40% - Accent1 2 2" xfId="767" xr:uid="{00000000-0005-0000-0000-000020000000}"/>
    <cellStyle name="40% - Accent1 2 2 2" xfId="1369" xr:uid="{00000000-0005-0000-0000-000021000000}"/>
    <cellStyle name="40% - Accent1 2 3" xfId="1244" xr:uid="{00000000-0005-0000-0000-000022000000}"/>
    <cellStyle name="40% - Accent2 2" xfId="687" xr:uid="{00000000-0005-0000-0000-000024000000}"/>
    <cellStyle name="40% - Accent2 2 2" xfId="768" xr:uid="{00000000-0005-0000-0000-000025000000}"/>
    <cellStyle name="40% - Accent2 2 2 2" xfId="1370" xr:uid="{00000000-0005-0000-0000-000026000000}"/>
    <cellStyle name="40% - Accent2 2 3" xfId="1245" xr:uid="{00000000-0005-0000-0000-000027000000}"/>
    <cellStyle name="40% - Accent3 2" xfId="698" xr:uid="{00000000-0005-0000-0000-000029000000}"/>
    <cellStyle name="40% - Accent3 2 2" xfId="771" xr:uid="{00000000-0005-0000-0000-00002A000000}"/>
    <cellStyle name="40% - Accent3 2 2 2" xfId="1373" xr:uid="{00000000-0005-0000-0000-00002B000000}"/>
    <cellStyle name="40% - Accent3 2 3" xfId="1248" xr:uid="{00000000-0005-0000-0000-00002C000000}"/>
    <cellStyle name="40% - Accent4 2" xfId="672" xr:uid="{00000000-0005-0000-0000-00002E000000}"/>
    <cellStyle name="40% - Accent4 2 2" xfId="762" xr:uid="{00000000-0005-0000-0000-00002F000000}"/>
    <cellStyle name="40% - Accent4 2 2 2" xfId="1364" xr:uid="{00000000-0005-0000-0000-000030000000}"/>
    <cellStyle name="40% - Accent4 2 3" xfId="1239" xr:uid="{00000000-0005-0000-0000-000031000000}"/>
    <cellStyle name="40% - Accent5 2" xfId="673" xr:uid="{00000000-0005-0000-0000-000033000000}"/>
    <cellStyle name="40% - Accent5 2 2" xfId="763" xr:uid="{00000000-0005-0000-0000-000034000000}"/>
    <cellStyle name="40% - Accent5 2 2 2" xfId="1365" xr:uid="{00000000-0005-0000-0000-000035000000}"/>
    <cellStyle name="40% - Accent5 2 3" xfId="1240" xr:uid="{00000000-0005-0000-0000-000036000000}"/>
    <cellStyle name="40% - Accent6 2" xfId="681" xr:uid="{00000000-0005-0000-0000-000038000000}"/>
    <cellStyle name="40% - Accent6 2 2" xfId="765" xr:uid="{00000000-0005-0000-0000-000039000000}"/>
    <cellStyle name="40% - Accent6 2 2 2" xfId="1367" xr:uid="{00000000-0005-0000-0000-00003A000000}"/>
    <cellStyle name="40% - Accent6 2 3" xfId="1242" xr:uid="{00000000-0005-0000-0000-00003B000000}"/>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60% - Accent1 2" xfId="692" xr:uid="{00000000-0005-0000-0000-00003D000000}"/>
    <cellStyle name="60% - Accent2 2" xfId="666" xr:uid="{00000000-0005-0000-0000-00003F000000}"/>
    <cellStyle name="60% - Accent3 2" xfId="699" xr:uid="{00000000-0005-0000-0000-000041000000}"/>
    <cellStyle name="60% - Accent4 2" xfId="680" xr:uid="{00000000-0005-0000-0000-000043000000}"/>
    <cellStyle name="60% - Accent5 2" xfId="676" xr:uid="{00000000-0005-0000-0000-000045000000}"/>
    <cellStyle name="60% - Accent6 2" xfId="690" xr:uid="{00000000-0005-0000-0000-000047000000}"/>
    <cellStyle name="Accent1 2" xfId="71" xr:uid="{00000000-0005-0000-0000-000049000000}"/>
    <cellStyle name="Accent1 2 2" xfId="784" xr:uid="{00000000-0005-0000-0000-00004A000000}"/>
    <cellStyle name="Accent1 2 3" xfId="695" xr:uid="{00000000-0005-0000-0000-00004B000000}"/>
    <cellStyle name="Accent1 3" xfId="54" xr:uid="{00000000-0005-0000-0000-00004C000000}"/>
    <cellStyle name="Accent2 2" xfId="665" xr:uid="{00000000-0005-0000-0000-00004E000000}"/>
    <cellStyle name="Accent3 2" xfId="72" xr:uid="{00000000-0005-0000-0000-000050000000}"/>
    <cellStyle name="Accent3 2 2" xfId="785" xr:uid="{00000000-0005-0000-0000-000051000000}"/>
    <cellStyle name="Accent3 2 3" xfId="674" xr:uid="{00000000-0005-0000-0000-000052000000}"/>
    <cellStyle name="Accent3 3" xfId="55" xr:uid="{00000000-0005-0000-0000-000053000000}"/>
    <cellStyle name="Accent4 2" xfId="68" xr:uid="{00000000-0005-0000-0000-000055000000}"/>
    <cellStyle name="Accent4 2 2" xfId="781" xr:uid="{00000000-0005-0000-0000-000056000000}"/>
    <cellStyle name="Accent4 2 3" xfId="697" xr:uid="{00000000-0005-0000-0000-000057000000}"/>
    <cellStyle name="Accent4 3" xfId="50" xr:uid="{00000000-0005-0000-0000-000058000000}"/>
    <cellStyle name="Accent5 2" xfId="73" xr:uid="{00000000-0005-0000-0000-00005A000000}"/>
    <cellStyle name="Accent5 2 2" xfId="786" xr:uid="{00000000-0005-0000-0000-00005B000000}"/>
    <cellStyle name="Accent5 2 3" xfId="682" xr:uid="{00000000-0005-0000-0000-00005C000000}"/>
    <cellStyle name="Accent5 3" xfId="56" xr:uid="{00000000-0005-0000-0000-00005D000000}"/>
    <cellStyle name="Accent6 2" xfId="663" xr:uid="{00000000-0005-0000-0000-00005F000000}"/>
    <cellStyle name="Background" xfId="57" xr:uid="{00000000-0005-0000-0000-000060000000}"/>
    <cellStyle name="Bad 2" xfId="76" xr:uid="{00000000-0005-0000-0000-000062000000}"/>
    <cellStyle name="Bad 2 2" xfId="789" xr:uid="{00000000-0005-0000-0000-000063000000}"/>
    <cellStyle name="Bad 2 3" xfId="693" xr:uid="{00000000-0005-0000-0000-000064000000}"/>
    <cellStyle name="Bad 3" xfId="166" xr:uid="{00000000-0005-0000-0000-000065000000}"/>
    <cellStyle name="Beregning" xfId="11" builtinId="22" customBuiltin="1"/>
    <cellStyle name="Calculation 2" xfId="70" xr:uid="{00000000-0005-0000-0000-000067000000}"/>
    <cellStyle name="Calculation 2 2" xfId="783" xr:uid="{00000000-0005-0000-0000-000068000000}"/>
    <cellStyle name="Calculation 2 3" xfId="685" xr:uid="{00000000-0005-0000-0000-000069000000}"/>
    <cellStyle name="Calculation 3" xfId="53" xr:uid="{00000000-0005-0000-0000-00006A000000}"/>
    <cellStyle name="Check Cell 2" xfId="79" xr:uid="{00000000-0005-0000-0000-00006C000000}"/>
    <cellStyle name="Check Cell 2 2" xfId="792" xr:uid="{00000000-0005-0000-0000-00006D000000}"/>
    <cellStyle name="Check Cell 2 3" xfId="683" xr:uid="{00000000-0005-0000-0000-00006E000000}"/>
    <cellStyle name="Check Cell 3" xfId="172" xr:uid="{00000000-0005-0000-0000-00006F000000}"/>
    <cellStyle name="Comma 2" xfId="47" xr:uid="{00000000-0005-0000-0000-000071000000}"/>
    <cellStyle name="Comma 2 2" xfId="91" xr:uid="{00000000-0005-0000-0000-000072000000}"/>
    <cellStyle name="Comma 2 2 2" xfId="92" xr:uid="{00000000-0005-0000-0000-000073000000}"/>
    <cellStyle name="Comma 2 2 2 2" xfId="163" xr:uid="{00000000-0005-0000-0000-000074000000}"/>
    <cellStyle name="Comma 2 2 2 2 2" xfId="317" xr:uid="{00000000-0005-0000-0000-000075000000}"/>
    <cellStyle name="Comma 2 2 2 2 2 2" xfId="453" xr:uid="{00000000-0005-0000-0000-000076000000}"/>
    <cellStyle name="Comma 2 2 2 2 2 2 2" xfId="1499" xr:uid="{00000000-0005-0000-0000-000077000000}"/>
    <cellStyle name="Comma 2 2 2 2 2 3" xfId="993" xr:uid="{00000000-0005-0000-0000-000078000000}"/>
    <cellStyle name="Comma 2 2 2 2 2 3 2" xfId="1656" xr:uid="{00000000-0005-0000-0000-000079000000}"/>
    <cellStyle name="Comma 2 2 2 2 2 4" xfId="744" xr:uid="{00000000-0005-0000-0000-00007A000000}"/>
    <cellStyle name="Comma 2 2 2 2 2 4 2" xfId="1323" xr:uid="{00000000-0005-0000-0000-00007B000000}"/>
    <cellStyle name="Comma 2 2 2 2 2 5" xfId="1122" xr:uid="{00000000-0005-0000-0000-00007C000000}"/>
    <cellStyle name="Comma 2 2 2 2 3" xfId="247" xr:uid="{00000000-0005-0000-0000-00007D000000}"/>
    <cellStyle name="Comma 2 2 2 2 3 2" xfId="522" xr:uid="{00000000-0005-0000-0000-00007E000000}"/>
    <cellStyle name="Comma 2 2 2 2 4" xfId="386" xr:uid="{00000000-0005-0000-0000-00007F000000}"/>
    <cellStyle name="Comma 2 2 2 2 4 2" xfId="1435" xr:uid="{00000000-0005-0000-0000-000080000000}"/>
    <cellStyle name="Comma 2 2 2 2 5" xfId="933" xr:uid="{00000000-0005-0000-0000-000081000000}"/>
    <cellStyle name="Comma 2 2 2 2 5 2" xfId="1590" xr:uid="{00000000-0005-0000-0000-000082000000}"/>
    <cellStyle name="Comma 2 2 2 2 6" xfId="634" xr:uid="{00000000-0005-0000-0000-000083000000}"/>
    <cellStyle name="Comma 2 2 2 2 6 2" xfId="1198" xr:uid="{00000000-0005-0000-0000-000084000000}"/>
    <cellStyle name="Comma 2 2 2 2 7" xfId="1056" xr:uid="{00000000-0005-0000-0000-000085000000}"/>
    <cellStyle name="Comma 2 2 2 3" xfId="662" xr:uid="{00000000-0005-0000-0000-000086000000}"/>
    <cellStyle name="Comma 2 2 2 3 2" xfId="760" xr:uid="{00000000-0005-0000-0000-000087000000}"/>
    <cellStyle name="Comma 2 2 2 3 2 2" xfId="1361" xr:uid="{00000000-0005-0000-0000-000088000000}"/>
    <cellStyle name="Comma 2 2 2 3 3" xfId="1236" xr:uid="{00000000-0005-0000-0000-000089000000}"/>
    <cellStyle name="Comma 2 2 2 4" xfId="719" xr:uid="{00000000-0005-0000-0000-00008A000000}"/>
    <cellStyle name="Comma 2 2 2 4 2" xfId="1285" xr:uid="{00000000-0005-0000-0000-00008B000000}"/>
    <cellStyle name="Comma 2 2 2 5" xfId="800" xr:uid="{00000000-0005-0000-0000-00008C000000}"/>
    <cellStyle name="Comma 2 2 2 6" xfId="593" xr:uid="{00000000-0005-0000-0000-00008D000000}"/>
    <cellStyle name="Comma 2 2 2 6 2" xfId="1160" xr:uid="{00000000-0005-0000-0000-00008E000000}"/>
    <cellStyle name="Comma 2 2 3" xfId="145" xr:uid="{00000000-0005-0000-0000-00008F000000}"/>
    <cellStyle name="Comma 2 2 3 2" xfId="299" xr:uid="{00000000-0005-0000-0000-000090000000}"/>
    <cellStyle name="Comma 2 2 3 2 2" xfId="435" xr:uid="{00000000-0005-0000-0000-000091000000}"/>
    <cellStyle name="Comma 2 2 3 2 2 2" xfId="1481" xr:uid="{00000000-0005-0000-0000-000092000000}"/>
    <cellStyle name="Comma 2 2 3 2 3" xfId="975" xr:uid="{00000000-0005-0000-0000-000093000000}"/>
    <cellStyle name="Comma 2 2 3 2 3 2" xfId="1638" xr:uid="{00000000-0005-0000-0000-000094000000}"/>
    <cellStyle name="Comma 2 2 3 2 4" xfId="736" xr:uid="{00000000-0005-0000-0000-000095000000}"/>
    <cellStyle name="Comma 2 2 3 2 4 2" xfId="1305" xr:uid="{00000000-0005-0000-0000-000096000000}"/>
    <cellStyle name="Comma 2 2 3 2 5" xfId="1104" xr:uid="{00000000-0005-0000-0000-000097000000}"/>
    <cellStyle name="Comma 2 2 3 3" xfId="229" xr:uid="{00000000-0005-0000-0000-000098000000}"/>
    <cellStyle name="Comma 2 2 3 3 2" xfId="504" xr:uid="{00000000-0005-0000-0000-000099000000}"/>
    <cellStyle name="Comma 2 2 3 4" xfId="368" xr:uid="{00000000-0005-0000-0000-00009A000000}"/>
    <cellStyle name="Comma 2 2 3 4 2" xfId="1417" xr:uid="{00000000-0005-0000-0000-00009B000000}"/>
    <cellStyle name="Comma 2 2 3 5" xfId="915" xr:uid="{00000000-0005-0000-0000-00009C000000}"/>
    <cellStyle name="Comma 2 2 3 5 2" xfId="1572" xr:uid="{00000000-0005-0000-0000-00009D000000}"/>
    <cellStyle name="Comma 2 2 3 6" xfId="616" xr:uid="{00000000-0005-0000-0000-00009E000000}"/>
    <cellStyle name="Comma 2 2 3 6 2" xfId="1180" xr:uid="{00000000-0005-0000-0000-00009F000000}"/>
    <cellStyle name="Comma 2 2 3 7" xfId="1038" xr:uid="{00000000-0005-0000-0000-0000A0000000}"/>
    <cellStyle name="Comma 2 2 4" xfId="261" xr:uid="{00000000-0005-0000-0000-0000A1000000}"/>
    <cellStyle name="Comma 2 2 4 2" xfId="397" xr:uid="{00000000-0005-0000-0000-0000A2000000}"/>
    <cellStyle name="Comma 2 2 4 2 2" xfId="1343" xr:uid="{00000000-0005-0000-0000-0000A3000000}"/>
    <cellStyle name="Comma 2 2 4 3" xfId="832" xr:uid="{00000000-0005-0000-0000-0000A4000000}"/>
    <cellStyle name="Comma 2 2 4 3 2" xfId="1443" xr:uid="{00000000-0005-0000-0000-0000A5000000}"/>
    <cellStyle name="Comma 2 2 4 4" xfId="942" xr:uid="{00000000-0005-0000-0000-0000A6000000}"/>
    <cellStyle name="Comma 2 2 4 4 2" xfId="1600" xr:uid="{00000000-0005-0000-0000-0000A7000000}"/>
    <cellStyle name="Comma 2 2 4 5" xfId="654" xr:uid="{00000000-0005-0000-0000-0000A8000000}"/>
    <cellStyle name="Comma 2 2 4 5 2" xfId="1218" xr:uid="{00000000-0005-0000-0000-0000A9000000}"/>
    <cellStyle name="Comma 2 2 4 6" xfId="1066" xr:uid="{00000000-0005-0000-0000-0000AA000000}"/>
    <cellStyle name="Comma 2 2 5" xfId="191" xr:uid="{00000000-0005-0000-0000-0000AB000000}"/>
    <cellStyle name="Comma 2 2 5 2" xfId="466" xr:uid="{00000000-0005-0000-0000-0000AC000000}"/>
    <cellStyle name="Comma 2 2 5 2 2" xfId="1504" xr:uid="{00000000-0005-0000-0000-0000AD000000}"/>
    <cellStyle name="Comma 2 2 5 3" xfId="1267" xr:uid="{00000000-0005-0000-0000-0000AE000000}"/>
    <cellStyle name="Comma 2 2 6" xfId="330" xr:uid="{00000000-0005-0000-0000-0000AF000000}"/>
    <cellStyle name="Comma 2 2 6 2" xfId="1379" xr:uid="{00000000-0005-0000-0000-0000B0000000}"/>
    <cellStyle name="Comma 2 2 7" xfId="881" xr:uid="{00000000-0005-0000-0000-0000B1000000}"/>
    <cellStyle name="Comma 2 2 7 2" xfId="1534" xr:uid="{00000000-0005-0000-0000-0000B2000000}"/>
    <cellStyle name="Comma 2 2 8" xfId="575" xr:uid="{00000000-0005-0000-0000-0000B3000000}"/>
    <cellStyle name="Comma 2 2 8 2" xfId="1142" xr:uid="{00000000-0005-0000-0000-0000B4000000}"/>
    <cellStyle name="Comma 2 2 9" xfId="1000" xr:uid="{00000000-0005-0000-0000-0000B5000000}"/>
    <cellStyle name="Comma 2 3" xfId="93" xr:uid="{00000000-0005-0000-0000-0000B6000000}"/>
    <cellStyle name="Comma 2 3 2" xfId="154" xr:uid="{00000000-0005-0000-0000-0000B7000000}"/>
    <cellStyle name="Comma 2 3 2 2" xfId="308" xr:uid="{00000000-0005-0000-0000-0000B8000000}"/>
    <cellStyle name="Comma 2 3 2 2 2" xfId="444" xr:uid="{00000000-0005-0000-0000-0000B9000000}"/>
    <cellStyle name="Comma 2 3 2 2 2 2" xfId="1490" xr:uid="{00000000-0005-0000-0000-0000BA000000}"/>
    <cellStyle name="Comma 2 3 2 2 3" xfId="984" xr:uid="{00000000-0005-0000-0000-0000BB000000}"/>
    <cellStyle name="Comma 2 3 2 2 3 2" xfId="1647" xr:uid="{00000000-0005-0000-0000-0000BC000000}"/>
    <cellStyle name="Comma 2 3 2 2 4" xfId="741" xr:uid="{00000000-0005-0000-0000-0000BD000000}"/>
    <cellStyle name="Comma 2 3 2 2 4 2" xfId="1314" xr:uid="{00000000-0005-0000-0000-0000BE000000}"/>
    <cellStyle name="Comma 2 3 2 2 5" xfId="1113" xr:uid="{00000000-0005-0000-0000-0000BF000000}"/>
    <cellStyle name="Comma 2 3 2 3" xfId="238" xr:uid="{00000000-0005-0000-0000-0000C0000000}"/>
    <cellStyle name="Comma 2 3 2 3 2" xfId="513" xr:uid="{00000000-0005-0000-0000-0000C1000000}"/>
    <cellStyle name="Comma 2 3 2 4" xfId="377" xr:uid="{00000000-0005-0000-0000-0000C2000000}"/>
    <cellStyle name="Comma 2 3 2 4 2" xfId="1426" xr:uid="{00000000-0005-0000-0000-0000C3000000}"/>
    <cellStyle name="Comma 2 3 2 5" xfId="924" xr:uid="{00000000-0005-0000-0000-0000C4000000}"/>
    <cellStyle name="Comma 2 3 2 5 2" xfId="1581" xr:uid="{00000000-0005-0000-0000-0000C5000000}"/>
    <cellStyle name="Comma 2 3 2 6" xfId="625" xr:uid="{00000000-0005-0000-0000-0000C6000000}"/>
    <cellStyle name="Comma 2 3 2 6 2" xfId="1189" xr:uid="{00000000-0005-0000-0000-0000C7000000}"/>
    <cellStyle name="Comma 2 3 2 7" xfId="1047" xr:uid="{00000000-0005-0000-0000-0000C8000000}"/>
    <cellStyle name="Comma 2 3 3" xfId="262" xr:uid="{00000000-0005-0000-0000-0000C9000000}"/>
    <cellStyle name="Comma 2 3 3 2" xfId="398" xr:uid="{00000000-0005-0000-0000-0000CA000000}"/>
    <cellStyle name="Comma 2 3 3 2 2" xfId="1352" xr:uid="{00000000-0005-0000-0000-0000CB000000}"/>
    <cellStyle name="Comma 2 3 3 3" xfId="833" xr:uid="{00000000-0005-0000-0000-0000CC000000}"/>
    <cellStyle name="Comma 2 3 3 3 2" xfId="1444" xr:uid="{00000000-0005-0000-0000-0000CD000000}"/>
    <cellStyle name="Comma 2 3 3 4" xfId="943" xr:uid="{00000000-0005-0000-0000-0000CE000000}"/>
    <cellStyle name="Comma 2 3 3 4 2" xfId="1601" xr:uid="{00000000-0005-0000-0000-0000CF000000}"/>
    <cellStyle name="Comma 2 3 3 5" xfId="659" xr:uid="{00000000-0005-0000-0000-0000D0000000}"/>
    <cellStyle name="Comma 2 3 3 5 2" xfId="1227" xr:uid="{00000000-0005-0000-0000-0000D1000000}"/>
    <cellStyle name="Comma 2 3 3 6" xfId="1067" xr:uid="{00000000-0005-0000-0000-0000D2000000}"/>
    <cellStyle name="Comma 2 3 4" xfId="192" xr:uid="{00000000-0005-0000-0000-0000D3000000}"/>
    <cellStyle name="Comma 2 3 4 2" xfId="467" xr:uid="{00000000-0005-0000-0000-0000D4000000}"/>
    <cellStyle name="Comma 2 3 4 2 2" xfId="1505" xr:uid="{00000000-0005-0000-0000-0000D5000000}"/>
    <cellStyle name="Comma 2 3 4 3" xfId="1276" xr:uid="{00000000-0005-0000-0000-0000D6000000}"/>
    <cellStyle name="Comma 2 3 5" xfId="331" xr:uid="{00000000-0005-0000-0000-0000D7000000}"/>
    <cellStyle name="Comma 2 3 5 2" xfId="1380" xr:uid="{00000000-0005-0000-0000-0000D8000000}"/>
    <cellStyle name="Comma 2 3 6" xfId="882" xr:uid="{00000000-0005-0000-0000-0000D9000000}"/>
    <cellStyle name="Comma 2 3 6 2" xfId="1535" xr:uid="{00000000-0005-0000-0000-0000DA000000}"/>
    <cellStyle name="Comma 2 3 7" xfId="584" xr:uid="{00000000-0005-0000-0000-0000DB000000}"/>
    <cellStyle name="Comma 2 3 7 2" xfId="1151" xr:uid="{00000000-0005-0000-0000-0000DC000000}"/>
    <cellStyle name="Comma 2 3 8" xfId="1001" xr:uid="{00000000-0005-0000-0000-0000DD000000}"/>
    <cellStyle name="Comma 2 4" xfId="94" xr:uid="{00000000-0005-0000-0000-0000DE000000}"/>
    <cellStyle name="Comma 2 4 2" xfId="729" xr:uid="{00000000-0005-0000-0000-0000DF000000}"/>
    <cellStyle name="Comma 2 4 2 2" xfId="1296" xr:uid="{00000000-0005-0000-0000-0000E0000000}"/>
    <cellStyle name="Comma 2 4 3" xfId="801" xr:uid="{00000000-0005-0000-0000-0000E1000000}"/>
    <cellStyle name="Comma 2 4 4" xfId="607" xr:uid="{00000000-0005-0000-0000-0000E2000000}"/>
    <cellStyle name="Comma 2 4 4 2" xfId="1171" xr:uid="{00000000-0005-0000-0000-0000E3000000}"/>
    <cellStyle name="Comma 2 5" xfId="136" xr:uid="{00000000-0005-0000-0000-0000E4000000}"/>
    <cellStyle name="Comma 2 5 2" xfId="290" xr:uid="{00000000-0005-0000-0000-0000E5000000}"/>
    <cellStyle name="Comma 2 5 2 2" xfId="426" xr:uid="{00000000-0005-0000-0000-0000E6000000}"/>
    <cellStyle name="Comma 2 5 2 2 2" xfId="1472" xr:uid="{00000000-0005-0000-0000-0000E7000000}"/>
    <cellStyle name="Comma 2 5 2 3" xfId="966" xr:uid="{00000000-0005-0000-0000-0000E8000000}"/>
    <cellStyle name="Comma 2 5 2 3 2" xfId="1629" xr:uid="{00000000-0005-0000-0000-0000E9000000}"/>
    <cellStyle name="Comma 2 5 2 4" xfId="754" xr:uid="{00000000-0005-0000-0000-0000EA000000}"/>
    <cellStyle name="Comma 2 5 2 4 2" xfId="1334" xr:uid="{00000000-0005-0000-0000-0000EB000000}"/>
    <cellStyle name="Comma 2 5 2 5" xfId="1095" xr:uid="{00000000-0005-0000-0000-0000EC000000}"/>
    <cellStyle name="Comma 2 5 3" xfId="220" xr:uid="{00000000-0005-0000-0000-0000ED000000}"/>
    <cellStyle name="Comma 2 5 3 2" xfId="495" xr:uid="{00000000-0005-0000-0000-0000EE000000}"/>
    <cellStyle name="Comma 2 5 4" xfId="359" xr:uid="{00000000-0005-0000-0000-0000EF000000}"/>
    <cellStyle name="Comma 2 5 4 2" xfId="1408" xr:uid="{00000000-0005-0000-0000-0000F0000000}"/>
    <cellStyle name="Comma 2 5 5" xfId="906" xr:uid="{00000000-0005-0000-0000-0000F1000000}"/>
    <cellStyle name="Comma 2 5 5 2" xfId="1563" xr:uid="{00000000-0005-0000-0000-0000F2000000}"/>
    <cellStyle name="Comma 2 5 6" xfId="647" xr:uid="{00000000-0005-0000-0000-0000F3000000}"/>
    <cellStyle name="Comma 2 5 6 2" xfId="1209" xr:uid="{00000000-0005-0000-0000-0000F4000000}"/>
    <cellStyle name="Comma 2 5 7" xfId="1029" xr:uid="{00000000-0005-0000-0000-0000F5000000}"/>
    <cellStyle name="Comma 2 6" xfId="90" xr:uid="{00000000-0005-0000-0000-0000F6000000}"/>
    <cellStyle name="Comma 2 6 2" xfId="799" xr:uid="{00000000-0005-0000-0000-0000F7000000}"/>
    <cellStyle name="Comma 2 6 3" xfId="713" xr:uid="{00000000-0005-0000-0000-0000F8000000}"/>
    <cellStyle name="Comma 2 6 3 2" xfId="1258" xr:uid="{00000000-0005-0000-0000-0000F9000000}"/>
    <cellStyle name="Comma 2 7" xfId="777" xr:uid="{00000000-0005-0000-0000-0000FA000000}"/>
    <cellStyle name="Comma 2 8" xfId="566" xr:uid="{00000000-0005-0000-0000-0000FB000000}"/>
    <cellStyle name="Comma 2 8 2" xfId="1133" xr:uid="{00000000-0005-0000-0000-0000FC000000}"/>
    <cellStyle name="Comma 3" xfId="95" xr:uid="{00000000-0005-0000-0000-0000FD000000}"/>
    <cellStyle name="Comma 3 2" xfId="263" xr:uid="{00000000-0005-0000-0000-0000FE000000}"/>
    <cellStyle name="Comma 3 2 2" xfId="399" xr:uid="{00000000-0005-0000-0000-0000FF000000}"/>
    <cellStyle name="Comma 3 2 2 2" xfId="1602" xr:uid="{00000000-0005-0000-0000-000000010000}"/>
    <cellStyle name="Comma 3 2 3" xfId="834" xr:uid="{00000000-0005-0000-0000-000001010000}"/>
    <cellStyle name="Comma 3 2 3 2" xfId="1445" xr:uid="{00000000-0005-0000-0000-000002010000}"/>
    <cellStyle name="Comma 3 2 4" xfId="1068" xr:uid="{00000000-0005-0000-0000-000003010000}"/>
    <cellStyle name="Comma 3 3" xfId="193" xr:uid="{00000000-0005-0000-0000-000004010000}"/>
    <cellStyle name="Comma 3 3 2" xfId="468" xr:uid="{00000000-0005-0000-0000-000005010000}"/>
    <cellStyle name="Comma 3 4" xfId="332" xr:uid="{00000000-0005-0000-0000-000006010000}"/>
    <cellStyle name="Comma 3 4 2" xfId="1536" xr:uid="{00000000-0005-0000-0000-000007010000}"/>
    <cellStyle name="Comma 3 5" xfId="802" xr:uid="{00000000-0005-0000-0000-000008010000}"/>
    <cellStyle name="Comma 3 5 2" xfId="1381" xr:uid="{00000000-0005-0000-0000-000009010000}"/>
    <cellStyle name="Comma 3 6" xfId="1002" xr:uid="{00000000-0005-0000-0000-00000A010000}"/>
    <cellStyle name="Comma 4" xfId="96" xr:uid="{00000000-0005-0000-0000-00000B010000}"/>
    <cellStyle name="Comma 5" xfId="97" xr:uid="{00000000-0005-0000-0000-00000C010000}"/>
    <cellStyle name="Comma 5 10" xfId="333" xr:uid="{00000000-0005-0000-0000-00000D010000}"/>
    <cellStyle name="Comma 5 11" xfId="542" xr:uid="{00000000-0005-0000-0000-00000E010000}"/>
    <cellStyle name="Comma 5 2" xfId="253" xr:uid="{00000000-0005-0000-0000-00000F010000}"/>
    <cellStyle name="Comma 5 2 2" xfId="525" xr:uid="{00000000-0005-0000-0000-000010010000}"/>
    <cellStyle name="Comma 5 2 2 2" xfId="1529" xr:uid="{00000000-0005-0000-0000-000011010000}"/>
    <cellStyle name="Comma 5 2 2 3" xfId="876" xr:uid="{00000000-0005-0000-0000-000012010000}"/>
    <cellStyle name="Comma 5 2 3" xfId="534" xr:uid="{00000000-0005-0000-0000-000013010000}"/>
    <cellStyle name="Comma 5 2 3 2" xfId="1603" xr:uid="{00000000-0005-0000-0000-000014010000}"/>
    <cellStyle name="Comma 5 2 3 3" xfId="944" xr:uid="{00000000-0005-0000-0000-000015010000}"/>
    <cellStyle name="Comma 5 2 4" xfId="391" xr:uid="{00000000-0005-0000-0000-000016010000}"/>
    <cellStyle name="Comma 5 2 4 2" xfId="1502" xr:uid="{00000000-0005-0000-0000-000017010000}"/>
    <cellStyle name="Comma 5 2 4 3" xfId="861" xr:uid="{00000000-0005-0000-0000-000018010000}"/>
    <cellStyle name="Comma 5 2 5" xfId="1069" xr:uid="{00000000-0005-0000-0000-000019010000}"/>
    <cellStyle name="Comma 5 2 6" xfId="547" xr:uid="{00000000-0005-0000-0000-00001A010000}"/>
    <cellStyle name="Comma 5 3" xfId="264" xr:uid="{00000000-0005-0000-0000-00001B010000}"/>
    <cellStyle name="Comma 5 3 2" xfId="527" xr:uid="{00000000-0005-0000-0000-00001C010000}"/>
    <cellStyle name="Comma 5 3 2 2" xfId="1446" xr:uid="{00000000-0005-0000-0000-00001D010000}"/>
    <cellStyle name="Comma 5 3 3" xfId="536" xr:uid="{00000000-0005-0000-0000-00001E010000}"/>
    <cellStyle name="Comma 5 3 4" xfId="400" xr:uid="{00000000-0005-0000-0000-00001F010000}"/>
    <cellStyle name="Comma 5 3 5" xfId="835" xr:uid="{00000000-0005-0000-0000-000020010000}"/>
    <cellStyle name="Comma 5 4" xfId="320" xr:uid="{00000000-0005-0000-0000-000021010000}"/>
    <cellStyle name="Comma 5 4 2" xfId="528" xr:uid="{00000000-0005-0000-0000-000022010000}"/>
    <cellStyle name="Comma 5 4 2 2" xfId="1506" xr:uid="{00000000-0005-0000-0000-000023010000}"/>
    <cellStyle name="Comma 5 4 3" xfId="537" xr:uid="{00000000-0005-0000-0000-000024010000}"/>
    <cellStyle name="Comma 5 4 4" xfId="456" xr:uid="{00000000-0005-0000-0000-000025010000}"/>
    <cellStyle name="Comma 5 4 5" xfId="862" xr:uid="{00000000-0005-0000-0000-000026010000}"/>
    <cellStyle name="Comma 5 5" xfId="321" xr:uid="{00000000-0005-0000-0000-000027010000}"/>
    <cellStyle name="Comma 5 5 2" xfId="529" xr:uid="{00000000-0005-0000-0000-000028010000}"/>
    <cellStyle name="Comma 5 5 2 2" xfId="1537" xr:uid="{00000000-0005-0000-0000-000029010000}"/>
    <cellStyle name="Comma 5 5 3" xfId="538" xr:uid="{00000000-0005-0000-0000-00002A010000}"/>
    <cellStyle name="Comma 5 5 4" xfId="457" xr:uid="{00000000-0005-0000-0000-00002B010000}"/>
    <cellStyle name="Comma 5 5 5" xfId="883" xr:uid="{00000000-0005-0000-0000-00002C010000}"/>
    <cellStyle name="Comma 5 6" xfId="322" xr:uid="{00000000-0005-0000-0000-00002D010000}"/>
    <cellStyle name="Comma 5 6 2" xfId="530" xr:uid="{00000000-0005-0000-0000-00002E010000}"/>
    <cellStyle name="Comma 5 6 2 2" xfId="1382" xr:uid="{00000000-0005-0000-0000-00002F010000}"/>
    <cellStyle name="Comma 5 6 3" xfId="539" xr:uid="{00000000-0005-0000-0000-000030010000}"/>
    <cellStyle name="Comma 5 6 4" xfId="458" xr:uid="{00000000-0005-0000-0000-000031010000}"/>
    <cellStyle name="Comma 5 6 5" xfId="803" xr:uid="{00000000-0005-0000-0000-000032010000}"/>
    <cellStyle name="Comma 5 7" xfId="194" xr:uid="{00000000-0005-0000-0000-000033010000}"/>
    <cellStyle name="Comma 5 7 2" xfId="533" xr:uid="{00000000-0005-0000-0000-000034010000}"/>
    <cellStyle name="Comma 5 7 3" xfId="469" xr:uid="{00000000-0005-0000-0000-000035010000}"/>
    <cellStyle name="Comma 5 7 4" xfId="1003" xr:uid="{00000000-0005-0000-0000-000036010000}"/>
    <cellStyle name="Comma 5 8" xfId="459" xr:uid="{00000000-0005-0000-0000-000037010000}"/>
    <cellStyle name="Comma 5 9" xfId="531" xr:uid="{00000000-0005-0000-0000-000038010000}"/>
    <cellStyle name="Comma 6" xfId="170" xr:uid="{00000000-0005-0000-0000-000039010000}"/>
    <cellStyle name="Comma 7" xfId="544" xr:uid="{00000000-0005-0000-0000-00003A010000}"/>
    <cellStyle name="Comma 7 2" xfId="937" xr:uid="{00000000-0005-0000-0000-00003B010000}"/>
    <cellStyle name="Comma 7 2 2" xfId="1594" xr:uid="{00000000-0005-0000-0000-00003C010000}"/>
    <cellStyle name="Comma 7 3" xfId="1060" xr:uid="{00000000-0005-0000-0000-00003D010000}"/>
    <cellStyle name="Comma 8" xfId="554" xr:uid="{00000000-0005-0000-0000-00003E010000}"/>
    <cellStyle name="Currency 2" xfId="98" xr:uid="{00000000-0005-0000-0000-00003F010000}"/>
    <cellStyle name="Currency 2 2" xfId="265" xr:uid="{00000000-0005-0000-0000-000040010000}"/>
    <cellStyle name="Currency 2 2 2" xfId="401" xr:uid="{00000000-0005-0000-0000-000041010000}"/>
    <cellStyle name="Currency 2 2 2 2" xfId="1604" xr:uid="{00000000-0005-0000-0000-000042010000}"/>
    <cellStyle name="Currency 2 2 3" xfId="836" xr:uid="{00000000-0005-0000-0000-000043010000}"/>
    <cellStyle name="Currency 2 2 3 2" xfId="1447" xr:uid="{00000000-0005-0000-0000-000044010000}"/>
    <cellStyle name="Currency 2 2 4" xfId="1070" xr:uid="{00000000-0005-0000-0000-000045010000}"/>
    <cellStyle name="Currency 2 3" xfId="195" xr:uid="{00000000-0005-0000-0000-000046010000}"/>
    <cellStyle name="Currency 2 3 2" xfId="470" xr:uid="{00000000-0005-0000-0000-000047010000}"/>
    <cellStyle name="Currency 2 4" xfId="334" xr:uid="{00000000-0005-0000-0000-000048010000}"/>
    <cellStyle name="Currency 2 4 2" xfId="1538" xr:uid="{00000000-0005-0000-0000-000049010000}"/>
    <cellStyle name="Currency 2 5" xfId="804" xr:uid="{00000000-0005-0000-0000-00004A010000}"/>
    <cellStyle name="Currency 2 5 2" xfId="1383" xr:uid="{00000000-0005-0000-0000-00004B010000}"/>
    <cellStyle name="Currency 2 6" xfId="1004" xr:uid="{00000000-0005-0000-0000-00004C010000}"/>
    <cellStyle name="Currency 3" xfId="99" xr:uid="{00000000-0005-0000-0000-00004D010000}"/>
    <cellStyle name="Currency 3 2" xfId="266" xr:uid="{00000000-0005-0000-0000-00004E010000}"/>
    <cellStyle name="Currency 3 2 2" xfId="402" xr:uid="{00000000-0005-0000-0000-00004F010000}"/>
    <cellStyle name="Currency 3 2 2 2" xfId="1605" xr:uid="{00000000-0005-0000-0000-000050010000}"/>
    <cellStyle name="Currency 3 2 3" xfId="837" xr:uid="{00000000-0005-0000-0000-000051010000}"/>
    <cellStyle name="Currency 3 2 3 2" xfId="1448" xr:uid="{00000000-0005-0000-0000-000052010000}"/>
    <cellStyle name="Currency 3 2 4" xfId="1071" xr:uid="{00000000-0005-0000-0000-000053010000}"/>
    <cellStyle name="Currency 3 3" xfId="196" xr:uid="{00000000-0005-0000-0000-000054010000}"/>
    <cellStyle name="Currency 3 3 2" xfId="471" xr:uid="{00000000-0005-0000-0000-000055010000}"/>
    <cellStyle name="Currency 3 4" xfId="335" xr:uid="{00000000-0005-0000-0000-000056010000}"/>
    <cellStyle name="Currency 3 4 2" xfId="1539" xr:uid="{00000000-0005-0000-0000-000057010000}"/>
    <cellStyle name="Currency 3 5" xfId="805" xr:uid="{00000000-0005-0000-0000-000058010000}"/>
    <cellStyle name="Currency 3 5 2" xfId="1384" xr:uid="{00000000-0005-0000-0000-000059010000}"/>
    <cellStyle name="Currency 3 6" xfId="1005" xr:uid="{00000000-0005-0000-0000-00005A010000}"/>
    <cellStyle name="Dårlig" xfId="7" builtinId="27" customBuiltin="1"/>
    <cellStyle name="Dårlig 2" xfId="182" xr:uid="{00000000-0005-0000-0000-00005B010000}"/>
    <cellStyle name="Dårlig 3" xfId="60" xr:uid="{00000000-0005-0000-0000-00005C010000}"/>
    <cellStyle name="Explanatory Text 2" xfId="82" xr:uid="{00000000-0005-0000-0000-00005E010000}"/>
    <cellStyle name="Explanatory Text 2 2" xfId="795" xr:uid="{00000000-0005-0000-0000-00005F010000}"/>
    <cellStyle name="Explanatory Text 2 3" xfId="678" xr:uid="{00000000-0005-0000-0000-000060010000}"/>
    <cellStyle name="Followed Hyperlink 2" xfId="52" xr:uid="{00000000-0005-0000-0000-000061010000}"/>
    <cellStyle name="Forklarende tekst" xfId="16" builtinId="53" customBuiltin="1"/>
    <cellStyle name="God" xfId="6" builtinId="26" customBuiltin="1"/>
    <cellStyle name="God 2" xfId="181" xr:uid="{00000000-0005-0000-0000-000062010000}"/>
    <cellStyle name="Good 2" xfId="75" xr:uid="{00000000-0005-0000-0000-000064010000}"/>
    <cellStyle name="Good 2 2" xfId="788" xr:uid="{00000000-0005-0000-0000-000065010000}"/>
    <cellStyle name="Good 2 3" xfId="669" xr:uid="{00000000-0005-0000-0000-000066010000}"/>
    <cellStyle name="Good 3" xfId="168" xr:uid="{00000000-0005-0000-0000-000067010000}"/>
    <cellStyle name="Good 4" xfId="252" xr:uid="{00000000-0005-0000-0000-000068010000}"/>
    <cellStyle name="Heading 1 2" xfId="696" xr:uid="{00000000-0005-0000-0000-00006A010000}"/>
    <cellStyle name="Heading 2 2" xfId="679" xr:uid="{00000000-0005-0000-0000-00006C010000}"/>
    <cellStyle name="Heading 3 2" xfId="671" xr:uid="{00000000-0005-0000-0000-00006E010000}"/>
    <cellStyle name="Heading 4 2" xfId="667" xr:uid="{00000000-0005-0000-0000-000070010000}"/>
    <cellStyle name="Hyperkobling" xfId="541" builtinId="8"/>
    <cellStyle name="Hyperkobling 2" xfId="556" xr:uid="{00000000-0005-0000-0000-000071010000}"/>
    <cellStyle name="Hyperkobling 3" xfId="704" xr:uid="{00000000-0005-0000-0000-000072010000}"/>
    <cellStyle name="Hyperlink" xfId="1660" xr:uid="{00000000-000B-0000-0000-000008000000}"/>
    <cellStyle name="Hyperlink 2" xfId="51" xr:uid="{00000000-0005-0000-0000-000074010000}"/>
    <cellStyle name="Hyperlink 2 2" xfId="101" xr:uid="{00000000-0005-0000-0000-000075010000}"/>
    <cellStyle name="Hyperlink 2 3" xfId="102" xr:uid="{00000000-0005-0000-0000-000076010000}"/>
    <cellStyle name="Hyperlink 2 4" xfId="100" xr:uid="{00000000-0005-0000-0000-000077010000}"/>
    <cellStyle name="Hyperlink 2 5" xfId="780" xr:uid="{00000000-0005-0000-0000-000078010000}"/>
    <cellStyle name="Hyperlink 3" xfId="103" xr:uid="{00000000-0005-0000-0000-000079010000}"/>
    <cellStyle name="Hyperlink 4" xfId="104" xr:uid="{00000000-0005-0000-0000-00007A010000}"/>
    <cellStyle name="Hyperlink 5" xfId="88" xr:uid="{00000000-0005-0000-0000-00007B010000}"/>
    <cellStyle name="Inndata" xfId="9" builtinId="20" customBuiltin="1"/>
    <cellStyle name="Inndata 2" xfId="180" xr:uid="{00000000-0005-0000-0000-00007C010000}"/>
    <cellStyle name="Input 2" xfId="69" xr:uid="{00000000-0005-0000-0000-00007E010000}"/>
    <cellStyle name="Input 2 2" xfId="782" xr:uid="{00000000-0005-0000-0000-00007F010000}"/>
    <cellStyle name="Input 2 3" xfId="677" xr:uid="{00000000-0005-0000-0000-000080010000}"/>
    <cellStyle name="Input 3" xfId="169" xr:uid="{00000000-0005-0000-0000-000081010000}"/>
    <cellStyle name="Koblet celle" xfId="12" builtinId="24" customBuiltin="1"/>
    <cellStyle name="Komma" xfId="540" builtinId="3"/>
    <cellStyle name="Komma 2" xfId="176" xr:uid="{00000000-0005-0000-0000-000082010000}"/>
    <cellStyle name="Komma 2 2" xfId="721" xr:uid="{00000000-0005-0000-0000-000083010000}"/>
    <cellStyle name="Komma 2 3" xfId="828" xr:uid="{00000000-0005-0000-0000-000084010000}"/>
    <cellStyle name="Komma 2 4" xfId="938" xr:uid="{00000000-0005-0000-0000-000085010000}"/>
    <cellStyle name="Komma 2 5" xfId="598" xr:uid="{00000000-0005-0000-0000-000086010000}"/>
    <cellStyle name="Komma 2 6" xfId="546" xr:uid="{00000000-0005-0000-0000-000087010000}"/>
    <cellStyle name="Komma 3" xfId="178" xr:uid="{00000000-0005-0000-0000-000088010000}"/>
    <cellStyle name="Komma 3 2" xfId="255" xr:uid="{00000000-0005-0000-0000-000089010000}"/>
    <cellStyle name="Komma 3 2 2" xfId="526" xr:uid="{00000000-0005-0000-0000-00008A010000}"/>
    <cellStyle name="Komma 3 2 3" xfId="535" xr:uid="{00000000-0005-0000-0000-00008B010000}"/>
    <cellStyle name="Komma 3 3" xfId="461" xr:uid="{00000000-0005-0000-0000-00008C010000}"/>
    <cellStyle name="Komma 3 4" xfId="532" xr:uid="{00000000-0005-0000-0000-00008D010000}"/>
    <cellStyle name="Komma 3 5" xfId="555" xr:uid="{00000000-0005-0000-0000-00008E010000}"/>
    <cellStyle name="Komma 4" xfId="43" xr:uid="{00000000-0005-0000-0000-00008F010000}"/>
    <cellStyle name="Komma 4 2" xfId="707" xr:uid="{00000000-0005-0000-0000-000090010000}"/>
    <cellStyle name="Komma 5" xfId="775" xr:uid="{00000000-0005-0000-0000-000091010000}"/>
    <cellStyle name="Kontrollcelle" xfId="13" builtinId="23" customBuiltin="1"/>
    <cellStyle name="Kontrollcelle 2" xfId="184" xr:uid="{00000000-0005-0000-0000-000092010000}"/>
    <cellStyle name="Kontrollcelle 3" xfId="63" xr:uid="{00000000-0005-0000-0000-000093010000}"/>
    <cellStyle name="Linked Cell 2" xfId="78" xr:uid="{00000000-0005-0000-0000-000095010000}"/>
    <cellStyle name="Linked Cell 2 2" xfId="791" xr:uid="{00000000-0005-0000-0000-000096010000}"/>
    <cellStyle name="Linked Cell 2 3" xfId="689" xr:uid="{00000000-0005-0000-0000-000097010000}"/>
    <cellStyle name="Linked Cell 3" xfId="62" xr:uid="{00000000-0005-0000-0000-000098010000}"/>
    <cellStyle name="Merknad" xfId="15" builtinId="10" customBuiltin="1"/>
    <cellStyle name="Neutral 2" xfId="77" xr:uid="{00000000-0005-0000-0000-00009A010000}"/>
    <cellStyle name="Neutral 2 2" xfId="105" xr:uid="{00000000-0005-0000-0000-00009B010000}"/>
    <cellStyle name="Neutral 2 3" xfId="790" xr:uid="{00000000-0005-0000-0000-00009C010000}"/>
    <cellStyle name="Neutral 3" xfId="167" xr:uid="{00000000-0005-0000-0000-00009D010000}"/>
    <cellStyle name="Normal" xfId="0" builtinId="0"/>
    <cellStyle name="Normal 10" xfId="250" xr:uid="{00000000-0005-0000-0000-00009F010000}"/>
    <cellStyle name="Normal 10 2" xfId="389" xr:uid="{00000000-0005-0000-0000-0000A0010000}"/>
    <cellStyle name="Normal 10 2 2" xfId="827" xr:uid="{00000000-0005-0000-0000-0000A1010000}"/>
    <cellStyle name="Normal 10 3" xfId="706" xr:uid="{00000000-0005-0000-0000-0000A2010000}"/>
    <cellStyle name="Normal 10 3 2" xfId="1250" xr:uid="{00000000-0005-0000-0000-0000A3010000}"/>
    <cellStyle name="Normal 10 4" xfId="545" xr:uid="{00000000-0005-0000-0000-0000A4010000}"/>
    <cellStyle name="Normal 11" xfId="177" xr:uid="{00000000-0005-0000-0000-0000A5010000}"/>
    <cellStyle name="Normal 11 2" xfId="936" xr:uid="{00000000-0005-0000-0000-0000A6010000}"/>
    <cellStyle name="Normal 11 2 2" xfId="1593" xr:uid="{00000000-0005-0000-0000-0000A7010000}"/>
    <cellStyle name="Normal 11 3" xfId="826" xr:uid="{00000000-0005-0000-0000-0000A8010000}"/>
    <cellStyle name="Normal 11 3 2" xfId="1438" xr:uid="{00000000-0005-0000-0000-0000A9010000}"/>
    <cellStyle name="Normal 11 4" xfId="1059" xr:uid="{00000000-0005-0000-0000-0000AA010000}"/>
    <cellStyle name="Normal 11 5" xfId="543" xr:uid="{00000000-0005-0000-0000-0000AB010000}"/>
    <cellStyle name="Normal 12" xfId="254" xr:uid="{00000000-0005-0000-0000-0000AC010000}"/>
    <cellStyle name="Normal 12 2" xfId="392" xr:uid="{00000000-0005-0000-0000-0000AD010000}"/>
    <cellStyle name="Normal 13" xfId="174" xr:uid="{00000000-0005-0000-0000-0000AE010000}"/>
    <cellStyle name="Normal 13 2" xfId="460" xr:uid="{00000000-0005-0000-0000-0000AF010000}"/>
    <cellStyle name="Normal 13 3" xfId="774" xr:uid="{00000000-0005-0000-0000-0000B0010000}"/>
    <cellStyle name="Normal 14" xfId="323" xr:uid="{00000000-0005-0000-0000-0000B1010000}"/>
    <cellStyle name="Normal 14 2" xfId="551" xr:uid="{00000000-0005-0000-0000-0000B2010000}"/>
    <cellStyle name="Normal 15" xfId="42" xr:uid="{00000000-0005-0000-0000-0000B3010000}"/>
    <cellStyle name="Normal 17" xfId="175" xr:uid="{00000000-0005-0000-0000-0000B4010000}"/>
    <cellStyle name="Normal 17 2" xfId="324" xr:uid="{00000000-0005-0000-0000-0000B5010000}"/>
    <cellStyle name="Normal 2" xfId="45" xr:uid="{00000000-0005-0000-0000-0000B6010000}"/>
    <cellStyle name="Normal 2 2" xfId="67" xr:uid="{00000000-0005-0000-0000-0000B7010000}"/>
    <cellStyle name="Normal 2 2 2" xfId="106" xr:uid="{00000000-0005-0000-0000-0000B8010000}"/>
    <cellStyle name="Normal 2 2 3" xfId="187" xr:uid="{00000000-0005-0000-0000-0000B9010000}"/>
    <cellStyle name="Normal 2 3" xfId="86" xr:uid="{00000000-0005-0000-0000-0000BA010000}"/>
    <cellStyle name="Normal 2 3 2" xfId="796" xr:uid="{00000000-0005-0000-0000-0000BB010000}"/>
    <cellStyle name="Normal 2 3 3" xfId="558" xr:uid="{00000000-0005-0000-0000-0000BC010000}"/>
    <cellStyle name="Normal 2 4" xfId="553" xr:uid="{00000000-0005-0000-0000-0000BD010000}"/>
    <cellStyle name="Normal 2 4 2" xfId="1125" xr:uid="{00000000-0005-0000-0000-0000BE010000}"/>
    <cellStyle name="Normal 3" xfId="46" xr:uid="{00000000-0005-0000-0000-0000BF010000}"/>
    <cellStyle name="Normal 3 2" xfId="83" xr:uid="{00000000-0005-0000-0000-0000C0010000}"/>
    <cellStyle name="Normal 3 2 10" xfId="562" xr:uid="{00000000-0005-0000-0000-0000C1010000}"/>
    <cellStyle name="Normal 3 2 10 2" xfId="1129" xr:uid="{00000000-0005-0000-0000-0000C2010000}"/>
    <cellStyle name="Normal 3 2 11" xfId="998" xr:uid="{00000000-0005-0000-0000-0000C3010000}"/>
    <cellStyle name="Normal 3 2 2" xfId="108" xr:uid="{00000000-0005-0000-0000-0000C4010000}"/>
    <cellStyle name="Normal 3 2 2 2" xfId="159" xr:uid="{00000000-0005-0000-0000-0000C5010000}"/>
    <cellStyle name="Normal 3 2 2 2 2" xfId="313" xr:uid="{00000000-0005-0000-0000-0000C6010000}"/>
    <cellStyle name="Normal 3 2 2 2 2 2" xfId="449" xr:uid="{00000000-0005-0000-0000-0000C7010000}"/>
    <cellStyle name="Normal 3 2 2 2 2 2 2" xfId="1319" xr:uid="{00000000-0005-0000-0000-0000C8010000}"/>
    <cellStyle name="Normal 3 2 2 2 2 3" xfId="856" xr:uid="{00000000-0005-0000-0000-0000C9010000}"/>
    <cellStyle name="Normal 3 2 2 2 2 3 2" xfId="1495" xr:uid="{00000000-0005-0000-0000-0000CA010000}"/>
    <cellStyle name="Normal 3 2 2 2 2 4" xfId="989" xr:uid="{00000000-0005-0000-0000-0000CB010000}"/>
    <cellStyle name="Normal 3 2 2 2 2 4 2" xfId="1652" xr:uid="{00000000-0005-0000-0000-0000CC010000}"/>
    <cellStyle name="Normal 3 2 2 2 2 5" xfId="630" xr:uid="{00000000-0005-0000-0000-0000CD010000}"/>
    <cellStyle name="Normal 3 2 2 2 2 5 2" xfId="1194" xr:uid="{00000000-0005-0000-0000-0000CE010000}"/>
    <cellStyle name="Normal 3 2 2 2 2 6" xfId="1118" xr:uid="{00000000-0005-0000-0000-0000CF010000}"/>
    <cellStyle name="Normal 3 2 2 2 3" xfId="243" xr:uid="{00000000-0005-0000-0000-0000D0010000}"/>
    <cellStyle name="Normal 3 2 2 2 3 2" xfId="518" xr:uid="{00000000-0005-0000-0000-0000D1010000}"/>
    <cellStyle name="Normal 3 2 2 2 3 2 2" xfId="1357" xr:uid="{00000000-0005-0000-0000-0000D2010000}"/>
    <cellStyle name="Normal 3 2 2 2 3 3" xfId="871" xr:uid="{00000000-0005-0000-0000-0000D3010000}"/>
    <cellStyle name="Normal 3 2 2 2 3 3 2" xfId="1524" xr:uid="{00000000-0005-0000-0000-0000D4010000}"/>
    <cellStyle name="Normal 3 2 2 2 3 4" xfId="1232" xr:uid="{00000000-0005-0000-0000-0000D5010000}"/>
    <cellStyle name="Normal 3 2 2 2 4" xfId="382" xr:uid="{00000000-0005-0000-0000-0000D6010000}"/>
    <cellStyle name="Normal 3 2 2 2 4 2" xfId="1281" xr:uid="{00000000-0005-0000-0000-0000D7010000}"/>
    <cellStyle name="Normal 3 2 2 2 5" xfId="820" xr:uid="{00000000-0005-0000-0000-0000D8010000}"/>
    <cellStyle name="Normal 3 2 2 2 5 2" xfId="1431" xr:uid="{00000000-0005-0000-0000-0000D9010000}"/>
    <cellStyle name="Normal 3 2 2 2 6" xfId="929" xr:uid="{00000000-0005-0000-0000-0000DA010000}"/>
    <cellStyle name="Normal 3 2 2 2 6 2" xfId="1586" xr:uid="{00000000-0005-0000-0000-0000DB010000}"/>
    <cellStyle name="Normal 3 2 2 2 7" xfId="589" xr:uid="{00000000-0005-0000-0000-0000DC010000}"/>
    <cellStyle name="Normal 3 2 2 2 7 2" xfId="1156" xr:uid="{00000000-0005-0000-0000-0000DD010000}"/>
    <cellStyle name="Normal 3 2 2 2 8" xfId="1052" xr:uid="{00000000-0005-0000-0000-0000DE010000}"/>
    <cellStyle name="Normal 3 2 2 3" xfId="141" xr:uid="{00000000-0005-0000-0000-0000DF010000}"/>
    <cellStyle name="Normal 3 2 2 3 2" xfId="295" xr:uid="{00000000-0005-0000-0000-0000E0010000}"/>
    <cellStyle name="Normal 3 2 2 3 2 2" xfId="431" xr:uid="{00000000-0005-0000-0000-0000E1010000}"/>
    <cellStyle name="Normal 3 2 2 3 2 2 2" xfId="1477" xr:uid="{00000000-0005-0000-0000-0000E2010000}"/>
    <cellStyle name="Normal 3 2 2 3 2 3" xfId="971" xr:uid="{00000000-0005-0000-0000-0000E3010000}"/>
    <cellStyle name="Normal 3 2 2 3 2 3 2" xfId="1634" xr:uid="{00000000-0005-0000-0000-0000E4010000}"/>
    <cellStyle name="Normal 3 2 2 3 2 4" xfId="734" xr:uid="{00000000-0005-0000-0000-0000E5010000}"/>
    <cellStyle name="Normal 3 2 2 3 2 4 2" xfId="1301" xr:uid="{00000000-0005-0000-0000-0000E6010000}"/>
    <cellStyle name="Normal 3 2 2 3 2 5" xfId="1100" xr:uid="{00000000-0005-0000-0000-0000E7010000}"/>
    <cellStyle name="Normal 3 2 2 3 3" xfId="225" xr:uid="{00000000-0005-0000-0000-0000E8010000}"/>
    <cellStyle name="Normal 3 2 2 3 3 2" xfId="500" xr:uid="{00000000-0005-0000-0000-0000E9010000}"/>
    <cellStyle name="Normal 3 2 2 3 4" xfId="364" xr:uid="{00000000-0005-0000-0000-0000EA010000}"/>
    <cellStyle name="Normal 3 2 2 3 4 2" xfId="1413" xr:uid="{00000000-0005-0000-0000-0000EB010000}"/>
    <cellStyle name="Normal 3 2 2 3 5" xfId="911" xr:uid="{00000000-0005-0000-0000-0000EC010000}"/>
    <cellStyle name="Normal 3 2 2 3 5 2" xfId="1568" xr:uid="{00000000-0005-0000-0000-0000ED010000}"/>
    <cellStyle name="Normal 3 2 2 3 6" xfId="612" xr:uid="{00000000-0005-0000-0000-0000EE010000}"/>
    <cellStyle name="Normal 3 2 2 3 6 2" xfId="1176" xr:uid="{00000000-0005-0000-0000-0000EF010000}"/>
    <cellStyle name="Normal 3 2 2 3 7" xfId="1034" xr:uid="{00000000-0005-0000-0000-0000F0010000}"/>
    <cellStyle name="Normal 3 2 2 4" xfId="268" xr:uid="{00000000-0005-0000-0000-0000F1010000}"/>
    <cellStyle name="Normal 3 2 2 4 2" xfId="404" xr:uid="{00000000-0005-0000-0000-0000F2010000}"/>
    <cellStyle name="Normal 3 2 2 4 2 2" xfId="1339" xr:uid="{00000000-0005-0000-0000-0000F3010000}"/>
    <cellStyle name="Normal 3 2 2 4 3" xfId="838" xr:uid="{00000000-0005-0000-0000-0000F4010000}"/>
    <cellStyle name="Normal 3 2 2 4 3 2" xfId="1450" xr:uid="{00000000-0005-0000-0000-0000F5010000}"/>
    <cellStyle name="Normal 3 2 2 4 4" xfId="946" xr:uid="{00000000-0005-0000-0000-0000F6010000}"/>
    <cellStyle name="Normal 3 2 2 4 4 2" xfId="1607" xr:uid="{00000000-0005-0000-0000-0000F7010000}"/>
    <cellStyle name="Normal 3 2 2 4 5" xfId="652" xr:uid="{00000000-0005-0000-0000-0000F8010000}"/>
    <cellStyle name="Normal 3 2 2 4 5 2" xfId="1214" xr:uid="{00000000-0005-0000-0000-0000F9010000}"/>
    <cellStyle name="Normal 3 2 2 4 6" xfId="1073" xr:uid="{00000000-0005-0000-0000-0000FA010000}"/>
    <cellStyle name="Normal 3 2 2 5" xfId="198" xr:uid="{00000000-0005-0000-0000-0000FB010000}"/>
    <cellStyle name="Normal 3 2 2 5 2" xfId="473" xr:uid="{00000000-0005-0000-0000-0000FC010000}"/>
    <cellStyle name="Normal 3 2 2 5 2 2" xfId="1507" xr:uid="{00000000-0005-0000-0000-0000FD010000}"/>
    <cellStyle name="Normal 3 2 2 5 3" xfId="1263" xr:uid="{00000000-0005-0000-0000-0000FE010000}"/>
    <cellStyle name="Normal 3 2 2 6" xfId="337" xr:uid="{00000000-0005-0000-0000-0000FF010000}"/>
    <cellStyle name="Normal 3 2 2 6 2" xfId="1386" xr:uid="{00000000-0005-0000-0000-000000020000}"/>
    <cellStyle name="Normal 3 2 2 7" xfId="885" xr:uid="{00000000-0005-0000-0000-000001020000}"/>
    <cellStyle name="Normal 3 2 2 7 2" xfId="1541" xr:uid="{00000000-0005-0000-0000-000002020000}"/>
    <cellStyle name="Normal 3 2 2 8" xfId="571" xr:uid="{00000000-0005-0000-0000-000003020000}"/>
    <cellStyle name="Normal 3 2 2 8 2" xfId="1138" xr:uid="{00000000-0005-0000-0000-000004020000}"/>
    <cellStyle name="Normal 3 2 2 9" xfId="1007" xr:uid="{00000000-0005-0000-0000-000005020000}"/>
    <cellStyle name="Normal 3 2 3" xfId="109" xr:uid="{00000000-0005-0000-0000-000006020000}"/>
    <cellStyle name="Normal 3 2 3 2" xfId="150" xr:uid="{00000000-0005-0000-0000-000007020000}"/>
    <cellStyle name="Normal 3 2 3 2 2" xfId="304" xr:uid="{00000000-0005-0000-0000-000008020000}"/>
    <cellStyle name="Normal 3 2 3 2 2 2" xfId="440" xr:uid="{00000000-0005-0000-0000-000009020000}"/>
    <cellStyle name="Normal 3 2 3 2 2 2 2" xfId="1486" xr:uid="{00000000-0005-0000-0000-00000A020000}"/>
    <cellStyle name="Normal 3 2 3 2 2 3" xfId="980" xr:uid="{00000000-0005-0000-0000-00000B020000}"/>
    <cellStyle name="Normal 3 2 3 2 2 3 2" xfId="1643" xr:uid="{00000000-0005-0000-0000-00000C020000}"/>
    <cellStyle name="Normal 3 2 3 2 2 4" xfId="739" xr:uid="{00000000-0005-0000-0000-00000D020000}"/>
    <cellStyle name="Normal 3 2 3 2 2 4 2" xfId="1310" xr:uid="{00000000-0005-0000-0000-00000E020000}"/>
    <cellStyle name="Normal 3 2 3 2 2 5" xfId="1109" xr:uid="{00000000-0005-0000-0000-00000F020000}"/>
    <cellStyle name="Normal 3 2 3 2 3" xfId="234" xr:uid="{00000000-0005-0000-0000-000010020000}"/>
    <cellStyle name="Normal 3 2 3 2 3 2" xfId="509" xr:uid="{00000000-0005-0000-0000-000011020000}"/>
    <cellStyle name="Normal 3 2 3 2 4" xfId="373" xr:uid="{00000000-0005-0000-0000-000012020000}"/>
    <cellStyle name="Normal 3 2 3 2 4 2" xfId="1422" xr:uid="{00000000-0005-0000-0000-000013020000}"/>
    <cellStyle name="Normal 3 2 3 2 5" xfId="920" xr:uid="{00000000-0005-0000-0000-000014020000}"/>
    <cellStyle name="Normal 3 2 3 2 5 2" xfId="1577" xr:uid="{00000000-0005-0000-0000-000015020000}"/>
    <cellStyle name="Normal 3 2 3 2 6" xfId="621" xr:uid="{00000000-0005-0000-0000-000016020000}"/>
    <cellStyle name="Normal 3 2 3 2 6 2" xfId="1185" xr:uid="{00000000-0005-0000-0000-000017020000}"/>
    <cellStyle name="Normal 3 2 3 2 7" xfId="1043" xr:uid="{00000000-0005-0000-0000-000018020000}"/>
    <cellStyle name="Normal 3 2 3 3" xfId="269" xr:uid="{00000000-0005-0000-0000-000019020000}"/>
    <cellStyle name="Normal 3 2 3 3 2" xfId="405" xr:uid="{00000000-0005-0000-0000-00001A020000}"/>
    <cellStyle name="Normal 3 2 3 3 2 2" xfId="1348" xr:uid="{00000000-0005-0000-0000-00001B020000}"/>
    <cellStyle name="Normal 3 2 3 3 3" xfId="839" xr:uid="{00000000-0005-0000-0000-00001C020000}"/>
    <cellStyle name="Normal 3 2 3 3 3 2" xfId="1451" xr:uid="{00000000-0005-0000-0000-00001D020000}"/>
    <cellStyle name="Normal 3 2 3 3 4" xfId="947" xr:uid="{00000000-0005-0000-0000-00001E020000}"/>
    <cellStyle name="Normal 3 2 3 3 4 2" xfId="1608" xr:uid="{00000000-0005-0000-0000-00001F020000}"/>
    <cellStyle name="Normal 3 2 3 3 5" xfId="657" xr:uid="{00000000-0005-0000-0000-000020020000}"/>
    <cellStyle name="Normal 3 2 3 3 5 2" xfId="1223" xr:uid="{00000000-0005-0000-0000-000021020000}"/>
    <cellStyle name="Normal 3 2 3 3 6" xfId="1074" xr:uid="{00000000-0005-0000-0000-000022020000}"/>
    <cellStyle name="Normal 3 2 3 4" xfId="199" xr:uid="{00000000-0005-0000-0000-000023020000}"/>
    <cellStyle name="Normal 3 2 3 4 2" xfId="474" xr:uid="{00000000-0005-0000-0000-000024020000}"/>
    <cellStyle name="Normal 3 2 3 4 2 2" xfId="1508" xr:uid="{00000000-0005-0000-0000-000025020000}"/>
    <cellStyle name="Normal 3 2 3 4 3" xfId="1272" xr:uid="{00000000-0005-0000-0000-000026020000}"/>
    <cellStyle name="Normal 3 2 3 5" xfId="338" xr:uid="{00000000-0005-0000-0000-000027020000}"/>
    <cellStyle name="Normal 3 2 3 5 2" xfId="1387" xr:uid="{00000000-0005-0000-0000-000028020000}"/>
    <cellStyle name="Normal 3 2 3 6" xfId="886" xr:uid="{00000000-0005-0000-0000-000029020000}"/>
    <cellStyle name="Normal 3 2 3 6 2" xfId="1542" xr:uid="{00000000-0005-0000-0000-00002A020000}"/>
    <cellStyle name="Normal 3 2 3 7" xfId="580" xr:uid="{00000000-0005-0000-0000-00002B020000}"/>
    <cellStyle name="Normal 3 2 3 7 2" xfId="1147" xr:uid="{00000000-0005-0000-0000-00002C020000}"/>
    <cellStyle name="Normal 3 2 3 8" xfId="1008" xr:uid="{00000000-0005-0000-0000-00002D020000}"/>
    <cellStyle name="Normal 3 2 4" xfId="132" xr:uid="{00000000-0005-0000-0000-00002E020000}"/>
    <cellStyle name="Normal 3 2 4 2" xfId="286" xr:uid="{00000000-0005-0000-0000-00002F020000}"/>
    <cellStyle name="Normal 3 2 4 2 2" xfId="422" xr:uid="{00000000-0005-0000-0000-000030020000}"/>
    <cellStyle name="Normal 3 2 4 2 2 2" xfId="1468" xr:uid="{00000000-0005-0000-0000-000031020000}"/>
    <cellStyle name="Normal 3 2 4 2 3" xfId="962" xr:uid="{00000000-0005-0000-0000-000032020000}"/>
    <cellStyle name="Normal 3 2 4 2 3 2" xfId="1625" xr:uid="{00000000-0005-0000-0000-000033020000}"/>
    <cellStyle name="Normal 3 2 4 2 4" xfId="725" xr:uid="{00000000-0005-0000-0000-000034020000}"/>
    <cellStyle name="Normal 3 2 4 2 4 2" xfId="1292" xr:uid="{00000000-0005-0000-0000-000035020000}"/>
    <cellStyle name="Normal 3 2 4 2 5" xfId="1091" xr:uid="{00000000-0005-0000-0000-000036020000}"/>
    <cellStyle name="Normal 3 2 4 3" xfId="216" xr:uid="{00000000-0005-0000-0000-000037020000}"/>
    <cellStyle name="Normal 3 2 4 3 2" xfId="491" xr:uid="{00000000-0005-0000-0000-000038020000}"/>
    <cellStyle name="Normal 3 2 4 4" xfId="355" xr:uid="{00000000-0005-0000-0000-000039020000}"/>
    <cellStyle name="Normal 3 2 4 4 2" xfId="1404" xr:uid="{00000000-0005-0000-0000-00003A020000}"/>
    <cellStyle name="Normal 3 2 4 5" xfId="902" xr:uid="{00000000-0005-0000-0000-00003B020000}"/>
    <cellStyle name="Normal 3 2 4 5 2" xfId="1559" xr:uid="{00000000-0005-0000-0000-00003C020000}"/>
    <cellStyle name="Normal 3 2 4 6" xfId="603" xr:uid="{00000000-0005-0000-0000-00003D020000}"/>
    <cellStyle name="Normal 3 2 4 6 2" xfId="1167" xr:uid="{00000000-0005-0000-0000-00003E020000}"/>
    <cellStyle name="Normal 3 2 4 7" xfId="1025" xr:uid="{00000000-0005-0000-0000-00003F020000}"/>
    <cellStyle name="Normal 3 2 5" xfId="107" xr:uid="{00000000-0005-0000-0000-000040020000}"/>
    <cellStyle name="Normal 3 2 5 2" xfId="267" xr:uid="{00000000-0005-0000-0000-000041020000}"/>
    <cellStyle name="Normal 3 2 5 2 2" xfId="403" xr:uid="{00000000-0005-0000-0000-000042020000}"/>
    <cellStyle name="Normal 3 2 5 2 2 2" xfId="1449" xr:uid="{00000000-0005-0000-0000-000043020000}"/>
    <cellStyle name="Normal 3 2 5 2 3" xfId="945" xr:uid="{00000000-0005-0000-0000-000044020000}"/>
    <cellStyle name="Normal 3 2 5 2 3 2" xfId="1606" xr:uid="{00000000-0005-0000-0000-000045020000}"/>
    <cellStyle name="Normal 3 2 5 2 4" xfId="751" xr:uid="{00000000-0005-0000-0000-000046020000}"/>
    <cellStyle name="Normal 3 2 5 2 4 2" xfId="1330" xr:uid="{00000000-0005-0000-0000-000047020000}"/>
    <cellStyle name="Normal 3 2 5 2 5" xfId="1072" xr:uid="{00000000-0005-0000-0000-000048020000}"/>
    <cellStyle name="Normal 3 2 5 3" xfId="197" xr:uid="{00000000-0005-0000-0000-000049020000}"/>
    <cellStyle name="Normal 3 2 5 3 2" xfId="472" xr:uid="{00000000-0005-0000-0000-00004A020000}"/>
    <cellStyle name="Normal 3 2 5 4" xfId="336" xr:uid="{00000000-0005-0000-0000-00004B020000}"/>
    <cellStyle name="Normal 3 2 5 4 2" xfId="1385" xr:uid="{00000000-0005-0000-0000-00004C020000}"/>
    <cellStyle name="Normal 3 2 5 5" xfId="884" xr:uid="{00000000-0005-0000-0000-00004D020000}"/>
    <cellStyle name="Normal 3 2 5 5 2" xfId="1540" xr:uid="{00000000-0005-0000-0000-00004E020000}"/>
    <cellStyle name="Normal 3 2 5 6" xfId="643" xr:uid="{00000000-0005-0000-0000-00004F020000}"/>
    <cellStyle name="Normal 3 2 5 6 2" xfId="1205" xr:uid="{00000000-0005-0000-0000-000050020000}"/>
    <cellStyle name="Normal 3 2 5 7" xfId="1006" xr:uid="{00000000-0005-0000-0000-000051020000}"/>
    <cellStyle name="Normal 3 2 6" xfId="258" xr:uid="{00000000-0005-0000-0000-000052020000}"/>
    <cellStyle name="Normal 3 2 6 2" xfId="395" xr:uid="{00000000-0005-0000-0000-000053020000}"/>
    <cellStyle name="Normal 3 2 6 2 2" xfId="1441" xr:uid="{00000000-0005-0000-0000-000054020000}"/>
    <cellStyle name="Normal 3 2 6 3" xfId="941" xr:uid="{00000000-0005-0000-0000-000055020000}"/>
    <cellStyle name="Normal 3 2 6 3 2" xfId="1598" xr:uid="{00000000-0005-0000-0000-000056020000}"/>
    <cellStyle name="Normal 3 2 6 4" xfId="710" xr:uid="{00000000-0005-0000-0000-000057020000}"/>
    <cellStyle name="Normal 3 2 6 4 2" xfId="1254" xr:uid="{00000000-0005-0000-0000-000058020000}"/>
    <cellStyle name="Normal 3 2 6 5" xfId="1064" xr:uid="{00000000-0005-0000-0000-000059020000}"/>
    <cellStyle name="Normal 3 2 7" xfId="188" xr:uid="{00000000-0005-0000-0000-00005A020000}"/>
    <cellStyle name="Normal 3 2 7 2" xfId="464" xr:uid="{00000000-0005-0000-0000-00005B020000}"/>
    <cellStyle name="Normal 3 2 8" xfId="328" xr:uid="{00000000-0005-0000-0000-00005C020000}"/>
    <cellStyle name="Normal 3 2 8 2" xfId="1377" xr:uid="{00000000-0005-0000-0000-00005D020000}"/>
    <cellStyle name="Normal 3 2 9" xfId="879" xr:uid="{00000000-0005-0000-0000-00005E020000}"/>
    <cellStyle name="Normal 3 2 9 2" xfId="1532" xr:uid="{00000000-0005-0000-0000-00005F020000}"/>
    <cellStyle name="Normal 3 3" xfId="65" xr:uid="{00000000-0005-0000-0000-000060020000}"/>
    <cellStyle name="Normal 3 3 10" xfId="996" xr:uid="{00000000-0005-0000-0000-000061020000}"/>
    <cellStyle name="Normal 3 3 2" xfId="156" xr:uid="{00000000-0005-0000-0000-000062020000}"/>
    <cellStyle name="Normal 3 3 2 2" xfId="310" xr:uid="{00000000-0005-0000-0000-000063020000}"/>
    <cellStyle name="Normal 3 3 2 2 2" xfId="446" xr:uid="{00000000-0005-0000-0000-000064020000}"/>
    <cellStyle name="Normal 3 3 2 2 2 2" xfId="1316" xr:uid="{00000000-0005-0000-0000-000065020000}"/>
    <cellStyle name="Normal 3 3 2 2 3" xfId="854" xr:uid="{00000000-0005-0000-0000-000066020000}"/>
    <cellStyle name="Normal 3 3 2 2 3 2" xfId="1492" xr:uid="{00000000-0005-0000-0000-000067020000}"/>
    <cellStyle name="Normal 3 3 2 2 4" xfId="986" xr:uid="{00000000-0005-0000-0000-000068020000}"/>
    <cellStyle name="Normal 3 3 2 2 4 2" xfId="1649" xr:uid="{00000000-0005-0000-0000-000069020000}"/>
    <cellStyle name="Normal 3 3 2 2 5" xfId="627" xr:uid="{00000000-0005-0000-0000-00006A020000}"/>
    <cellStyle name="Normal 3 3 2 2 5 2" xfId="1191" xr:uid="{00000000-0005-0000-0000-00006B020000}"/>
    <cellStyle name="Normal 3 3 2 2 6" xfId="1115" xr:uid="{00000000-0005-0000-0000-00006C020000}"/>
    <cellStyle name="Normal 3 3 2 3" xfId="240" xr:uid="{00000000-0005-0000-0000-00006D020000}"/>
    <cellStyle name="Normal 3 3 2 3 2" xfId="515" xr:uid="{00000000-0005-0000-0000-00006E020000}"/>
    <cellStyle name="Normal 3 3 2 3 2 2" xfId="1354" xr:uid="{00000000-0005-0000-0000-00006F020000}"/>
    <cellStyle name="Normal 3 3 2 3 3" xfId="869" xr:uid="{00000000-0005-0000-0000-000070020000}"/>
    <cellStyle name="Normal 3 3 2 3 3 2" xfId="1522" xr:uid="{00000000-0005-0000-0000-000071020000}"/>
    <cellStyle name="Normal 3 3 2 3 4" xfId="1229" xr:uid="{00000000-0005-0000-0000-000072020000}"/>
    <cellStyle name="Normal 3 3 2 4" xfId="379" xr:uid="{00000000-0005-0000-0000-000073020000}"/>
    <cellStyle name="Normal 3 3 2 4 2" xfId="1278" xr:uid="{00000000-0005-0000-0000-000074020000}"/>
    <cellStyle name="Normal 3 3 2 5" xfId="818" xr:uid="{00000000-0005-0000-0000-000075020000}"/>
    <cellStyle name="Normal 3 3 2 5 2" xfId="1428" xr:uid="{00000000-0005-0000-0000-000076020000}"/>
    <cellStyle name="Normal 3 3 2 6" xfId="926" xr:uid="{00000000-0005-0000-0000-000077020000}"/>
    <cellStyle name="Normal 3 3 2 6 2" xfId="1583" xr:uid="{00000000-0005-0000-0000-000078020000}"/>
    <cellStyle name="Normal 3 3 2 7" xfId="586" xr:uid="{00000000-0005-0000-0000-000079020000}"/>
    <cellStyle name="Normal 3 3 2 7 2" xfId="1153" xr:uid="{00000000-0005-0000-0000-00007A020000}"/>
    <cellStyle name="Normal 3 3 2 8" xfId="1049" xr:uid="{00000000-0005-0000-0000-00007B020000}"/>
    <cellStyle name="Normal 3 3 3" xfId="138" xr:uid="{00000000-0005-0000-0000-00007C020000}"/>
    <cellStyle name="Normal 3 3 3 2" xfId="292" xr:uid="{00000000-0005-0000-0000-00007D020000}"/>
    <cellStyle name="Normal 3 3 3 2 2" xfId="428" xr:uid="{00000000-0005-0000-0000-00007E020000}"/>
    <cellStyle name="Normal 3 3 3 2 2 2" xfId="1474" xr:uid="{00000000-0005-0000-0000-00007F020000}"/>
    <cellStyle name="Normal 3 3 3 2 3" xfId="968" xr:uid="{00000000-0005-0000-0000-000080020000}"/>
    <cellStyle name="Normal 3 3 3 2 3 2" xfId="1631" xr:uid="{00000000-0005-0000-0000-000081020000}"/>
    <cellStyle name="Normal 3 3 3 2 4" xfId="731" xr:uid="{00000000-0005-0000-0000-000082020000}"/>
    <cellStyle name="Normal 3 3 3 2 4 2" xfId="1298" xr:uid="{00000000-0005-0000-0000-000083020000}"/>
    <cellStyle name="Normal 3 3 3 2 5" xfId="1097" xr:uid="{00000000-0005-0000-0000-000084020000}"/>
    <cellStyle name="Normal 3 3 3 3" xfId="222" xr:uid="{00000000-0005-0000-0000-000085020000}"/>
    <cellStyle name="Normal 3 3 3 3 2" xfId="497" xr:uid="{00000000-0005-0000-0000-000086020000}"/>
    <cellStyle name="Normal 3 3 3 4" xfId="361" xr:uid="{00000000-0005-0000-0000-000087020000}"/>
    <cellStyle name="Normal 3 3 3 4 2" xfId="1410" xr:uid="{00000000-0005-0000-0000-000088020000}"/>
    <cellStyle name="Normal 3 3 3 5" xfId="908" xr:uid="{00000000-0005-0000-0000-000089020000}"/>
    <cellStyle name="Normal 3 3 3 5 2" xfId="1565" xr:uid="{00000000-0005-0000-0000-00008A020000}"/>
    <cellStyle name="Normal 3 3 3 6" xfId="609" xr:uid="{00000000-0005-0000-0000-00008B020000}"/>
    <cellStyle name="Normal 3 3 3 6 2" xfId="1173" xr:uid="{00000000-0005-0000-0000-00008C020000}"/>
    <cellStyle name="Normal 3 3 3 7" xfId="1031" xr:uid="{00000000-0005-0000-0000-00008D020000}"/>
    <cellStyle name="Normal 3 3 4" xfId="110" xr:uid="{00000000-0005-0000-0000-00008E020000}"/>
    <cellStyle name="Normal 3 3 4 2" xfId="270" xr:uid="{00000000-0005-0000-0000-00008F020000}"/>
    <cellStyle name="Normal 3 3 4 2 2" xfId="406" xr:uid="{00000000-0005-0000-0000-000090020000}"/>
    <cellStyle name="Normal 3 3 4 2 2 2" xfId="1452" xr:uid="{00000000-0005-0000-0000-000091020000}"/>
    <cellStyle name="Normal 3 3 4 2 3" xfId="948" xr:uid="{00000000-0005-0000-0000-000092020000}"/>
    <cellStyle name="Normal 3 3 4 2 3 2" xfId="1609" xr:uid="{00000000-0005-0000-0000-000093020000}"/>
    <cellStyle name="Normal 3 3 4 2 4" xfId="756" xr:uid="{00000000-0005-0000-0000-000094020000}"/>
    <cellStyle name="Normal 3 3 4 2 4 2" xfId="1336" xr:uid="{00000000-0005-0000-0000-000095020000}"/>
    <cellStyle name="Normal 3 3 4 2 5" xfId="1075" xr:uid="{00000000-0005-0000-0000-000096020000}"/>
    <cellStyle name="Normal 3 3 4 3" xfId="200" xr:uid="{00000000-0005-0000-0000-000097020000}"/>
    <cellStyle name="Normal 3 3 4 3 2" xfId="475" xr:uid="{00000000-0005-0000-0000-000098020000}"/>
    <cellStyle name="Normal 3 3 4 4" xfId="339" xr:uid="{00000000-0005-0000-0000-000099020000}"/>
    <cellStyle name="Normal 3 3 4 4 2" xfId="1388" xr:uid="{00000000-0005-0000-0000-00009A020000}"/>
    <cellStyle name="Normal 3 3 4 5" xfId="887" xr:uid="{00000000-0005-0000-0000-00009B020000}"/>
    <cellStyle name="Normal 3 3 4 5 2" xfId="1543" xr:uid="{00000000-0005-0000-0000-00009C020000}"/>
    <cellStyle name="Normal 3 3 4 6" xfId="649" xr:uid="{00000000-0005-0000-0000-00009D020000}"/>
    <cellStyle name="Normal 3 3 4 6 2" xfId="1211" xr:uid="{00000000-0005-0000-0000-00009E020000}"/>
    <cellStyle name="Normal 3 3 4 7" xfId="1009" xr:uid="{00000000-0005-0000-0000-00009F020000}"/>
    <cellStyle name="Normal 3 3 5" xfId="256" xr:uid="{00000000-0005-0000-0000-0000A0020000}"/>
    <cellStyle name="Normal 3 3 5 2" xfId="393" xr:uid="{00000000-0005-0000-0000-0000A1020000}"/>
    <cellStyle name="Normal 3 3 5 2 2" xfId="1439" xr:uid="{00000000-0005-0000-0000-0000A2020000}"/>
    <cellStyle name="Normal 3 3 5 3" xfId="939" xr:uid="{00000000-0005-0000-0000-0000A3020000}"/>
    <cellStyle name="Normal 3 3 5 3 2" xfId="1596" xr:uid="{00000000-0005-0000-0000-0000A4020000}"/>
    <cellStyle name="Normal 3 3 5 4" xfId="715" xr:uid="{00000000-0005-0000-0000-0000A5020000}"/>
    <cellStyle name="Normal 3 3 5 4 2" xfId="1260" xr:uid="{00000000-0005-0000-0000-0000A6020000}"/>
    <cellStyle name="Normal 3 3 5 5" xfId="1062" xr:uid="{00000000-0005-0000-0000-0000A7020000}"/>
    <cellStyle name="Normal 3 3 6" xfId="185" xr:uid="{00000000-0005-0000-0000-0000A8020000}"/>
    <cellStyle name="Normal 3 3 6 2" xfId="462" xr:uid="{00000000-0005-0000-0000-0000A9020000}"/>
    <cellStyle name="Normal 3 3 7" xfId="326" xr:uid="{00000000-0005-0000-0000-0000AA020000}"/>
    <cellStyle name="Normal 3 3 7 2" xfId="1375" xr:uid="{00000000-0005-0000-0000-0000AB020000}"/>
    <cellStyle name="Normal 3 3 8" xfId="877" xr:uid="{00000000-0005-0000-0000-0000AC020000}"/>
    <cellStyle name="Normal 3 3 8 2" xfId="1530" xr:uid="{00000000-0005-0000-0000-0000AD020000}"/>
    <cellStyle name="Normal 3 3 9" xfId="568" xr:uid="{00000000-0005-0000-0000-0000AE020000}"/>
    <cellStyle name="Normal 3 3 9 2" xfId="1135" xr:uid="{00000000-0005-0000-0000-0000AF020000}"/>
    <cellStyle name="Normal 3 4" xfId="147" xr:uid="{00000000-0005-0000-0000-0000B0020000}"/>
    <cellStyle name="Normal 3 4 2" xfId="301" xr:uid="{00000000-0005-0000-0000-0000B1020000}"/>
    <cellStyle name="Normal 3 4 2 2" xfId="437" xr:uid="{00000000-0005-0000-0000-0000B2020000}"/>
    <cellStyle name="Normal 3 4 2 2 2" xfId="1307" xr:uid="{00000000-0005-0000-0000-0000B3020000}"/>
    <cellStyle name="Normal 3 4 2 3" xfId="850" xr:uid="{00000000-0005-0000-0000-0000B4020000}"/>
    <cellStyle name="Normal 3 4 2 3 2" xfId="1483" xr:uid="{00000000-0005-0000-0000-0000B5020000}"/>
    <cellStyle name="Normal 3 4 2 4" xfId="977" xr:uid="{00000000-0005-0000-0000-0000B6020000}"/>
    <cellStyle name="Normal 3 4 2 4 2" xfId="1640" xr:uid="{00000000-0005-0000-0000-0000B7020000}"/>
    <cellStyle name="Normal 3 4 2 5" xfId="618" xr:uid="{00000000-0005-0000-0000-0000B8020000}"/>
    <cellStyle name="Normal 3 4 2 5 2" xfId="1182" xr:uid="{00000000-0005-0000-0000-0000B9020000}"/>
    <cellStyle name="Normal 3 4 2 6" xfId="1106" xr:uid="{00000000-0005-0000-0000-0000BA020000}"/>
    <cellStyle name="Normal 3 4 3" xfId="231" xr:uid="{00000000-0005-0000-0000-0000BB020000}"/>
    <cellStyle name="Normal 3 4 3 2" xfId="506" xr:uid="{00000000-0005-0000-0000-0000BC020000}"/>
    <cellStyle name="Normal 3 4 3 2 2" xfId="1345" xr:uid="{00000000-0005-0000-0000-0000BD020000}"/>
    <cellStyle name="Normal 3 4 3 3" xfId="865" xr:uid="{00000000-0005-0000-0000-0000BE020000}"/>
    <cellStyle name="Normal 3 4 3 3 2" xfId="1518" xr:uid="{00000000-0005-0000-0000-0000BF020000}"/>
    <cellStyle name="Normal 3 4 3 4" xfId="1220" xr:uid="{00000000-0005-0000-0000-0000C0020000}"/>
    <cellStyle name="Normal 3 4 4" xfId="370" xr:uid="{00000000-0005-0000-0000-0000C1020000}"/>
    <cellStyle name="Normal 3 4 4 2" xfId="1269" xr:uid="{00000000-0005-0000-0000-0000C2020000}"/>
    <cellStyle name="Normal 3 4 5" xfId="814" xr:uid="{00000000-0005-0000-0000-0000C3020000}"/>
    <cellStyle name="Normal 3 4 5 2" xfId="1419" xr:uid="{00000000-0005-0000-0000-0000C4020000}"/>
    <cellStyle name="Normal 3 4 6" xfId="917" xr:uid="{00000000-0005-0000-0000-0000C5020000}"/>
    <cellStyle name="Normal 3 4 6 2" xfId="1574" xr:uid="{00000000-0005-0000-0000-0000C6020000}"/>
    <cellStyle name="Normal 3 4 7" xfId="577" xr:uid="{00000000-0005-0000-0000-0000C7020000}"/>
    <cellStyle name="Normal 3 4 7 2" xfId="1144" xr:uid="{00000000-0005-0000-0000-0000C8020000}"/>
    <cellStyle name="Normal 3 4 8" xfId="1040" xr:uid="{00000000-0005-0000-0000-0000C9020000}"/>
    <cellStyle name="Normal 3 5" xfId="129" xr:uid="{00000000-0005-0000-0000-0000CA020000}"/>
    <cellStyle name="Normal 3 5 2" xfId="283" xr:uid="{00000000-0005-0000-0000-0000CB020000}"/>
    <cellStyle name="Normal 3 5 2 2" xfId="419" xr:uid="{00000000-0005-0000-0000-0000CC020000}"/>
    <cellStyle name="Normal 3 5 2 2 2" xfId="1465" xr:uid="{00000000-0005-0000-0000-0000CD020000}"/>
    <cellStyle name="Normal 3 5 2 3" xfId="959" xr:uid="{00000000-0005-0000-0000-0000CE020000}"/>
    <cellStyle name="Normal 3 5 2 3 2" xfId="1622" xr:uid="{00000000-0005-0000-0000-0000CF020000}"/>
    <cellStyle name="Normal 3 5 2 4" xfId="722" xr:uid="{00000000-0005-0000-0000-0000D0020000}"/>
    <cellStyle name="Normal 3 5 2 4 2" xfId="1289" xr:uid="{00000000-0005-0000-0000-0000D1020000}"/>
    <cellStyle name="Normal 3 5 2 5" xfId="1088" xr:uid="{00000000-0005-0000-0000-0000D2020000}"/>
    <cellStyle name="Normal 3 5 3" xfId="213" xr:uid="{00000000-0005-0000-0000-0000D3020000}"/>
    <cellStyle name="Normal 3 5 3 2" xfId="488" xr:uid="{00000000-0005-0000-0000-0000D4020000}"/>
    <cellStyle name="Normal 3 5 4" xfId="352" xr:uid="{00000000-0005-0000-0000-0000D5020000}"/>
    <cellStyle name="Normal 3 5 4 2" xfId="1401" xr:uid="{00000000-0005-0000-0000-0000D6020000}"/>
    <cellStyle name="Normal 3 5 5" xfId="899" xr:uid="{00000000-0005-0000-0000-0000D7020000}"/>
    <cellStyle name="Normal 3 5 5 2" xfId="1556" xr:uid="{00000000-0005-0000-0000-0000D8020000}"/>
    <cellStyle name="Normal 3 5 6" xfId="600" xr:uid="{00000000-0005-0000-0000-0000D9020000}"/>
    <cellStyle name="Normal 3 5 6 2" xfId="1164" xr:uid="{00000000-0005-0000-0000-0000DA020000}"/>
    <cellStyle name="Normal 3 5 7" xfId="1022" xr:uid="{00000000-0005-0000-0000-0000DB020000}"/>
    <cellStyle name="Normal 3 6" xfId="89" xr:uid="{00000000-0005-0000-0000-0000DC020000}"/>
    <cellStyle name="Normal 3 6 2" xfId="748" xr:uid="{00000000-0005-0000-0000-0000DD020000}"/>
    <cellStyle name="Normal 3 6 2 2" xfId="1327" xr:uid="{00000000-0005-0000-0000-0000DE020000}"/>
    <cellStyle name="Normal 3 6 3" xfId="798" xr:uid="{00000000-0005-0000-0000-0000DF020000}"/>
    <cellStyle name="Normal 3 6 4" xfId="640" xr:uid="{00000000-0005-0000-0000-0000E0020000}"/>
    <cellStyle name="Normal 3 6 4 2" xfId="1202" xr:uid="{00000000-0005-0000-0000-0000E1020000}"/>
    <cellStyle name="Normal 3 7" xfId="708" xr:uid="{00000000-0005-0000-0000-0000E2020000}"/>
    <cellStyle name="Normal 3 7 2" xfId="1251" xr:uid="{00000000-0005-0000-0000-0000E3020000}"/>
    <cellStyle name="Normal 3 8" xfId="776" xr:uid="{00000000-0005-0000-0000-0000E4020000}"/>
    <cellStyle name="Normal 3 9" xfId="559" xr:uid="{00000000-0005-0000-0000-0000E5020000}"/>
    <cellStyle name="Normal 3 9 2" xfId="1126" xr:uid="{00000000-0005-0000-0000-0000E6020000}"/>
    <cellStyle name="Normal 3_NO_Prod" xfId="703" xr:uid="{00000000-0005-0000-0000-0000E7020000}"/>
    <cellStyle name="Normal 4" xfId="66" xr:uid="{00000000-0005-0000-0000-0000E8020000}"/>
    <cellStyle name="Normal 4 10" xfId="878" xr:uid="{00000000-0005-0000-0000-0000E9020000}"/>
    <cellStyle name="Normal 4 10 2" xfId="1531" xr:uid="{00000000-0005-0000-0000-0000EA020000}"/>
    <cellStyle name="Normal 4 11" xfId="552" xr:uid="{00000000-0005-0000-0000-0000EB020000}"/>
    <cellStyle name="Normal 4 12" xfId="997" xr:uid="{00000000-0005-0000-0000-0000EC020000}"/>
    <cellStyle name="Normal 4 2" xfId="112" xr:uid="{00000000-0005-0000-0000-0000ED020000}"/>
    <cellStyle name="Normal 4 2 10" xfId="1011" xr:uid="{00000000-0005-0000-0000-0000EE020000}"/>
    <cellStyle name="Normal 4 2 2" xfId="142" xr:uid="{00000000-0005-0000-0000-0000EF020000}"/>
    <cellStyle name="Normal 4 2 2 2" xfId="160" xr:uid="{00000000-0005-0000-0000-0000F0020000}"/>
    <cellStyle name="Normal 4 2 2 2 2" xfId="314" xr:uid="{00000000-0005-0000-0000-0000F1020000}"/>
    <cellStyle name="Normal 4 2 2 2 2 2" xfId="450" xr:uid="{00000000-0005-0000-0000-0000F2020000}"/>
    <cellStyle name="Normal 4 2 2 2 2 2 2" xfId="1320" xr:uid="{00000000-0005-0000-0000-0000F3020000}"/>
    <cellStyle name="Normal 4 2 2 2 2 3" xfId="857" xr:uid="{00000000-0005-0000-0000-0000F4020000}"/>
    <cellStyle name="Normal 4 2 2 2 2 3 2" xfId="1496" xr:uid="{00000000-0005-0000-0000-0000F5020000}"/>
    <cellStyle name="Normal 4 2 2 2 2 4" xfId="990" xr:uid="{00000000-0005-0000-0000-0000F6020000}"/>
    <cellStyle name="Normal 4 2 2 2 2 4 2" xfId="1653" xr:uid="{00000000-0005-0000-0000-0000F7020000}"/>
    <cellStyle name="Normal 4 2 2 2 2 5" xfId="631" xr:uid="{00000000-0005-0000-0000-0000F8020000}"/>
    <cellStyle name="Normal 4 2 2 2 2 5 2" xfId="1195" xr:uid="{00000000-0005-0000-0000-0000F9020000}"/>
    <cellStyle name="Normal 4 2 2 2 2 6" xfId="1119" xr:uid="{00000000-0005-0000-0000-0000FA020000}"/>
    <cellStyle name="Normal 4 2 2 2 3" xfId="244" xr:uid="{00000000-0005-0000-0000-0000FB020000}"/>
    <cellStyle name="Normal 4 2 2 2 3 2" xfId="519" xr:uid="{00000000-0005-0000-0000-0000FC020000}"/>
    <cellStyle name="Normal 4 2 2 2 3 2 2" xfId="1358" xr:uid="{00000000-0005-0000-0000-0000FD020000}"/>
    <cellStyle name="Normal 4 2 2 2 3 3" xfId="872" xr:uid="{00000000-0005-0000-0000-0000FE020000}"/>
    <cellStyle name="Normal 4 2 2 2 3 3 2" xfId="1525" xr:uid="{00000000-0005-0000-0000-0000FF020000}"/>
    <cellStyle name="Normal 4 2 2 2 3 4" xfId="1233" xr:uid="{00000000-0005-0000-0000-000000030000}"/>
    <cellStyle name="Normal 4 2 2 2 4" xfId="383" xr:uid="{00000000-0005-0000-0000-000001030000}"/>
    <cellStyle name="Normal 4 2 2 2 4 2" xfId="1282" xr:uid="{00000000-0005-0000-0000-000002030000}"/>
    <cellStyle name="Normal 4 2 2 2 5" xfId="821" xr:uid="{00000000-0005-0000-0000-000003030000}"/>
    <cellStyle name="Normal 4 2 2 2 5 2" xfId="1432" xr:uid="{00000000-0005-0000-0000-000004030000}"/>
    <cellStyle name="Normal 4 2 2 2 6" xfId="930" xr:uid="{00000000-0005-0000-0000-000005030000}"/>
    <cellStyle name="Normal 4 2 2 2 6 2" xfId="1587" xr:uid="{00000000-0005-0000-0000-000006030000}"/>
    <cellStyle name="Normal 4 2 2 2 7" xfId="590" xr:uid="{00000000-0005-0000-0000-000007030000}"/>
    <cellStyle name="Normal 4 2 2 2 7 2" xfId="1157" xr:uid="{00000000-0005-0000-0000-000008030000}"/>
    <cellStyle name="Normal 4 2 2 2 8" xfId="1053" xr:uid="{00000000-0005-0000-0000-000009030000}"/>
    <cellStyle name="Normal 4 2 2 3" xfId="296" xr:uid="{00000000-0005-0000-0000-00000A030000}"/>
    <cellStyle name="Normal 4 2 2 3 2" xfId="432" xr:uid="{00000000-0005-0000-0000-00000B030000}"/>
    <cellStyle name="Normal 4 2 2 3 2 2" xfId="1302" xr:uid="{00000000-0005-0000-0000-00000C030000}"/>
    <cellStyle name="Normal 4 2 2 3 3" xfId="848" xr:uid="{00000000-0005-0000-0000-00000D030000}"/>
    <cellStyle name="Normal 4 2 2 3 3 2" xfId="1478" xr:uid="{00000000-0005-0000-0000-00000E030000}"/>
    <cellStyle name="Normal 4 2 2 3 4" xfId="972" xr:uid="{00000000-0005-0000-0000-00000F030000}"/>
    <cellStyle name="Normal 4 2 2 3 4 2" xfId="1635" xr:uid="{00000000-0005-0000-0000-000010030000}"/>
    <cellStyle name="Normal 4 2 2 3 5" xfId="613" xr:uid="{00000000-0005-0000-0000-000011030000}"/>
    <cellStyle name="Normal 4 2 2 3 5 2" xfId="1177" xr:uid="{00000000-0005-0000-0000-000012030000}"/>
    <cellStyle name="Normal 4 2 2 3 6" xfId="1101" xr:uid="{00000000-0005-0000-0000-000013030000}"/>
    <cellStyle name="Normal 4 2 2 4" xfId="226" xr:uid="{00000000-0005-0000-0000-000014030000}"/>
    <cellStyle name="Normal 4 2 2 4 2" xfId="501" xr:uid="{00000000-0005-0000-0000-000015030000}"/>
    <cellStyle name="Normal 4 2 2 4 2 2" xfId="1340" xr:uid="{00000000-0005-0000-0000-000016030000}"/>
    <cellStyle name="Normal 4 2 2 4 3" xfId="863" xr:uid="{00000000-0005-0000-0000-000017030000}"/>
    <cellStyle name="Normal 4 2 2 4 3 2" xfId="1516" xr:uid="{00000000-0005-0000-0000-000018030000}"/>
    <cellStyle name="Normal 4 2 2 4 4" xfId="1215" xr:uid="{00000000-0005-0000-0000-000019030000}"/>
    <cellStyle name="Normal 4 2 2 5" xfId="365" xr:uid="{00000000-0005-0000-0000-00001A030000}"/>
    <cellStyle name="Normal 4 2 2 5 2" xfId="1264" xr:uid="{00000000-0005-0000-0000-00001B030000}"/>
    <cellStyle name="Normal 4 2 2 6" xfId="812" xr:uid="{00000000-0005-0000-0000-00001C030000}"/>
    <cellStyle name="Normal 4 2 2 6 2" xfId="1414" xr:uid="{00000000-0005-0000-0000-00001D030000}"/>
    <cellStyle name="Normal 4 2 2 7" xfId="912" xr:uid="{00000000-0005-0000-0000-00001E030000}"/>
    <cellStyle name="Normal 4 2 2 7 2" xfId="1569" xr:uid="{00000000-0005-0000-0000-00001F030000}"/>
    <cellStyle name="Normal 4 2 2 8" xfId="572" xr:uid="{00000000-0005-0000-0000-000020030000}"/>
    <cellStyle name="Normal 4 2 2 8 2" xfId="1139" xr:uid="{00000000-0005-0000-0000-000021030000}"/>
    <cellStyle name="Normal 4 2 2 9" xfId="1035" xr:uid="{00000000-0005-0000-0000-000022030000}"/>
    <cellStyle name="Normal 4 2 3" xfId="151" xr:uid="{00000000-0005-0000-0000-000023030000}"/>
    <cellStyle name="Normal 4 2 3 2" xfId="305" xr:uid="{00000000-0005-0000-0000-000024030000}"/>
    <cellStyle name="Normal 4 2 3 2 2" xfId="441" xr:uid="{00000000-0005-0000-0000-000025030000}"/>
    <cellStyle name="Normal 4 2 3 2 2 2" xfId="1311" xr:uid="{00000000-0005-0000-0000-000026030000}"/>
    <cellStyle name="Normal 4 2 3 2 3" xfId="852" xr:uid="{00000000-0005-0000-0000-000027030000}"/>
    <cellStyle name="Normal 4 2 3 2 3 2" xfId="1487" xr:uid="{00000000-0005-0000-0000-000028030000}"/>
    <cellStyle name="Normal 4 2 3 2 4" xfId="981" xr:uid="{00000000-0005-0000-0000-000029030000}"/>
    <cellStyle name="Normal 4 2 3 2 4 2" xfId="1644" xr:uid="{00000000-0005-0000-0000-00002A030000}"/>
    <cellStyle name="Normal 4 2 3 2 5" xfId="622" xr:uid="{00000000-0005-0000-0000-00002B030000}"/>
    <cellStyle name="Normal 4 2 3 2 5 2" xfId="1186" xr:uid="{00000000-0005-0000-0000-00002C030000}"/>
    <cellStyle name="Normal 4 2 3 2 6" xfId="1110" xr:uid="{00000000-0005-0000-0000-00002D030000}"/>
    <cellStyle name="Normal 4 2 3 3" xfId="235" xr:uid="{00000000-0005-0000-0000-00002E030000}"/>
    <cellStyle name="Normal 4 2 3 3 2" xfId="510" xr:uid="{00000000-0005-0000-0000-00002F030000}"/>
    <cellStyle name="Normal 4 2 3 3 2 2" xfId="1349" xr:uid="{00000000-0005-0000-0000-000030030000}"/>
    <cellStyle name="Normal 4 2 3 3 3" xfId="867" xr:uid="{00000000-0005-0000-0000-000031030000}"/>
    <cellStyle name="Normal 4 2 3 3 3 2" xfId="1520" xr:uid="{00000000-0005-0000-0000-000032030000}"/>
    <cellStyle name="Normal 4 2 3 3 4" xfId="1224" xr:uid="{00000000-0005-0000-0000-000033030000}"/>
    <cellStyle name="Normal 4 2 3 4" xfId="374" xr:uid="{00000000-0005-0000-0000-000034030000}"/>
    <cellStyle name="Normal 4 2 3 4 2" xfId="1273" xr:uid="{00000000-0005-0000-0000-000035030000}"/>
    <cellStyle name="Normal 4 2 3 5" xfId="816" xr:uid="{00000000-0005-0000-0000-000036030000}"/>
    <cellStyle name="Normal 4 2 3 5 2" xfId="1423" xr:uid="{00000000-0005-0000-0000-000037030000}"/>
    <cellStyle name="Normal 4 2 3 6" xfId="921" xr:uid="{00000000-0005-0000-0000-000038030000}"/>
    <cellStyle name="Normal 4 2 3 6 2" xfId="1578" xr:uid="{00000000-0005-0000-0000-000039030000}"/>
    <cellStyle name="Normal 4 2 3 7" xfId="581" xr:uid="{00000000-0005-0000-0000-00003A030000}"/>
    <cellStyle name="Normal 4 2 3 7 2" xfId="1148" xr:uid="{00000000-0005-0000-0000-00003B030000}"/>
    <cellStyle name="Normal 4 2 3 8" xfId="1044" xr:uid="{00000000-0005-0000-0000-00003C030000}"/>
    <cellStyle name="Normal 4 2 4" xfId="133" xr:uid="{00000000-0005-0000-0000-00003D030000}"/>
    <cellStyle name="Normal 4 2 4 2" xfId="287" xr:uid="{00000000-0005-0000-0000-00003E030000}"/>
    <cellStyle name="Normal 4 2 4 2 2" xfId="423" xr:uid="{00000000-0005-0000-0000-00003F030000}"/>
    <cellStyle name="Normal 4 2 4 2 2 2" xfId="1469" xr:uid="{00000000-0005-0000-0000-000040030000}"/>
    <cellStyle name="Normal 4 2 4 2 3" xfId="963" xr:uid="{00000000-0005-0000-0000-000041030000}"/>
    <cellStyle name="Normal 4 2 4 2 3 2" xfId="1626" xr:uid="{00000000-0005-0000-0000-000042030000}"/>
    <cellStyle name="Normal 4 2 4 2 4" xfId="726" xr:uid="{00000000-0005-0000-0000-000043030000}"/>
    <cellStyle name="Normal 4 2 4 2 4 2" xfId="1293" xr:uid="{00000000-0005-0000-0000-000044030000}"/>
    <cellStyle name="Normal 4 2 4 2 5" xfId="1092" xr:uid="{00000000-0005-0000-0000-000045030000}"/>
    <cellStyle name="Normal 4 2 4 3" xfId="217" xr:uid="{00000000-0005-0000-0000-000046030000}"/>
    <cellStyle name="Normal 4 2 4 3 2" xfId="492" xr:uid="{00000000-0005-0000-0000-000047030000}"/>
    <cellStyle name="Normal 4 2 4 4" xfId="356" xr:uid="{00000000-0005-0000-0000-000048030000}"/>
    <cellStyle name="Normal 4 2 4 4 2" xfId="1405" xr:uid="{00000000-0005-0000-0000-000049030000}"/>
    <cellStyle name="Normal 4 2 4 5" xfId="903" xr:uid="{00000000-0005-0000-0000-00004A030000}"/>
    <cellStyle name="Normal 4 2 4 5 2" xfId="1560" xr:uid="{00000000-0005-0000-0000-00004B030000}"/>
    <cellStyle name="Normal 4 2 4 6" xfId="604" xr:uid="{00000000-0005-0000-0000-00004C030000}"/>
    <cellStyle name="Normal 4 2 4 6 2" xfId="1168" xr:uid="{00000000-0005-0000-0000-00004D030000}"/>
    <cellStyle name="Normal 4 2 4 7" xfId="1026" xr:uid="{00000000-0005-0000-0000-00004E030000}"/>
    <cellStyle name="Normal 4 2 5" xfId="272" xr:uid="{00000000-0005-0000-0000-00004F030000}"/>
    <cellStyle name="Normal 4 2 5 2" xfId="408" xr:uid="{00000000-0005-0000-0000-000050030000}"/>
    <cellStyle name="Normal 4 2 5 2 2" xfId="1331" xr:uid="{00000000-0005-0000-0000-000051030000}"/>
    <cellStyle name="Normal 4 2 5 3" xfId="840" xr:uid="{00000000-0005-0000-0000-000052030000}"/>
    <cellStyle name="Normal 4 2 5 3 2" xfId="1454" xr:uid="{00000000-0005-0000-0000-000053030000}"/>
    <cellStyle name="Normal 4 2 5 4" xfId="950" xr:uid="{00000000-0005-0000-0000-000054030000}"/>
    <cellStyle name="Normal 4 2 5 4 2" xfId="1611" xr:uid="{00000000-0005-0000-0000-000055030000}"/>
    <cellStyle name="Normal 4 2 5 5" xfId="644" xr:uid="{00000000-0005-0000-0000-000056030000}"/>
    <cellStyle name="Normal 4 2 5 5 2" xfId="1206" xr:uid="{00000000-0005-0000-0000-000057030000}"/>
    <cellStyle name="Normal 4 2 5 6" xfId="1077" xr:uid="{00000000-0005-0000-0000-000058030000}"/>
    <cellStyle name="Normal 4 2 6" xfId="202" xr:uid="{00000000-0005-0000-0000-000059030000}"/>
    <cellStyle name="Normal 4 2 6 2" xfId="477" xr:uid="{00000000-0005-0000-0000-00005A030000}"/>
    <cellStyle name="Normal 4 2 6 2 2" xfId="1509" xr:uid="{00000000-0005-0000-0000-00005B030000}"/>
    <cellStyle name="Normal 4 2 6 3" xfId="1255" xr:uid="{00000000-0005-0000-0000-00005C030000}"/>
    <cellStyle name="Normal 4 2 7" xfId="341" xr:uid="{00000000-0005-0000-0000-00005D030000}"/>
    <cellStyle name="Normal 4 2 7 2" xfId="1390" xr:uid="{00000000-0005-0000-0000-00005E030000}"/>
    <cellStyle name="Normal 4 2 8" xfId="889" xr:uid="{00000000-0005-0000-0000-00005F030000}"/>
    <cellStyle name="Normal 4 2 8 2" xfId="1545" xr:uid="{00000000-0005-0000-0000-000060030000}"/>
    <cellStyle name="Normal 4 2 9" xfId="563" xr:uid="{00000000-0005-0000-0000-000061030000}"/>
    <cellStyle name="Normal 4 2 9 2" xfId="1130" xr:uid="{00000000-0005-0000-0000-000062030000}"/>
    <cellStyle name="Normal 4 3" xfId="113" xr:uid="{00000000-0005-0000-0000-000063030000}"/>
    <cellStyle name="Normal 4 3 2" xfId="158" xr:uid="{00000000-0005-0000-0000-000064030000}"/>
    <cellStyle name="Normal 4 3 2 2" xfId="312" xr:uid="{00000000-0005-0000-0000-000065030000}"/>
    <cellStyle name="Normal 4 3 2 2 2" xfId="448" xr:uid="{00000000-0005-0000-0000-000066030000}"/>
    <cellStyle name="Normal 4 3 2 2 2 2" xfId="1318" xr:uid="{00000000-0005-0000-0000-000067030000}"/>
    <cellStyle name="Normal 4 3 2 2 3" xfId="855" xr:uid="{00000000-0005-0000-0000-000068030000}"/>
    <cellStyle name="Normal 4 3 2 2 3 2" xfId="1494" xr:uid="{00000000-0005-0000-0000-000069030000}"/>
    <cellStyle name="Normal 4 3 2 2 4" xfId="988" xr:uid="{00000000-0005-0000-0000-00006A030000}"/>
    <cellStyle name="Normal 4 3 2 2 4 2" xfId="1651" xr:uid="{00000000-0005-0000-0000-00006B030000}"/>
    <cellStyle name="Normal 4 3 2 2 5" xfId="629" xr:uid="{00000000-0005-0000-0000-00006C030000}"/>
    <cellStyle name="Normal 4 3 2 2 5 2" xfId="1193" xr:uid="{00000000-0005-0000-0000-00006D030000}"/>
    <cellStyle name="Normal 4 3 2 2 6" xfId="1117" xr:uid="{00000000-0005-0000-0000-00006E030000}"/>
    <cellStyle name="Normal 4 3 2 3" xfId="242" xr:uid="{00000000-0005-0000-0000-00006F030000}"/>
    <cellStyle name="Normal 4 3 2 3 2" xfId="517" xr:uid="{00000000-0005-0000-0000-000070030000}"/>
    <cellStyle name="Normal 4 3 2 3 2 2" xfId="1356" xr:uid="{00000000-0005-0000-0000-000071030000}"/>
    <cellStyle name="Normal 4 3 2 3 3" xfId="870" xr:uid="{00000000-0005-0000-0000-000072030000}"/>
    <cellStyle name="Normal 4 3 2 3 3 2" xfId="1523" xr:uid="{00000000-0005-0000-0000-000073030000}"/>
    <cellStyle name="Normal 4 3 2 3 4" xfId="1231" xr:uid="{00000000-0005-0000-0000-000074030000}"/>
    <cellStyle name="Normal 4 3 2 4" xfId="381" xr:uid="{00000000-0005-0000-0000-000075030000}"/>
    <cellStyle name="Normal 4 3 2 4 2" xfId="1280" xr:uid="{00000000-0005-0000-0000-000076030000}"/>
    <cellStyle name="Normal 4 3 2 5" xfId="819" xr:uid="{00000000-0005-0000-0000-000077030000}"/>
    <cellStyle name="Normal 4 3 2 5 2" xfId="1430" xr:uid="{00000000-0005-0000-0000-000078030000}"/>
    <cellStyle name="Normal 4 3 2 6" xfId="928" xr:uid="{00000000-0005-0000-0000-000079030000}"/>
    <cellStyle name="Normal 4 3 2 6 2" xfId="1585" xr:uid="{00000000-0005-0000-0000-00007A030000}"/>
    <cellStyle name="Normal 4 3 2 7" xfId="588" xr:uid="{00000000-0005-0000-0000-00007B030000}"/>
    <cellStyle name="Normal 4 3 2 7 2" xfId="1155" xr:uid="{00000000-0005-0000-0000-00007C030000}"/>
    <cellStyle name="Normal 4 3 2 8" xfId="1051" xr:uid="{00000000-0005-0000-0000-00007D030000}"/>
    <cellStyle name="Normal 4 3 3" xfId="140" xr:uid="{00000000-0005-0000-0000-00007E030000}"/>
    <cellStyle name="Normal 4 3 3 2" xfId="294" xr:uid="{00000000-0005-0000-0000-00007F030000}"/>
    <cellStyle name="Normal 4 3 3 2 2" xfId="430" xr:uid="{00000000-0005-0000-0000-000080030000}"/>
    <cellStyle name="Normal 4 3 3 2 2 2" xfId="1476" xr:uid="{00000000-0005-0000-0000-000081030000}"/>
    <cellStyle name="Normal 4 3 3 2 3" xfId="970" xr:uid="{00000000-0005-0000-0000-000082030000}"/>
    <cellStyle name="Normal 4 3 3 2 3 2" xfId="1633" xr:uid="{00000000-0005-0000-0000-000083030000}"/>
    <cellStyle name="Normal 4 3 3 2 4" xfId="733" xr:uid="{00000000-0005-0000-0000-000084030000}"/>
    <cellStyle name="Normal 4 3 3 2 4 2" xfId="1300" xr:uid="{00000000-0005-0000-0000-000085030000}"/>
    <cellStyle name="Normal 4 3 3 2 5" xfId="1099" xr:uid="{00000000-0005-0000-0000-000086030000}"/>
    <cellStyle name="Normal 4 3 3 3" xfId="224" xr:uid="{00000000-0005-0000-0000-000087030000}"/>
    <cellStyle name="Normal 4 3 3 3 2" xfId="499" xr:uid="{00000000-0005-0000-0000-000088030000}"/>
    <cellStyle name="Normal 4 3 3 4" xfId="363" xr:uid="{00000000-0005-0000-0000-000089030000}"/>
    <cellStyle name="Normal 4 3 3 4 2" xfId="1412" xr:uid="{00000000-0005-0000-0000-00008A030000}"/>
    <cellStyle name="Normal 4 3 3 5" xfId="910" xr:uid="{00000000-0005-0000-0000-00008B030000}"/>
    <cellStyle name="Normal 4 3 3 5 2" xfId="1567" xr:uid="{00000000-0005-0000-0000-00008C030000}"/>
    <cellStyle name="Normal 4 3 3 6" xfId="611" xr:uid="{00000000-0005-0000-0000-00008D030000}"/>
    <cellStyle name="Normal 4 3 3 6 2" xfId="1175" xr:uid="{00000000-0005-0000-0000-00008E030000}"/>
    <cellStyle name="Normal 4 3 3 7" xfId="1033" xr:uid="{00000000-0005-0000-0000-00008F030000}"/>
    <cellStyle name="Normal 4 3 4" xfId="273" xr:uid="{00000000-0005-0000-0000-000090030000}"/>
    <cellStyle name="Normal 4 3 4 2" xfId="409" xr:uid="{00000000-0005-0000-0000-000091030000}"/>
    <cellStyle name="Normal 4 3 4 2 2" xfId="1338" xr:uid="{00000000-0005-0000-0000-000092030000}"/>
    <cellStyle name="Normal 4 3 4 3" xfId="841" xr:uid="{00000000-0005-0000-0000-000093030000}"/>
    <cellStyle name="Normal 4 3 4 3 2" xfId="1455" xr:uid="{00000000-0005-0000-0000-000094030000}"/>
    <cellStyle name="Normal 4 3 4 4" xfId="951" xr:uid="{00000000-0005-0000-0000-000095030000}"/>
    <cellStyle name="Normal 4 3 4 4 2" xfId="1612" xr:uid="{00000000-0005-0000-0000-000096030000}"/>
    <cellStyle name="Normal 4 3 4 5" xfId="651" xr:uid="{00000000-0005-0000-0000-000097030000}"/>
    <cellStyle name="Normal 4 3 4 5 2" xfId="1213" xr:uid="{00000000-0005-0000-0000-000098030000}"/>
    <cellStyle name="Normal 4 3 4 6" xfId="1078" xr:uid="{00000000-0005-0000-0000-000099030000}"/>
    <cellStyle name="Normal 4 3 5" xfId="203" xr:uid="{00000000-0005-0000-0000-00009A030000}"/>
    <cellStyle name="Normal 4 3 5 2" xfId="478" xr:uid="{00000000-0005-0000-0000-00009B030000}"/>
    <cellStyle name="Normal 4 3 5 2 2" xfId="1510" xr:uid="{00000000-0005-0000-0000-00009C030000}"/>
    <cellStyle name="Normal 4 3 5 3" xfId="1262" xr:uid="{00000000-0005-0000-0000-00009D030000}"/>
    <cellStyle name="Normal 4 3 6" xfId="342" xr:uid="{00000000-0005-0000-0000-00009E030000}"/>
    <cellStyle name="Normal 4 3 6 2" xfId="1391" xr:uid="{00000000-0005-0000-0000-00009F030000}"/>
    <cellStyle name="Normal 4 3 7" xfId="890" xr:uid="{00000000-0005-0000-0000-0000A0030000}"/>
    <cellStyle name="Normal 4 3 7 2" xfId="1546" xr:uid="{00000000-0005-0000-0000-0000A1030000}"/>
    <cellStyle name="Normal 4 3 8" xfId="570" xr:uid="{00000000-0005-0000-0000-0000A2030000}"/>
    <cellStyle name="Normal 4 3 8 2" xfId="1137" xr:uid="{00000000-0005-0000-0000-0000A3030000}"/>
    <cellStyle name="Normal 4 3 9" xfId="1012" xr:uid="{00000000-0005-0000-0000-0000A4030000}"/>
    <cellStyle name="Normal 4 4" xfId="149" xr:uid="{00000000-0005-0000-0000-0000A5030000}"/>
    <cellStyle name="Normal 4 4 2" xfId="303" xr:uid="{00000000-0005-0000-0000-0000A6030000}"/>
    <cellStyle name="Normal 4 4 2 2" xfId="439" xr:uid="{00000000-0005-0000-0000-0000A7030000}"/>
    <cellStyle name="Normal 4 4 2 2 2" xfId="1309" xr:uid="{00000000-0005-0000-0000-0000A8030000}"/>
    <cellStyle name="Normal 4 4 2 3" xfId="851" xr:uid="{00000000-0005-0000-0000-0000A9030000}"/>
    <cellStyle name="Normal 4 4 2 3 2" xfId="1485" xr:uid="{00000000-0005-0000-0000-0000AA030000}"/>
    <cellStyle name="Normal 4 4 2 4" xfId="979" xr:uid="{00000000-0005-0000-0000-0000AB030000}"/>
    <cellStyle name="Normal 4 4 2 4 2" xfId="1642" xr:uid="{00000000-0005-0000-0000-0000AC030000}"/>
    <cellStyle name="Normal 4 4 2 5" xfId="620" xr:uid="{00000000-0005-0000-0000-0000AD030000}"/>
    <cellStyle name="Normal 4 4 2 5 2" xfId="1184" xr:uid="{00000000-0005-0000-0000-0000AE030000}"/>
    <cellStyle name="Normal 4 4 2 6" xfId="1108" xr:uid="{00000000-0005-0000-0000-0000AF030000}"/>
    <cellStyle name="Normal 4 4 3" xfId="233" xr:uid="{00000000-0005-0000-0000-0000B0030000}"/>
    <cellStyle name="Normal 4 4 3 2" xfId="508" xr:uid="{00000000-0005-0000-0000-0000B1030000}"/>
    <cellStyle name="Normal 4 4 3 2 2" xfId="1347" xr:uid="{00000000-0005-0000-0000-0000B2030000}"/>
    <cellStyle name="Normal 4 4 3 3" xfId="866" xr:uid="{00000000-0005-0000-0000-0000B3030000}"/>
    <cellStyle name="Normal 4 4 3 3 2" xfId="1519" xr:uid="{00000000-0005-0000-0000-0000B4030000}"/>
    <cellStyle name="Normal 4 4 3 4" xfId="1222" xr:uid="{00000000-0005-0000-0000-0000B5030000}"/>
    <cellStyle name="Normal 4 4 4" xfId="372" xr:uid="{00000000-0005-0000-0000-0000B6030000}"/>
    <cellStyle name="Normal 4 4 4 2" xfId="1271" xr:uid="{00000000-0005-0000-0000-0000B7030000}"/>
    <cellStyle name="Normal 4 4 5" xfId="815" xr:uid="{00000000-0005-0000-0000-0000B8030000}"/>
    <cellStyle name="Normal 4 4 5 2" xfId="1421" xr:uid="{00000000-0005-0000-0000-0000B9030000}"/>
    <cellStyle name="Normal 4 4 6" xfId="919" xr:uid="{00000000-0005-0000-0000-0000BA030000}"/>
    <cellStyle name="Normal 4 4 6 2" xfId="1576" xr:uid="{00000000-0005-0000-0000-0000BB030000}"/>
    <cellStyle name="Normal 4 4 7" xfId="579" xr:uid="{00000000-0005-0000-0000-0000BC030000}"/>
    <cellStyle name="Normal 4 4 7 2" xfId="1146" xr:uid="{00000000-0005-0000-0000-0000BD030000}"/>
    <cellStyle name="Normal 4 4 8" xfId="1042" xr:uid="{00000000-0005-0000-0000-0000BE030000}"/>
    <cellStyle name="Normal 4 5" xfId="131" xr:uid="{00000000-0005-0000-0000-0000BF030000}"/>
    <cellStyle name="Normal 4 5 2" xfId="285" xr:uid="{00000000-0005-0000-0000-0000C0030000}"/>
    <cellStyle name="Normal 4 5 2 2" xfId="421" xr:uid="{00000000-0005-0000-0000-0000C1030000}"/>
    <cellStyle name="Normal 4 5 2 2 2" xfId="1467" xr:uid="{00000000-0005-0000-0000-0000C2030000}"/>
    <cellStyle name="Normal 4 5 2 3" xfId="961" xr:uid="{00000000-0005-0000-0000-0000C3030000}"/>
    <cellStyle name="Normal 4 5 2 3 2" xfId="1624" xr:uid="{00000000-0005-0000-0000-0000C4030000}"/>
    <cellStyle name="Normal 4 5 2 4" xfId="724" xr:uid="{00000000-0005-0000-0000-0000C5030000}"/>
    <cellStyle name="Normal 4 5 2 4 2" xfId="1291" xr:uid="{00000000-0005-0000-0000-0000C6030000}"/>
    <cellStyle name="Normal 4 5 2 5" xfId="1090" xr:uid="{00000000-0005-0000-0000-0000C7030000}"/>
    <cellStyle name="Normal 4 5 3" xfId="215" xr:uid="{00000000-0005-0000-0000-0000C8030000}"/>
    <cellStyle name="Normal 4 5 3 2" xfId="490" xr:uid="{00000000-0005-0000-0000-0000C9030000}"/>
    <cellStyle name="Normal 4 5 4" xfId="354" xr:uid="{00000000-0005-0000-0000-0000CA030000}"/>
    <cellStyle name="Normal 4 5 4 2" xfId="1403" xr:uid="{00000000-0005-0000-0000-0000CB030000}"/>
    <cellStyle name="Normal 4 5 5" xfId="901" xr:uid="{00000000-0005-0000-0000-0000CC030000}"/>
    <cellStyle name="Normal 4 5 5 2" xfId="1558" xr:uid="{00000000-0005-0000-0000-0000CD030000}"/>
    <cellStyle name="Normal 4 5 6" xfId="602" xr:uid="{00000000-0005-0000-0000-0000CE030000}"/>
    <cellStyle name="Normal 4 5 6 2" xfId="1166" xr:uid="{00000000-0005-0000-0000-0000CF030000}"/>
    <cellStyle name="Normal 4 5 7" xfId="1024" xr:uid="{00000000-0005-0000-0000-0000D0030000}"/>
    <cellStyle name="Normal 4 6" xfId="111" xr:uid="{00000000-0005-0000-0000-0000D1030000}"/>
    <cellStyle name="Normal 4 6 2" xfId="271" xr:uid="{00000000-0005-0000-0000-0000D2030000}"/>
    <cellStyle name="Normal 4 6 2 2" xfId="407" xr:uid="{00000000-0005-0000-0000-0000D3030000}"/>
    <cellStyle name="Normal 4 6 2 2 2" xfId="1453" xr:uid="{00000000-0005-0000-0000-0000D4030000}"/>
    <cellStyle name="Normal 4 6 2 3" xfId="949" xr:uid="{00000000-0005-0000-0000-0000D5030000}"/>
    <cellStyle name="Normal 4 6 2 3 2" xfId="1610" xr:uid="{00000000-0005-0000-0000-0000D6030000}"/>
    <cellStyle name="Normal 4 6 2 4" xfId="750" xr:uid="{00000000-0005-0000-0000-0000D7030000}"/>
    <cellStyle name="Normal 4 6 2 4 2" xfId="1329" xr:uid="{00000000-0005-0000-0000-0000D8030000}"/>
    <cellStyle name="Normal 4 6 2 5" xfId="1076" xr:uid="{00000000-0005-0000-0000-0000D9030000}"/>
    <cellStyle name="Normal 4 6 3" xfId="201" xr:uid="{00000000-0005-0000-0000-0000DA030000}"/>
    <cellStyle name="Normal 4 6 3 2" xfId="476" xr:uid="{00000000-0005-0000-0000-0000DB030000}"/>
    <cellStyle name="Normal 4 6 4" xfId="340" xr:uid="{00000000-0005-0000-0000-0000DC030000}"/>
    <cellStyle name="Normal 4 6 4 2" xfId="1389" xr:uid="{00000000-0005-0000-0000-0000DD030000}"/>
    <cellStyle name="Normal 4 6 5" xfId="888" xr:uid="{00000000-0005-0000-0000-0000DE030000}"/>
    <cellStyle name="Normal 4 6 5 2" xfId="1544" xr:uid="{00000000-0005-0000-0000-0000DF030000}"/>
    <cellStyle name="Normal 4 6 6" xfId="642" xr:uid="{00000000-0005-0000-0000-0000E0030000}"/>
    <cellStyle name="Normal 4 6 6 2" xfId="1204" xr:uid="{00000000-0005-0000-0000-0000E1030000}"/>
    <cellStyle name="Normal 4 6 7" xfId="1010" xr:uid="{00000000-0005-0000-0000-0000E2030000}"/>
    <cellStyle name="Normal 4 7" xfId="257" xr:uid="{00000000-0005-0000-0000-0000E3030000}"/>
    <cellStyle name="Normal 4 7 2" xfId="394" xr:uid="{00000000-0005-0000-0000-0000E4030000}"/>
    <cellStyle name="Normal 4 7 2 2" xfId="1440" xr:uid="{00000000-0005-0000-0000-0000E5030000}"/>
    <cellStyle name="Normal 4 7 3" xfId="940" xr:uid="{00000000-0005-0000-0000-0000E6030000}"/>
    <cellStyle name="Normal 4 7 3 2" xfId="1597" xr:uid="{00000000-0005-0000-0000-0000E7030000}"/>
    <cellStyle name="Normal 4 7 4" xfId="561" xr:uid="{00000000-0005-0000-0000-0000E8030000}"/>
    <cellStyle name="Normal 4 7 4 2" xfId="1128" xr:uid="{00000000-0005-0000-0000-0000E9030000}"/>
    <cellStyle name="Normal 4 7 5" xfId="1063" xr:uid="{00000000-0005-0000-0000-0000EA030000}"/>
    <cellStyle name="Normal 4 8" xfId="186" xr:uid="{00000000-0005-0000-0000-0000EB030000}"/>
    <cellStyle name="Normal 4 8 2" xfId="463" xr:uid="{00000000-0005-0000-0000-0000EC030000}"/>
    <cellStyle name="Normal 4 8 2 2" xfId="1503" xr:uid="{00000000-0005-0000-0000-0000ED030000}"/>
    <cellStyle name="Normal 4 8 3" xfId="1253" xr:uid="{00000000-0005-0000-0000-0000EE030000}"/>
    <cellStyle name="Normal 4 9" xfId="327" xr:uid="{00000000-0005-0000-0000-0000EF030000}"/>
    <cellStyle name="Normal 4 9 2" xfId="1376" xr:uid="{00000000-0005-0000-0000-0000F0030000}"/>
    <cellStyle name="Normal 5" xfId="49" xr:uid="{00000000-0005-0000-0000-0000F1030000}"/>
    <cellStyle name="Normal 5 2" xfId="144" xr:uid="{00000000-0005-0000-0000-0000F2030000}"/>
    <cellStyle name="Normal 5 2 2" xfId="162" xr:uid="{00000000-0005-0000-0000-0000F3030000}"/>
    <cellStyle name="Normal 5 2 2 2" xfId="316" xr:uid="{00000000-0005-0000-0000-0000F4030000}"/>
    <cellStyle name="Normal 5 2 2 2 2" xfId="452" xr:uid="{00000000-0005-0000-0000-0000F5030000}"/>
    <cellStyle name="Normal 5 2 2 2 2 2" xfId="1322" xr:uid="{00000000-0005-0000-0000-0000F6030000}"/>
    <cellStyle name="Normal 5 2 2 2 3" xfId="859" xr:uid="{00000000-0005-0000-0000-0000F7030000}"/>
    <cellStyle name="Normal 5 2 2 2 3 2" xfId="1498" xr:uid="{00000000-0005-0000-0000-0000F8030000}"/>
    <cellStyle name="Normal 5 2 2 2 4" xfId="992" xr:uid="{00000000-0005-0000-0000-0000F9030000}"/>
    <cellStyle name="Normal 5 2 2 2 4 2" xfId="1655" xr:uid="{00000000-0005-0000-0000-0000FA030000}"/>
    <cellStyle name="Normal 5 2 2 2 5" xfId="633" xr:uid="{00000000-0005-0000-0000-0000FB030000}"/>
    <cellStyle name="Normal 5 2 2 2 5 2" xfId="1197" xr:uid="{00000000-0005-0000-0000-0000FC030000}"/>
    <cellStyle name="Normal 5 2 2 2 6" xfId="1121" xr:uid="{00000000-0005-0000-0000-0000FD030000}"/>
    <cellStyle name="Normal 5 2 2 3" xfId="246" xr:uid="{00000000-0005-0000-0000-0000FE030000}"/>
    <cellStyle name="Normal 5 2 2 3 2" xfId="521" xr:uid="{00000000-0005-0000-0000-0000FF030000}"/>
    <cellStyle name="Normal 5 2 2 3 2 2" xfId="1360" xr:uid="{00000000-0005-0000-0000-000000040000}"/>
    <cellStyle name="Normal 5 2 2 3 3" xfId="874" xr:uid="{00000000-0005-0000-0000-000001040000}"/>
    <cellStyle name="Normal 5 2 2 3 3 2" xfId="1527" xr:uid="{00000000-0005-0000-0000-000002040000}"/>
    <cellStyle name="Normal 5 2 2 3 4" xfId="1235" xr:uid="{00000000-0005-0000-0000-000003040000}"/>
    <cellStyle name="Normal 5 2 2 4" xfId="385" xr:uid="{00000000-0005-0000-0000-000004040000}"/>
    <cellStyle name="Normal 5 2 2 4 2" xfId="1284" xr:uid="{00000000-0005-0000-0000-000005040000}"/>
    <cellStyle name="Normal 5 2 2 5" xfId="823" xr:uid="{00000000-0005-0000-0000-000006040000}"/>
    <cellStyle name="Normal 5 2 2 5 2" xfId="1434" xr:uid="{00000000-0005-0000-0000-000007040000}"/>
    <cellStyle name="Normal 5 2 2 6" xfId="932" xr:uid="{00000000-0005-0000-0000-000008040000}"/>
    <cellStyle name="Normal 5 2 2 6 2" xfId="1589" xr:uid="{00000000-0005-0000-0000-000009040000}"/>
    <cellStyle name="Normal 5 2 2 7" xfId="592" xr:uid="{00000000-0005-0000-0000-00000A040000}"/>
    <cellStyle name="Normal 5 2 2 7 2" xfId="1159" xr:uid="{00000000-0005-0000-0000-00000B040000}"/>
    <cellStyle name="Normal 5 2 2 8" xfId="1055" xr:uid="{00000000-0005-0000-0000-00000C040000}"/>
    <cellStyle name="Normal 5 2 3" xfId="298" xr:uid="{00000000-0005-0000-0000-00000D040000}"/>
    <cellStyle name="Normal 5 2 3 2" xfId="434" xr:uid="{00000000-0005-0000-0000-00000E040000}"/>
    <cellStyle name="Normal 5 2 3 2 2" xfId="1304" xr:uid="{00000000-0005-0000-0000-00000F040000}"/>
    <cellStyle name="Normal 5 2 3 3" xfId="849" xr:uid="{00000000-0005-0000-0000-000010040000}"/>
    <cellStyle name="Normal 5 2 3 3 2" xfId="1480" xr:uid="{00000000-0005-0000-0000-000011040000}"/>
    <cellStyle name="Normal 5 2 3 4" xfId="974" xr:uid="{00000000-0005-0000-0000-000012040000}"/>
    <cellStyle name="Normal 5 2 3 4 2" xfId="1637" xr:uid="{00000000-0005-0000-0000-000013040000}"/>
    <cellStyle name="Normal 5 2 3 5" xfId="615" xr:uid="{00000000-0005-0000-0000-000014040000}"/>
    <cellStyle name="Normal 5 2 3 5 2" xfId="1179" xr:uid="{00000000-0005-0000-0000-000015040000}"/>
    <cellStyle name="Normal 5 2 3 6" xfId="1103" xr:uid="{00000000-0005-0000-0000-000016040000}"/>
    <cellStyle name="Normal 5 2 4" xfId="228" xr:uid="{00000000-0005-0000-0000-000017040000}"/>
    <cellStyle name="Normal 5 2 4 2" xfId="503" xr:uid="{00000000-0005-0000-0000-000018040000}"/>
    <cellStyle name="Normal 5 2 4 2 2" xfId="1342" xr:uid="{00000000-0005-0000-0000-000019040000}"/>
    <cellStyle name="Normal 5 2 4 3" xfId="864" xr:uid="{00000000-0005-0000-0000-00001A040000}"/>
    <cellStyle name="Normal 5 2 4 3 2" xfId="1517" xr:uid="{00000000-0005-0000-0000-00001B040000}"/>
    <cellStyle name="Normal 5 2 4 4" xfId="1217" xr:uid="{00000000-0005-0000-0000-00001C040000}"/>
    <cellStyle name="Normal 5 2 5" xfId="367" xr:uid="{00000000-0005-0000-0000-00001D040000}"/>
    <cellStyle name="Normal 5 2 5 2" xfId="1266" xr:uid="{00000000-0005-0000-0000-00001E040000}"/>
    <cellStyle name="Normal 5 2 6" xfId="813" xr:uid="{00000000-0005-0000-0000-00001F040000}"/>
    <cellStyle name="Normal 5 2 6 2" xfId="1416" xr:uid="{00000000-0005-0000-0000-000020040000}"/>
    <cellStyle name="Normal 5 2 7" xfId="914" xr:uid="{00000000-0005-0000-0000-000021040000}"/>
    <cellStyle name="Normal 5 2 7 2" xfId="1571" xr:uid="{00000000-0005-0000-0000-000022040000}"/>
    <cellStyle name="Normal 5 2 8" xfId="574" xr:uid="{00000000-0005-0000-0000-000023040000}"/>
    <cellStyle name="Normal 5 2 8 2" xfId="1141" xr:uid="{00000000-0005-0000-0000-000024040000}"/>
    <cellStyle name="Normal 5 2 9" xfId="1037" xr:uid="{00000000-0005-0000-0000-000025040000}"/>
    <cellStyle name="Normal 5 3" xfId="153" xr:uid="{00000000-0005-0000-0000-000026040000}"/>
    <cellStyle name="Normal 5 3 2" xfId="307" xr:uid="{00000000-0005-0000-0000-000027040000}"/>
    <cellStyle name="Normal 5 3 2 2" xfId="443" xr:uid="{00000000-0005-0000-0000-000028040000}"/>
    <cellStyle name="Normal 5 3 2 2 2" xfId="1313" xr:uid="{00000000-0005-0000-0000-000029040000}"/>
    <cellStyle name="Normal 5 3 2 3" xfId="853" xr:uid="{00000000-0005-0000-0000-00002A040000}"/>
    <cellStyle name="Normal 5 3 2 3 2" xfId="1489" xr:uid="{00000000-0005-0000-0000-00002B040000}"/>
    <cellStyle name="Normal 5 3 2 4" xfId="983" xr:uid="{00000000-0005-0000-0000-00002C040000}"/>
    <cellStyle name="Normal 5 3 2 4 2" xfId="1646" xr:uid="{00000000-0005-0000-0000-00002D040000}"/>
    <cellStyle name="Normal 5 3 2 5" xfId="624" xr:uid="{00000000-0005-0000-0000-00002E040000}"/>
    <cellStyle name="Normal 5 3 2 5 2" xfId="1188" xr:uid="{00000000-0005-0000-0000-00002F040000}"/>
    <cellStyle name="Normal 5 3 2 6" xfId="1112" xr:uid="{00000000-0005-0000-0000-000030040000}"/>
    <cellStyle name="Normal 5 3 3" xfId="237" xr:uid="{00000000-0005-0000-0000-000031040000}"/>
    <cellStyle name="Normal 5 3 3 2" xfId="512" xr:uid="{00000000-0005-0000-0000-000032040000}"/>
    <cellStyle name="Normal 5 3 3 2 2" xfId="1351" xr:uid="{00000000-0005-0000-0000-000033040000}"/>
    <cellStyle name="Normal 5 3 3 3" xfId="868" xr:uid="{00000000-0005-0000-0000-000034040000}"/>
    <cellStyle name="Normal 5 3 3 3 2" xfId="1521" xr:uid="{00000000-0005-0000-0000-000035040000}"/>
    <cellStyle name="Normal 5 3 3 4" xfId="1226" xr:uid="{00000000-0005-0000-0000-000036040000}"/>
    <cellStyle name="Normal 5 3 4" xfId="376" xr:uid="{00000000-0005-0000-0000-000037040000}"/>
    <cellStyle name="Normal 5 3 4 2" xfId="1275" xr:uid="{00000000-0005-0000-0000-000038040000}"/>
    <cellStyle name="Normal 5 3 5" xfId="817" xr:uid="{00000000-0005-0000-0000-000039040000}"/>
    <cellStyle name="Normal 5 3 5 2" xfId="1425" xr:uid="{00000000-0005-0000-0000-00003A040000}"/>
    <cellStyle name="Normal 5 3 6" xfId="923" xr:uid="{00000000-0005-0000-0000-00003B040000}"/>
    <cellStyle name="Normal 5 3 6 2" xfId="1580" xr:uid="{00000000-0005-0000-0000-00003C040000}"/>
    <cellStyle name="Normal 5 3 7" xfId="583" xr:uid="{00000000-0005-0000-0000-00003D040000}"/>
    <cellStyle name="Normal 5 3 7 2" xfId="1150" xr:uid="{00000000-0005-0000-0000-00003E040000}"/>
    <cellStyle name="Normal 5 3 8" xfId="1046" xr:uid="{00000000-0005-0000-0000-00003F040000}"/>
    <cellStyle name="Normal 5 4" xfId="135" xr:uid="{00000000-0005-0000-0000-000040040000}"/>
    <cellStyle name="Normal 5 4 2" xfId="289" xr:uid="{00000000-0005-0000-0000-000041040000}"/>
    <cellStyle name="Normal 5 4 2 2" xfId="425" xr:uid="{00000000-0005-0000-0000-000042040000}"/>
    <cellStyle name="Normal 5 4 2 2 2" xfId="1471" xr:uid="{00000000-0005-0000-0000-000043040000}"/>
    <cellStyle name="Normal 5 4 2 3" xfId="965" xr:uid="{00000000-0005-0000-0000-000044040000}"/>
    <cellStyle name="Normal 5 4 2 3 2" xfId="1628" xr:uid="{00000000-0005-0000-0000-000045040000}"/>
    <cellStyle name="Normal 5 4 2 4" xfId="728" xr:uid="{00000000-0005-0000-0000-000046040000}"/>
    <cellStyle name="Normal 5 4 2 4 2" xfId="1295" xr:uid="{00000000-0005-0000-0000-000047040000}"/>
    <cellStyle name="Normal 5 4 2 5" xfId="1094" xr:uid="{00000000-0005-0000-0000-000048040000}"/>
    <cellStyle name="Normal 5 4 3" xfId="219" xr:uid="{00000000-0005-0000-0000-000049040000}"/>
    <cellStyle name="Normal 5 4 3 2" xfId="494" xr:uid="{00000000-0005-0000-0000-00004A040000}"/>
    <cellStyle name="Normal 5 4 4" xfId="358" xr:uid="{00000000-0005-0000-0000-00004B040000}"/>
    <cellStyle name="Normal 5 4 4 2" xfId="1407" xr:uid="{00000000-0005-0000-0000-00004C040000}"/>
    <cellStyle name="Normal 5 4 5" xfId="905" xr:uid="{00000000-0005-0000-0000-00004D040000}"/>
    <cellStyle name="Normal 5 4 5 2" xfId="1562" xr:uid="{00000000-0005-0000-0000-00004E040000}"/>
    <cellStyle name="Normal 5 4 6" xfId="606" xr:uid="{00000000-0005-0000-0000-00004F040000}"/>
    <cellStyle name="Normal 5 4 6 2" xfId="1170" xr:uid="{00000000-0005-0000-0000-000050040000}"/>
    <cellStyle name="Normal 5 4 7" xfId="1028" xr:uid="{00000000-0005-0000-0000-000051040000}"/>
    <cellStyle name="Normal 5 5" xfId="114" xr:uid="{00000000-0005-0000-0000-000052040000}"/>
    <cellStyle name="Normal 5 5 2" xfId="274" xr:uid="{00000000-0005-0000-0000-000053040000}"/>
    <cellStyle name="Normal 5 5 2 2" xfId="410" xr:uid="{00000000-0005-0000-0000-000054040000}"/>
    <cellStyle name="Normal 5 5 2 2 2" xfId="1456" xr:uid="{00000000-0005-0000-0000-000055040000}"/>
    <cellStyle name="Normal 5 5 2 3" xfId="952" xr:uid="{00000000-0005-0000-0000-000056040000}"/>
    <cellStyle name="Normal 5 5 2 3 2" xfId="1613" xr:uid="{00000000-0005-0000-0000-000057040000}"/>
    <cellStyle name="Normal 5 5 2 4" xfId="753" xr:uid="{00000000-0005-0000-0000-000058040000}"/>
    <cellStyle name="Normal 5 5 2 4 2" xfId="1333" xr:uid="{00000000-0005-0000-0000-000059040000}"/>
    <cellStyle name="Normal 5 5 2 5" xfId="1079" xr:uid="{00000000-0005-0000-0000-00005A040000}"/>
    <cellStyle name="Normal 5 5 3" xfId="204" xr:uid="{00000000-0005-0000-0000-00005B040000}"/>
    <cellStyle name="Normal 5 5 3 2" xfId="479" xr:uid="{00000000-0005-0000-0000-00005C040000}"/>
    <cellStyle name="Normal 5 5 4" xfId="343" xr:uid="{00000000-0005-0000-0000-00005D040000}"/>
    <cellStyle name="Normal 5 5 4 2" xfId="1392" xr:uid="{00000000-0005-0000-0000-00005E040000}"/>
    <cellStyle name="Normal 5 5 5" xfId="891" xr:uid="{00000000-0005-0000-0000-00005F040000}"/>
    <cellStyle name="Normal 5 5 5 2" xfId="1547" xr:uid="{00000000-0005-0000-0000-000060040000}"/>
    <cellStyle name="Normal 5 5 6" xfId="646" xr:uid="{00000000-0005-0000-0000-000061040000}"/>
    <cellStyle name="Normal 5 5 6 2" xfId="1208" xr:uid="{00000000-0005-0000-0000-000062040000}"/>
    <cellStyle name="Normal 5 5 7" xfId="1013" xr:uid="{00000000-0005-0000-0000-000063040000}"/>
    <cellStyle name="Normal 5 6" xfId="712" xr:uid="{00000000-0005-0000-0000-000064040000}"/>
    <cellStyle name="Normal 5 6 2" xfId="1257" xr:uid="{00000000-0005-0000-0000-000065040000}"/>
    <cellStyle name="Normal 5 7" xfId="779" xr:uid="{00000000-0005-0000-0000-000066040000}"/>
    <cellStyle name="Normal 5 8" xfId="565" xr:uid="{00000000-0005-0000-0000-000067040000}"/>
    <cellStyle name="Normal 5 8 2" xfId="1132" xr:uid="{00000000-0005-0000-0000-000068040000}"/>
    <cellStyle name="Normal 6" xfId="127" xr:uid="{00000000-0005-0000-0000-000069040000}"/>
    <cellStyle name="Normal 6 2" xfId="165" xr:uid="{00000000-0005-0000-0000-00006A040000}"/>
    <cellStyle name="Normal 6 2 2" xfId="319" xr:uid="{00000000-0005-0000-0000-00006B040000}"/>
    <cellStyle name="Normal 6 2 2 2" xfId="455" xr:uid="{00000000-0005-0000-0000-00006C040000}"/>
    <cellStyle name="Normal 6 2 2 2 2" xfId="1501" xr:uid="{00000000-0005-0000-0000-00006D040000}"/>
    <cellStyle name="Normal 6 2 2 3" xfId="995" xr:uid="{00000000-0005-0000-0000-00006E040000}"/>
    <cellStyle name="Normal 6 2 2 3 2" xfId="1658" xr:uid="{00000000-0005-0000-0000-00006F040000}"/>
    <cellStyle name="Normal 6 2 2 4" xfId="745" xr:uid="{00000000-0005-0000-0000-000070040000}"/>
    <cellStyle name="Normal 6 2 2 4 2" xfId="1325" xr:uid="{00000000-0005-0000-0000-000071040000}"/>
    <cellStyle name="Normal 6 2 2 5" xfId="1124" xr:uid="{00000000-0005-0000-0000-000072040000}"/>
    <cellStyle name="Normal 6 2 3" xfId="249" xr:uid="{00000000-0005-0000-0000-000073040000}"/>
    <cellStyle name="Normal 6 2 3 2" xfId="524" xr:uid="{00000000-0005-0000-0000-000074040000}"/>
    <cellStyle name="Normal 6 2 4" xfId="388" xr:uid="{00000000-0005-0000-0000-000075040000}"/>
    <cellStyle name="Normal 6 2 4 2" xfId="1437" xr:uid="{00000000-0005-0000-0000-000076040000}"/>
    <cellStyle name="Normal 6 2 5" xfId="935" xr:uid="{00000000-0005-0000-0000-000077040000}"/>
    <cellStyle name="Normal 6 2 5 2" xfId="1592" xr:uid="{00000000-0005-0000-0000-000078040000}"/>
    <cellStyle name="Normal 6 2 6" xfId="636" xr:uid="{00000000-0005-0000-0000-000079040000}"/>
    <cellStyle name="Normal 6 2 6 2" xfId="1200" xr:uid="{00000000-0005-0000-0000-00007A040000}"/>
    <cellStyle name="Normal 6 2 7" xfId="1058" xr:uid="{00000000-0005-0000-0000-00007B040000}"/>
    <cellStyle name="Normal 6 3" xfId="281" xr:uid="{00000000-0005-0000-0000-00007C040000}"/>
    <cellStyle name="Normal 6 3 2" xfId="417" xr:uid="{00000000-0005-0000-0000-00007D040000}"/>
    <cellStyle name="Normal 6 3 2 2" xfId="1463" xr:uid="{00000000-0005-0000-0000-00007E040000}"/>
    <cellStyle name="Normal 6 3 3" xfId="958" xr:uid="{00000000-0005-0000-0000-00007F040000}"/>
    <cellStyle name="Normal 6 3 3 2" xfId="1620" xr:uid="{00000000-0005-0000-0000-000080040000}"/>
    <cellStyle name="Normal 6 3 4" xfId="638" xr:uid="{00000000-0005-0000-0000-000081040000}"/>
    <cellStyle name="Normal 6 3 5" xfId="1086" xr:uid="{00000000-0005-0000-0000-000082040000}"/>
    <cellStyle name="Normal 6 4" xfId="211" xr:uid="{00000000-0005-0000-0000-000083040000}"/>
    <cellStyle name="Normal 6 4 2" xfId="486" xr:uid="{00000000-0005-0000-0000-000084040000}"/>
    <cellStyle name="Normal 6 4 2 2" xfId="1515" xr:uid="{00000000-0005-0000-0000-000085040000}"/>
    <cellStyle name="Normal 6 4 3" xfId="1287" xr:uid="{00000000-0005-0000-0000-000086040000}"/>
    <cellStyle name="Normal 6 5" xfId="350" xr:uid="{00000000-0005-0000-0000-000087040000}"/>
    <cellStyle name="Normal 6 5 2" xfId="1399" xr:uid="{00000000-0005-0000-0000-000088040000}"/>
    <cellStyle name="Normal 6 6" xfId="897" xr:uid="{00000000-0005-0000-0000-000089040000}"/>
    <cellStyle name="Normal 6 6 2" xfId="1554" xr:uid="{00000000-0005-0000-0000-00008A040000}"/>
    <cellStyle name="Normal 6 7" xfId="595" xr:uid="{00000000-0005-0000-0000-00008B040000}"/>
    <cellStyle name="Normal 6 7 2" xfId="1162" xr:uid="{00000000-0005-0000-0000-00008C040000}"/>
    <cellStyle name="Normal 6 8" xfId="1020" xr:uid="{00000000-0005-0000-0000-00008D040000}"/>
    <cellStyle name="Normal 7" xfId="128" xr:uid="{00000000-0005-0000-0000-00008E040000}"/>
    <cellStyle name="Normal 7 2" xfId="282" xr:uid="{00000000-0005-0000-0000-00008F040000}"/>
    <cellStyle name="Normal 7 2 2" xfId="418" xr:uid="{00000000-0005-0000-0000-000090040000}"/>
    <cellStyle name="Normal 7 2 2 2" xfId="1621" xr:uid="{00000000-0005-0000-0000-000091040000}"/>
    <cellStyle name="Normal 7 2 3" xfId="847" xr:uid="{00000000-0005-0000-0000-000092040000}"/>
    <cellStyle name="Normal 7 2 3 2" xfId="1464" xr:uid="{00000000-0005-0000-0000-000093040000}"/>
    <cellStyle name="Normal 7 2 4" xfId="1087" xr:uid="{00000000-0005-0000-0000-000094040000}"/>
    <cellStyle name="Normal 7 3" xfId="212" xr:uid="{00000000-0005-0000-0000-000095040000}"/>
    <cellStyle name="Normal 7 3 2" xfId="487" xr:uid="{00000000-0005-0000-0000-000096040000}"/>
    <cellStyle name="Normal 7 4" xfId="351" xr:uid="{00000000-0005-0000-0000-000097040000}"/>
    <cellStyle name="Normal 7 4 2" xfId="1400" xr:uid="{00000000-0005-0000-0000-000098040000}"/>
    <cellStyle name="Normal 7 5" xfId="898" xr:uid="{00000000-0005-0000-0000-000099040000}"/>
    <cellStyle name="Normal 7 5 2" xfId="1555" xr:uid="{00000000-0005-0000-0000-00009A040000}"/>
    <cellStyle name="Normal 7 6" xfId="597" xr:uid="{00000000-0005-0000-0000-00009B040000}"/>
    <cellStyle name="Normal 7 7" xfId="1021" xr:uid="{00000000-0005-0000-0000-00009C040000}"/>
    <cellStyle name="Normal 8" xfId="85" xr:uid="{00000000-0005-0000-0000-00009D040000}"/>
    <cellStyle name="Normal 8 2" xfId="260" xr:uid="{00000000-0005-0000-0000-00009E040000}"/>
    <cellStyle name="Normal 8 2 2" xfId="831" xr:uid="{00000000-0005-0000-0000-00009F040000}"/>
    <cellStyle name="Normal 8 2 3" xfId="720" xr:uid="{00000000-0005-0000-0000-0000A0040000}"/>
    <cellStyle name="Normal 8 2 3 2" xfId="1288" xr:uid="{00000000-0005-0000-0000-0000A1040000}"/>
    <cellStyle name="Normal 8 3" xfId="190" xr:uid="{00000000-0005-0000-0000-0000A2040000}"/>
    <cellStyle name="Normal 8 4" xfId="596" xr:uid="{00000000-0005-0000-0000-0000A3040000}"/>
    <cellStyle name="Normal 8 4 2" xfId="1163" xr:uid="{00000000-0005-0000-0000-0000A4040000}"/>
    <cellStyle name="Normal 9" xfId="171" xr:uid="{00000000-0005-0000-0000-0000A5040000}"/>
    <cellStyle name="Normal 9 2" xfId="746" xr:uid="{00000000-0005-0000-0000-0000A6040000}"/>
    <cellStyle name="Normal 9 2 2" xfId="1326" xr:uid="{00000000-0005-0000-0000-0000A7040000}"/>
    <cellStyle name="Normal 9 3" xfId="825" xr:uid="{00000000-0005-0000-0000-0000A8040000}"/>
    <cellStyle name="Normal 9 4" xfId="637" xr:uid="{00000000-0005-0000-0000-0000A9040000}"/>
    <cellStyle name="Normal 9 4 2" xfId="1201" xr:uid="{00000000-0005-0000-0000-0000AA040000}"/>
    <cellStyle name="Note 2" xfId="81" xr:uid="{00000000-0005-0000-0000-0000AC040000}"/>
    <cellStyle name="Note 2 2" xfId="794" xr:uid="{00000000-0005-0000-0000-0000AD040000}"/>
    <cellStyle name="Note 2 3" xfId="691" xr:uid="{00000000-0005-0000-0000-0000AE040000}"/>
    <cellStyle name="Nøytral" xfId="8" builtinId="28" customBuiltin="1"/>
    <cellStyle name="Nøytral 2" xfId="183" xr:uid="{00000000-0005-0000-0000-0000AF040000}"/>
    <cellStyle name="Nøytral 3" xfId="61" xr:uid="{00000000-0005-0000-0000-0000B0040000}"/>
    <cellStyle name="Output 2" xfId="668" xr:uid="{00000000-0005-0000-0000-0000B2040000}"/>
    <cellStyle name="Overskrift 1" xfId="2" builtinId="16" customBuiltin="1"/>
    <cellStyle name="Overskrift 2" xfId="3" builtinId="17" customBuiltin="1"/>
    <cellStyle name="Overskrift 3" xfId="4" builtinId="18" customBuiltin="1"/>
    <cellStyle name="Overskrift 4" xfId="5" builtinId="19" customBuiltin="1"/>
    <cellStyle name="Percent 2" xfId="74" xr:uid="{00000000-0005-0000-0000-0000B4040000}"/>
    <cellStyle name="Percent 2 2" xfId="115" xr:uid="{00000000-0005-0000-0000-0000B5040000}"/>
    <cellStyle name="Percent 2 2 2" xfId="116" xr:uid="{00000000-0005-0000-0000-0000B6040000}"/>
    <cellStyle name="Percent 2 2 2 2" xfId="161" xr:uid="{00000000-0005-0000-0000-0000B7040000}"/>
    <cellStyle name="Percent 2 2 2 2 2" xfId="315" xr:uid="{00000000-0005-0000-0000-0000B8040000}"/>
    <cellStyle name="Percent 2 2 2 2 2 2" xfId="451" xr:uid="{00000000-0005-0000-0000-0000B9040000}"/>
    <cellStyle name="Percent 2 2 2 2 2 2 2" xfId="1321" xr:uid="{00000000-0005-0000-0000-0000BA040000}"/>
    <cellStyle name="Percent 2 2 2 2 2 3" xfId="858" xr:uid="{00000000-0005-0000-0000-0000BB040000}"/>
    <cellStyle name="Percent 2 2 2 2 2 3 2" xfId="1497" xr:uid="{00000000-0005-0000-0000-0000BC040000}"/>
    <cellStyle name="Percent 2 2 2 2 2 4" xfId="991" xr:uid="{00000000-0005-0000-0000-0000BD040000}"/>
    <cellStyle name="Percent 2 2 2 2 2 4 2" xfId="1654" xr:uid="{00000000-0005-0000-0000-0000BE040000}"/>
    <cellStyle name="Percent 2 2 2 2 2 5" xfId="632" xr:uid="{00000000-0005-0000-0000-0000BF040000}"/>
    <cellStyle name="Percent 2 2 2 2 2 5 2" xfId="1196" xr:uid="{00000000-0005-0000-0000-0000C0040000}"/>
    <cellStyle name="Percent 2 2 2 2 2 6" xfId="1120" xr:uid="{00000000-0005-0000-0000-0000C1040000}"/>
    <cellStyle name="Percent 2 2 2 2 3" xfId="245" xr:uid="{00000000-0005-0000-0000-0000C2040000}"/>
    <cellStyle name="Percent 2 2 2 2 3 2" xfId="520" xr:uid="{00000000-0005-0000-0000-0000C3040000}"/>
    <cellStyle name="Percent 2 2 2 2 3 2 2" xfId="1359" xr:uid="{00000000-0005-0000-0000-0000C4040000}"/>
    <cellStyle name="Percent 2 2 2 2 3 3" xfId="873" xr:uid="{00000000-0005-0000-0000-0000C5040000}"/>
    <cellStyle name="Percent 2 2 2 2 3 3 2" xfId="1526" xr:uid="{00000000-0005-0000-0000-0000C6040000}"/>
    <cellStyle name="Percent 2 2 2 2 3 4" xfId="1234" xr:uid="{00000000-0005-0000-0000-0000C7040000}"/>
    <cellStyle name="Percent 2 2 2 2 4" xfId="384" xr:uid="{00000000-0005-0000-0000-0000C8040000}"/>
    <cellStyle name="Percent 2 2 2 2 4 2" xfId="1283" xr:uid="{00000000-0005-0000-0000-0000C9040000}"/>
    <cellStyle name="Percent 2 2 2 2 5" xfId="822" xr:uid="{00000000-0005-0000-0000-0000CA040000}"/>
    <cellStyle name="Percent 2 2 2 2 5 2" xfId="1433" xr:uid="{00000000-0005-0000-0000-0000CB040000}"/>
    <cellStyle name="Percent 2 2 2 2 6" xfId="931" xr:uid="{00000000-0005-0000-0000-0000CC040000}"/>
    <cellStyle name="Percent 2 2 2 2 6 2" xfId="1588" xr:uid="{00000000-0005-0000-0000-0000CD040000}"/>
    <cellStyle name="Percent 2 2 2 2 7" xfId="591" xr:uid="{00000000-0005-0000-0000-0000CE040000}"/>
    <cellStyle name="Percent 2 2 2 2 7 2" xfId="1158" xr:uid="{00000000-0005-0000-0000-0000CF040000}"/>
    <cellStyle name="Percent 2 2 2 2 8" xfId="1054" xr:uid="{00000000-0005-0000-0000-0000D0040000}"/>
    <cellStyle name="Percent 2 2 2 3" xfId="143" xr:uid="{00000000-0005-0000-0000-0000D1040000}"/>
    <cellStyle name="Percent 2 2 2 3 2" xfId="297" xr:uid="{00000000-0005-0000-0000-0000D2040000}"/>
    <cellStyle name="Percent 2 2 2 3 2 2" xfId="433" xr:uid="{00000000-0005-0000-0000-0000D3040000}"/>
    <cellStyle name="Percent 2 2 2 3 2 2 2" xfId="1479" xr:uid="{00000000-0005-0000-0000-0000D4040000}"/>
    <cellStyle name="Percent 2 2 2 3 2 3" xfId="973" xr:uid="{00000000-0005-0000-0000-0000D5040000}"/>
    <cellStyle name="Percent 2 2 2 3 2 3 2" xfId="1636" xr:uid="{00000000-0005-0000-0000-0000D6040000}"/>
    <cellStyle name="Percent 2 2 2 3 2 4" xfId="735" xr:uid="{00000000-0005-0000-0000-0000D7040000}"/>
    <cellStyle name="Percent 2 2 2 3 2 4 2" xfId="1303" xr:uid="{00000000-0005-0000-0000-0000D8040000}"/>
    <cellStyle name="Percent 2 2 2 3 2 5" xfId="1102" xr:uid="{00000000-0005-0000-0000-0000D9040000}"/>
    <cellStyle name="Percent 2 2 2 3 3" xfId="227" xr:uid="{00000000-0005-0000-0000-0000DA040000}"/>
    <cellStyle name="Percent 2 2 2 3 3 2" xfId="502" xr:uid="{00000000-0005-0000-0000-0000DB040000}"/>
    <cellStyle name="Percent 2 2 2 3 4" xfId="366" xr:uid="{00000000-0005-0000-0000-0000DC040000}"/>
    <cellStyle name="Percent 2 2 2 3 4 2" xfId="1415" xr:uid="{00000000-0005-0000-0000-0000DD040000}"/>
    <cellStyle name="Percent 2 2 2 3 5" xfId="913" xr:uid="{00000000-0005-0000-0000-0000DE040000}"/>
    <cellStyle name="Percent 2 2 2 3 5 2" xfId="1570" xr:uid="{00000000-0005-0000-0000-0000DF040000}"/>
    <cellStyle name="Percent 2 2 2 3 6" xfId="614" xr:uid="{00000000-0005-0000-0000-0000E0040000}"/>
    <cellStyle name="Percent 2 2 2 3 6 2" xfId="1178" xr:uid="{00000000-0005-0000-0000-0000E1040000}"/>
    <cellStyle name="Percent 2 2 2 3 7" xfId="1036" xr:uid="{00000000-0005-0000-0000-0000E2040000}"/>
    <cellStyle name="Percent 2 2 2 4" xfId="653" xr:uid="{00000000-0005-0000-0000-0000E3040000}"/>
    <cellStyle name="Percent 2 2 2 4 2" xfId="757" xr:uid="{00000000-0005-0000-0000-0000E4040000}"/>
    <cellStyle name="Percent 2 2 2 4 2 2" xfId="1341" xr:uid="{00000000-0005-0000-0000-0000E5040000}"/>
    <cellStyle name="Percent 2 2 2 4 3" xfId="1216" xr:uid="{00000000-0005-0000-0000-0000E6040000}"/>
    <cellStyle name="Percent 2 2 2 5" xfId="716" xr:uid="{00000000-0005-0000-0000-0000E7040000}"/>
    <cellStyle name="Percent 2 2 2 5 2" xfId="1265" xr:uid="{00000000-0005-0000-0000-0000E8040000}"/>
    <cellStyle name="Percent 2 2 2 6" xfId="807" xr:uid="{00000000-0005-0000-0000-0000E9040000}"/>
    <cellStyle name="Percent 2 2 2 7" xfId="573" xr:uid="{00000000-0005-0000-0000-0000EA040000}"/>
    <cellStyle name="Percent 2 2 2 7 2" xfId="1140" xr:uid="{00000000-0005-0000-0000-0000EB040000}"/>
    <cellStyle name="Percent 2 2 3" xfId="117" xr:uid="{00000000-0005-0000-0000-0000EC040000}"/>
    <cellStyle name="Percent 2 2 3 2" xfId="152" xr:uid="{00000000-0005-0000-0000-0000ED040000}"/>
    <cellStyle name="Percent 2 2 3 2 2" xfId="306" xr:uid="{00000000-0005-0000-0000-0000EE040000}"/>
    <cellStyle name="Percent 2 2 3 2 2 2" xfId="442" xr:uid="{00000000-0005-0000-0000-0000EF040000}"/>
    <cellStyle name="Percent 2 2 3 2 2 2 2" xfId="1488" xr:uid="{00000000-0005-0000-0000-0000F0040000}"/>
    <cellStyle name="Percent 2 2 3 2 2 3" xfId="982" xr:uid="{00000000-0005-0000-0000-0000F1040000}"/>
    <cellStyle name="Percent 2 2 3 2 2 3 2" xfId="1645" xr:uid="{00000000-0005-0000-0000-0000F2040000}"/>
    <cellStyle name="Percent 2 2 3 2 2 4" xfId="740" xr:uid="{00000000-0005-0000-0000-0000F3040000}"/>
    <cellStyle name="Percent 2 2 3 2 2 4 2" xfId="1312" xr:uid="{00000000-0005-0000-0000-0000F4040000}"/>
    <cellStyle name="Percent 2 2 3 2 2 5" xfId="1111" xr:uid="{00000000-0005-0000-0000-0000F5040000}"/>
    <cellStyle name="Percent 2 2 3 2 3" xfId="236" xr:uid="{00000000-0005-0000-0000-0000F6040000}"/>
    <cellStyle name="Percent 2 2 3 2 3 2" xfId="511" xr:uid="{00000000-0005-0000-0000-0000F7040000}"/>
    <cellStyle name="Percent 2 2 3 2 4" xfId="375" xr:uid="{00000000-0005-0000-0000-0000F8040000}"/>
    <cellStyle name="Percent 2 2 3 2 4 2" xfId="1424" xr:uid="{00000000-0005-0000-0000-0000F9040000}"/>
    <cellStyle name="Percent 2 2 3 2 5" xfId="922" xr:uid="{00000000-0005-0000-0000-0000FA040000}"/>
    <cellStyle name="Percent 2 2 3 2 5 2" xfId="1579" xr:uid="{00000000-0005-0000-0000-0000FB040000}"/>
    <cellStyle name="Percent 2 2 3 2 6" xfId="623" xr:uid="{00000000-0005-0000-0000-0000FC040000}"/>
    <cellStyle name="Percent 2 2 3 2 6 2" xfId="1187" xr:uid="{00000000-0005-0000-0000-0000FD040000}"/>
    <cellStyle name="Percent 2 2 3 2 7" xfId="1045" xr:uid="{00000000-0005-0000-0000-0000FE040000}"/>
    <cellStyle name="Percent 2 2 3 3" xfId="275" xr:uid="{00000000-0005-0000-0000-0000FF040000}"/>
    <cellStyle name="Percent 2 2 3 3 2" xfId="411" xr:uid="{00000000-0005-0000-0000-000000050000}"/>
    <cellStyle name="Percent 2 2 3 3 2 2" xfId="1350" xr:uid="{00000000-0005-0000-0000-000001050000}"/>
    <cellStyle name="Percent 2 2 3 3 3" xfId="842" xr:uid="{00000000-0005-0000-0000-000002050000}"/>
    <cellStyle name="Percent 2 2 3 3 3 2" xfId="1457" xr:uid="{00000000-0005-0000-0000-000003050000}"/>
    <cellStyle name="Percent 2 2 3 3 4" xfId="953" xr:uid="{00000000-0005-0000-0000-000004050000}"/>
    <cellStyle name="Percent 2 2 3 3 4 2" xfId="1614" xr:uid="{00000000-0005-0000-0000-000005050000}"/>
    <cellStyle name="Percent 2 2 3 3 5" xfId="658" xr:uid="{00000000-0005-0000-0000-000006050000}"/>
    <cellStyle name="Percent 2 2 3 3 5 2" xfId="1225" xr:uid="{00000000-0005-0000-0000-000007050000}"/>
    <cellStyle name="Percent 2 2 3 3 6" xfId="1080" xr:uid="{00000000-0005-0000-0000-000008050000}"/>
    <cellStyle name="Percent 2 2 3 4" xfId="205" xr:uid="{00000000-0005-0000-0000-000009050000}"/>
    <cellStyle name="Percent 2 2 3 4 2" xfId="480" xr:uid="{00000000-0005-0000-0000-00000A050000}"/>
    <cellStyle name="Percent 2 2 3 4 2 2" xfId="1511" xr:uid="{00000000-0005-0000-0000-00000B050000}"/>
    <cellStyle name="Percent 2 2 3 4 3" xfId="1274" xr:uid="{00000000-0005-0000-0000-00000C050000}"/>
    <cellStyle name="Percent 2 2 3 5" xfId="344" xr:uid="{00000000-0005-0000-0000-00000D050000}"/>
    <cellStyle name="Percent 2 2 3 5 2" xfId="1393" xr:uid="{00000000-0005-0000-0000-00000E050000}"/>
    <cellStyle name="Percent 2 2 3 6" xfId="892" xr:uid="{00000000-0005-0000-0000-00000F050000}"/>
    <cellStyle name="Percent 2 2 3 6 2" xfId="1548" xr:uid="{00000000-0005-0000-0000-000010050000}"/>
    <cellStyle name="Percent 2 2 3 7" xfId="582" xr:uid="{00000000-0005-0000-0000-000011050000}"/>
    <cellStyle name="Percent 2 2 3 7 2" xfId="1149" xr:uid="{00000000-0005-0000-0000-000012050000}"/>
    <cellStyle name="Percent 2 2 3 8" xfId="1014" xr:uid="{00000000-0005-0000-0000-000013050000}"/>
    <cellStyle name="Percent 2 2 4" xfId="134" xr:uid="{00000000-0005-0000-0000-000014050000}"/>
    <cellStyle name="Percent 2 2 4 2" xfId="288" xr:uid="{00000000-0005-0000-0000-000015050000}"/>
    <cellStyle name="Percent 2 2 4 2 2" xfId="424" xr:uid="{00000000-0005-0000-0000-000016050000}"/>
    <cellStyle name="Percent 2 2 4 2 2 2" xfId="1470" xr:uid="{00000000-0005-0000-0000-000017050000}"/>
    <cellStyle name="Percent 2 2 4 2 3" xfId="964" xr:uid="{00000000-0005-0000-0000-000018050000}"/>
    <cellStyle name="Percent 2 2 4 2 3 2" xfId="1627" xr:uid="{00000000-0005-0000-0000-000019050000}"/>
    <cellStyle name="Percent 2 2 4 2 4" xfId="727" xr:uid="{00000000-0005-0000-0000-00001A050000}"/>
    <cellStyle name="Percent 2 2 4 2 4 2" xfId="1294" xr:uid="{00000000-0005-0000-0000-00001B050000}"/>
    <cellStyle name="Percent 2 2 4 2 5" xfId="1093" xr:uid="{00000000-0005-0000-0000-00001C050000}"/>
    <cellStyle name="Percent 2 2 4 3" xfId="218" xr:uid="{00000000-0005-0000-0000-00001D050000}"/>
    <cellStyle name="Percent 2 2 4 3 2" xfId="493" xr:uid="{00000000-0005-0000-0000-00001E050000}"/>
    <cellStyle name="Percent 2 2 4 4" xfId="357" xr:uid="{00000000-0005-0000-0000-00001F050000}"/>
    <cellStyle name="Percent 2 2 4 4 2" xfId="1406" xr:uid="{00000000-0005-0000-0000-000020050000}"/>
    <cellStyle name="Percent 2 2 4 5" xfId="904" xr:uid="{00000000-0005-0000-0000-000021050000}"/>
    <cellStyle name="Percent 2 2 4 5 2" xfId="1561" xr:uid="{00000000-0005-0000-0000-000022050000}"/>
    <cellStyle name="Percent 2 2 4 6" xfId="605" xr:uid="{00000000-0005-0000-0000-000023050000}"/>
    <cellStyle name="Percent 2 2 4 6 2" xfId="1169" xr:uid="{00000000-0005-0000-0000-000024050000}"/>
    <cellStyle name="Percent 2 2 4 7" xfId="1027" xr:uid="{00000000-0005-0000-0000-000025050000}"/>
    <cellStyle name="Percent 2 2 5" xfId="645" xr:uid="{00000000-0005-0000-0000-000026050000}"/>
    <cellStyle name="Percent 2 2 5 2" xfId="752" xr:uid="{00000000-0005-0000-0000-000027050000}"/>
    <cellStyle name="Percent 2 2 5 2 2" xfId="1332" xr:uid="{00000000-0005-0000-0000-000028050000}"/>
    <cellStyle name="Percent 2 2 5 3" xfId="1207" xr:uid="{00000000-0005-0000-0000-000029050000}"/>
    <cellStyle name="Percent 2 2 6" xfId="711" xr:uid="{00000000-0005-0000-0000-00002A050000}"/>
    <cellStyle name="Percent 2 2 6 2" xfId="1256" xr:uid="{00000000-0005-0000-0000-00002B050000}"/>
    <cellStyle name="Percent 2 2 7" xfId="806" xr:uid="{00000000-0005-0000-0000-00002C050000}"/>
    <cellStyle name="Percent 2 2 8" xfId="564" xr:uid="{00000000-0005-0000-0000-00002D050000}"/>
    <cellStyle name="Percent 2 2 8 2" xfId="1131" xr:uid="{00000000-0005-0000-0000-00002E050000}"/>
    <cellStyle name="Percent 2 3" xfId="118" xr:uid="{00000000-0005-0000-0000-00002F050000}"/>
    <cellStyle name="Percent 2 3 2" xfId="119" xr:uid="{00000000-0005-0000-0000-000030050000}"/>
    <cellStyle name="Percent 2 3 2 2" xfId="157" xr:uid="{00000000-0005-0000-0000-000031050000}"/>
    <cellStyle name="Percent 2 3 2 2 2" xfId="311" xr:uid="{00000000-0005-0000-0000-000032050000}"/>
    <cellStyle name="Percent 2 3 2 2 2 2" xfId="447" xr:uid="{00000000-0005-0000-0000-000033050000}"/>
    <cellStyle name="Percent 2 3 2 2 2 2 2" xfId="1493" xr:uid="{00000000-0005-0000-0000-000034050000}"/>
    <cellStyle name="Percent 2 3 2 2 2 3" xfId="987" xr:uid="{00000000-0005-0000-0000-000035050000}"/>
    <cellStyle name="Percent 2 3 2 2 2 3 2" xfId="1650" xr:uid="{00000000-0005-0000-0000-000036050000}"/>
    <cellStyle name="Percent 2 3 2 2 2 4" xfId="743" xr:uid="{00000000-0005-0000-0000-000037050000}"/>
    <cellStyle name="Percent 2 3 2 2 2 4 2" xfId="1317" xr:uid="{00000000-0005-0000-0000-000038050000}"/>
    <cellStyle name="Percent 2 3 2 2 2 5" xfId="1116" xr:uid="{00000000-0005-0000-0000-000039050000}"/>
    <cellStyle name="Percent 2 3 2 2 3" xfId="241" xr:uid="{00000000-0005-0000-0000-00003A050000}"/>
    <cellStyle name="Percent 2 3 2 2 3 2" xfId="516" xr:uid="{00000000-0005-0000-0000-00003B050000}"/>
    <cellStyle name="Percent 2 3 2 2 4" xfId="380" xr:uid="{00000000-0005-0000-0000-00003C050000}"/>
    <cellStyle name="Percent 2 3 2 2 4 2" xfId="1429" xr:uid="{00000000-0005-0000-0000-00003D050000}"/>
    <cellStyle name="Percent 2 3 2 2 5" xfId="927" xr:uid="{00000000-0005-0000-0000-00003E050000}"/>
    <cellStyle name="Percent 2 3 2 2 5 2" xfId="1584" xr:uid="{00000000-0005-0000-0000-00003F050000}"/>
    <cellStyle name="Percent 2 3 2 2 6" xfId="628" xr:uid="{00000000-0005-0000-0000-000040050000}"/>
    <cellStyle name="Percent 2 3 2 2 6 2" xfId="1192" xr:uid="{00000000-0005-0000-0000-000041050000}"/>
    <cellStyle name="Percent 2 3 2 2 7" xfId="1050" xr:uid="{00000000-0005-0000-0000-000042050000}"/>
    <cellStyle name="Percent 2 3 2 3" xfId="661" xr:uid="{00000000-0005-0000-0000-000043050000}"/>
    <cellStyle name="Percent 2 3 2 3 2" xfId="759" xr:uid="{00000000-0005-0000-0000-000044050000}"/>
    <cellStyle name="Percent 2 3 2 3 2 2" xfId="1355" xr:uid="{00000000-0005-0000-0000-000045050000}"/>
    <cellStyle name="Percent 2 3 2 3 3" xfId="1230" xr:uid="{00000000-0005-0000-0000-000046050000}"/>
    <cellStyle name="Percent 2 3 2 4" xfId="718" xr:uid="{00000000-0005-0000-0000-000047050000}"/>
    <cellStyle name="Percent 2 3 2 4 2" xfId="1279" xr:uid="{00000000-0005-0000-0000-000048050000}"/>
    <cellStyle name="Percent 2 3 2 5" xfId="808" xr:uid="{00000000-0005-0000-0000-000049050000}"/>
    <cellStyle name="Percent 2 3 2 6" xfId="587" xr:uid="{00000000-0005-0000-0000-00004A050000}"/>
    <cellStyle name="Percent 2 3 2 6 2" xfId="1154" xr:uid="{00000000-0005-0000-0000-00004B050000}"/>
    <cellStyle name="Percent 2 3 3" xfId="139" xr:uid="{00000000-0005-0000-0000-00004C050000}"/>
    <cellStyle name="Percent 2 3 3 2" xfId="293" xr:uid="{00000000-0005-0000-0000-00004D050000}"/>
    <cellStyle name="Percent 2 3 3 2 2" xfId="429" xr:uid="{00000000-0005-0000-0000-00004E050000}"/>
    <cellStyle name="Percent 2 3 3 2 2 2" xfId="1475" xr:uid="{00000000-0005-0000-0000-00004F050000}"/>
    <cellStyle name="Percent 2 3 3 2 3" xfId="969" xr:uid="{00000000-0005-0000-0000-000050050000}"/>
    <cellStyle name="Percent 2 3 3 2 3 2" xfId="1632" xr:uid="{00000000-0005-0000-0000-000051050000}"/>
    <cellStyle name="Percent 2 3 3 2 4" xfId="732" xr:uid="{00000000-0005-0000-0000-000052050000}"/>
    <cellStyle name="Percent 2 3 3 2 4 2" xfId="1299" xr:uid="{00000000-0005-0000-0000-000053050000}"/>
    <cellStyle name="Percent 2 3 3 2 5" xfId="1098" xr:uid="{00000000-0005-0000-0000-000054050000}"/>
    <cellStyle name="Percent 2 3 3 3" xfId="223" xr:uid="{00000000-0005-0000-0000-000055050000}"/>
    <cellStyle name="Percent 2 3 3 3 2" xfId="498" xr:uid="{00000000-0005-0000-0000-000056050000}"/>
    <cellStyle name="Percent 2 3 3 4" xfId="362" xr:uid="{00000000-0005-0000-0000-000057050000}"/>
    <cellStyle name="Percent 2 3 3 4 2" xfId="1411" xr:uid="{00000000-0005-0000-0000-000058050000}"/>
    <cellStyle name="Percent 2 3 3 5" xfId="909" xr:uid="{00000000-0005-0000-0000-000059050000}"/>
    <cellStyle name="Percent 2 3 3 5 2" xfId="1566" xr:uid="{00000000-0005-0000-0000-00005A050000}"/>
    <cellStyle name="Percent 2 3 3 6" xfId="610" xr:uid="{00000000-0005-0000-0000-00005B050000}"/>
    <cellStyle name="Percent 2 3 3 6 2" xfId="1174" xr:uid="{00000000-0005-0000-0000-00005C050000}"/>
    <cellStyle name="Percent 2 3 3 7" xfId="1032" xr:uid="{00000000-0005-0000-0000-00005D050000}"/>
    <cellStyle name="Percent 2 3 4" xfId="276" xr:uid="{00000000-0005-0000-0000-00005E050000}"/>
    <cellStyle name="Percent 2 3 4 2" xfId="412" xr:uid="{00000000-0005-0000-0000-00005F050000}"/>
    <cellStyle name="Percent 2 3 4 2 2" xfId="1337" xr:uid="{00000000-0005-0000-0000-000060050000}"/>
    <cellStyle name="Percent 2 3 4 3" xfId="843" xr:uid="{00000000-0005-0000-0000-000061050000}"/>
    <cellStyle name="Percent 2 3 4 3 2" xfId="1458" xr:uid="{00000000-0005-0000-0000-000062050000}"/>
    <cellStyle name="Percent 2 3 4 4" xfId="954" xr:uid="{00000000-0005-0000-0000-000063050000}"/>
    <cellStyle name="Percent 2 3 4 4 2" xfId="1615" xr:uid="{00000000-0005-0000-0000-000064050000}"/>
    <cellStyle name="Percent 2 3 4 5" xfId="650" xr:uid="{00000000-0005-0000-0000-000065050000}"/>
    <cellStyle name="Percent 2 3 4 5 2" xfId="1212" xr:uid="{00000000-0005-0000-0000-000066050000}"/>
    <cellStyle name="Percent 2 3 4 6" xfId="1081" xr:uid="{00000000-0005-0000-0000-000067050000}"/>
    <cellStyle name="Percent 2 3 5" xfId="206" xr:uid="{00000000-0005-0000-0000-000068050000}"/>
    <cellStyle name="Percent 2 3 5 2" xfId="481" xr:uid="{00000000-0005-0000-0000-000069050000}"/>
    <cellStyle name="Percent 2 3 5 2 2" xfId="1512" xr:uid="{00000000-0005-0000-0000-00006A050000}"/>
    <cellStyle name="Percent 2 3 5 3" xfId="1261" xr:uid="{00000000-0005-0000-0000-00006B050000}"/>
    <cellStyle name="Percent 2 3 6" xfId="345" xr:uid="{00000000-0005-0000-0000-00006C050000}"/>
    <cellStyle name="Percent 2 3 6 2" xfId="1394" xr:uid="{00000000-0005-0000-0000-00006D050000}"/>
    <cellStyle name="Percent 2 3 7" xfId="893" xr:uid="{00000000-0005-0000-0000-00006E050000}"/>
    <cellStyle name="Percent 2 3 7 2" xfId="1549" xr:uid="{00000000-0005-0000-0000-00006F050000}"/>
    <cellStyle name="Percent 2 3 8" xfId="569" xr:uid="{00000000-0005-0000-0000-000070050000}"/>
    <cellStyle name="Percent 2 3 8 2" xfId="1136" xr:uid="{00000000-0005-0000-0000-000071050000}"/>
    <cellStyle name="Percent 2 3 9" xfId="1015" xr:uid="{00000000-0005-0000-0000-000072050000}"/>
    <cellStyle name="Percent 2 4" xfId="120" xr:uid="{00000000-0005-0000-0000-000073050000}"/>
    <cellStyle name="Percent 2 4 2" xfId="148" xr:uid="{00000000-0005-0000-0000-000074050000}"/>
    <cellStyle name="Percent 2 4 2 2" xfId="302" xr:uid="{00000000-0005-0000-0000-000075050000}"/>
    <cellStyle name="Percent 2 4 2 2 2" xfId="438" xr:uid="{00000000-0005-0000-0000-000076050000}"/>
    <cellStyle name="Percent 2 4 2 2 2 2" xfId="1484" xr:uid="{00000000-0005-0000-0000-000077050000}"/>
    <cellStyle name="Percent 2 4 2 2 3" xfId="978" xr:uid="{00000000-0005-0000-0000-000078050000}"/>
    <cellStyle name="Percent 2 4 2 2 3 2" xfId="1641" xr:uid="{00000000-0005-0000-0000-000079050000}"/>
    <cellStyle name="Percent 2 4 2 2 4" xfId="738" xr:uid="{00000000-0005-0000-0000-00007A050000}"/>
    <cellStyle name="Percent 2 4 2 2 4 2" xfId="1308" xr:uid="{00000000-0005-0000-0000-00007B050000}"/>
    <cellStyle name="Percent 2 4 2 2 5" xfId="1107" xr:uid="{00000000-0005-0000-0000-00007C050000}"/>
    <cellStyle name="Percent 2 4 2 3" xfId="232" xr:uid="{00000000-0005-0000-0000-00007D050000}"/>
    <cellStyle name="Percent 2 4 2 3 2" xfId="507" xr:uid="{00000000-0005-0000-0000-00007E050000}"/>
    <cellStyle name="Percent 2 4 2 4" xfId="371" xr:uid="{00000000-0005-0000-0000-00007F050000}"/>
    <cellStyle name="Percent 2 4 2 4 2" xfId="1420" xr:uid="{00000000-0005-0000-0000-000080050000}"/>
    <cellStyle name="Percent 2 4 2 5" xfId="918" xr:uid="{00000000-0005-0000-0000-000081050000}"/>
    <cellStyle name="Percent 2 4 2 5 2" xfId="1575" xr:uid="{00000000-0005-0000-0000-000082050000}"/>
    <cellStyle name="Percent 2 4 2 6" xfId="619" xr:uid="{00000000-0005-0000-0000-000083050000}"/>
    <cellStyle name="Percent 2 4 2 6 2" xfId="1183" xr:uid="{00000000-0005-0000-0000-000084050000}"/>
    <cellStyle name="Percent 2 4 2 7" xfId="1041" xr:uid="{00000000-0005-0000-0000-000085050000}"/>
    <cellStyle name="Percent 2 4 3" xfId="277" xr:uid="{00000000-0005-0000-0000-000086050000}"/>
    <cellStyle name="Percent 2 4 3 2" xfId="413" xr:uid="{00000000-0005-0000-0000-000087050000}"/>
    <cellStyle name="Percent 2 4 3 2 2" xfId="1346" xr:uid="{00000000-0005-0000-0000-000088050000}"/>
    <cellStyle name="Percent 2 4 3 3" xfId="844" xr:uid="{00000000-0005-0000-0000-000089050000}"/>
    <cellStyle name="Percent 2 4 3 3 2" xfId="1459" xr:uid="{00000000-0005-0000-0000-00008A050000}"/>
    <cellStyle name="Percent 2 4 3 4" xfId="955" xr:uid="{00000000-0005-0000-0000-00008B050000}"/>
    <cellStyle name="Percent 2 4 3 4 2" xfId="1616" xr:uid="{00000000-0005-0000-0000-00008C050000}"/>
    <cellStyle name="Percent 2 4 3 5" xfId="656" xr:uid="{00000000-0005-0000-0000-00008D050000}"/>
    <cellStyle name="Percent 2 4 3 5 2" xfId="1221" xr:uid="{00000000-0005-0000-0000-00008E050000}"/>
    <cellStyle name="Percent 2 4 3 6" xfId="1082" xr:uid="{00000000-0005-0000-0000-00008F050000}"/>
    <cellStyle name="Percent 2 4 4" xfId="207" xr:uid="{00000000-0005-0000-0000-000090050000}"/>
    <cellStyle name="Percent 2 4 4 2" xfId="482" xr:uid="{00000000-0005-0000-0000-000091050000}"/>
    <cellStyle name="Percent 2 4 4 2 2" xfId="1513" xr:uid="{00000000-0005-0000-0000-000092050000}"/>
    <cellStyle name="Percent 2 4 4 3" xfId="1270" xr:uid="{00000000-0005-0000-0000-000093050000}"/>
    <cellStyle name="Percent 2 4 5" xfId="346" xr:uid="{00000000-0005-0000-0000-000094050000}"/>
    <cellStyle name="Percent 2 4 5 2" xfId="1395" xr:uid="{00000000-0005-0000-0000-000095050000}"/>
    <cellStyle name="Percent 2 4 6" xfId="894" xr:uid="{00000000-0005-0000-0000-000096050000}"/>
    <cellStyle name="Percent 2 4 6 2" xfId="1550" xr:uid="{00000000-0005-0000-0000-000097050000}"/>
    <cellStyle name="Percent 2 4 7" xfId="578" xr:uid="{00000000-0005-0000-0000-000098050000}"/>
    <cellStyle name="Percent 2 4 7 2" xfId="1145" xr:uid="{00000000-0005-0000-0000-000099050000}"/>
    <cellStyle name="Percent 2 4 8" xfId="1016" xr:uid="{00000000-0005-0000-0000-00009A050000}"/>
    <cellStyle name="Percent 2 5" xfId="130" xr:uid="{00000000-0005-0000-0000-00009B050000}"/>
    <cellStyle name="Percent 2 5 2" xfId="284" xr:uid="{00000000-0005-0000-0000-00009C050000}"/>
    <cellStyle name="Percent 2 5 2 2" xfId="420" xr:uid="{00000000-0005-0000-0000-00009D050000}"/>
    <cellStyle name="Percent 2 5 2 2 2" xfId="1466" xr:uid="{00000000-0005-0000-0000-00009E050000}"/>
    <cellStyle name="Percent 2 5 2 3" xfId="960" xr:uid="{00000000-0005-0000-0000-00009F050000}"/>
    <cellStyle name="Percent 2 5 2 3 2" xfId="1623" xr:uid="{00000000-0005-0000-0000-0000A0050000}"/>
    <cellStyle name="Percent 2 5 2 4" xfId="723" xr:uid="{00000000-0005-0000-0000-0000A1050000}"/>
    <cellStyle name="Percent 2 5 2 4 2" xfId="1290" xr:uid="{00000000-0005-0000-0000-0000A2050000}"/>
    <cellStyle name="Percent 2 5 2 5" xfId="1089" xr:uid="{00000000-0005-0000-0000-0000A3050000}"/>
    <cellStyle name="Percent 2 5 3" xfId="214" xr:uid="{00000000-0005-0000-0000-0000A4050000}"/>
    <cellStyle name="Percent 2 5 3 2" xfId="489" xr:uid="{00000000-0005-0000-0000-0000A5050000}"/>
    <cellStyle name="Percent 2 5 4" xfId="353" xr:uid="{00000000-0005-0000-0000-0000A6050000}"/>
    <cellStyle name="Percent 2 5 4 2" xfId="1402" xr:uid="{00000000-0005-0000-0000-0000A7050000}"/>
    <cellStyle name="Percent 2 5 5" xfId="900" xr:uid="{00000000-0005-0000-0000-0000A8050000}"/>
    <cellStyle name="Percent 2 5 5 2" xfId="1557" xr:uid="{00000000-0005-0000-0000-0000A9050000}"/>
    <cellStyle name="Percent 2 5 6" xfId="601" xr:uid="{00000000-0005-0000-0000-0000AA050000}"/>
    <cellStyle name="Percent 2 5 6 2" xfId="1165" xr:uid="{00000000-0005-0000-0000-0000AB050000}"/>
    <cellStyle name="Percent 2 5 7" xfId="1023" xr:uid="{00000000-0005-0000-0000-0000AC050000}"/>
    <cellStyle name="Percent 2 6" xfId="87" xr:uid="{00000000-0005-0000-0000-0000AD050000}"/>
    <cellStyle name="Percent 2 6 2" xfId="749" xr:uid="{00000000-0005-0000-0000-0000AE050000}"/>
    <cellStyle name="Percent 2 6 2 2" xfId="1328" xr:uid="{00000000-0005-0000-0000-0000AF050000}"/>
    <cellStyle name="Percent 2 6 3" xfId="797" xr:uid="{00000000-0005-0000-0000-0000B0050000}"/>
    <cellStyle name="Percent 2 6 4" xfId="641" xr:uid="{00000000-0005-0000-0000-0000B1050000}"/>
    <cellStyle name="Percent 2 6 4 2" xfId="1203" xr:uid="{00000000-0005-0000-0000-0000B2050000}"/>
    <cellStyle name="Percent 2 7" xfId="709" xr:uid="{00000000-0005-0000-0000-0000B3050000}"/>
    <cellStyle name="Percent 2 7 2" xfId="1252" xr:uid="{00000000-0005-0000-0000-0000B4050000}"/>
    <cellStyle name="Percent 2 8" xfId="787" xr:uid="{00000000-0005-0000-0000-0000B5050000}"/>
    <cellStyle name="Percent 2 9" xfId="560" xr:uid="{00000000-0005-0000-0000-0000B6050000}"/>
    <cellStyle name="Percent 2 9 2" xfId="1127" xr:uid="{00000000-0005-0000-0000-0000B7050000}"/>
    <cellStyle name="Percent 3" xfId="84" xr:uid="{00000000-0005-0000-0000-0000B8050000}"/>
    <cellStyle name="Percent 3 10" xfId="880" xr:uid="{00000000-0005-0000-0000-0000B9050000}"/>
    <cellStyle name="Percent 3 10 2" xfId="1533" xr:uid="{00000000-0005-0000-0000-0000BA050000}"/>
    <cellStyle name="Percent 3 11" xfId="567" xr:uid="{00000000-0005-0000-0000-0000BB050000}"/>
    <cellStyle name="Percent 3 11 2" xfId="1134" xr:uid="{00000000-0005-0000-0000-0000BC050000}"/>
    <cellStyle name="Percent 3 12" xfId="999" xr:uid="{00000000-0005-0000-0000-0000BD050000}"/>
    <cellStyle name="Percent 3 2" xfId="122" xr:uid="{00000000-0005-0000-0000-0000BE050000}"/>
    <cellStyle name="Percent 3 2 2" xfId="164" xr:uid="{00000000-0005-0000-0000-0000BF050000}"/>
    <cellStyle name="Percent 3 2 2 2" xfId="318" xr:uid="{00000000-0005-0000-0000-0000C0050000}"/>
    <cellStyle name="Percent 3 2 2 2 2" xfId="454" xr:uid="{00000000-0005-0000-0000-0000C1050000}"/>
    <cellStyle name="Percent 3 2 2 2 2 2" xfId="1324" xr:uid="{00000000-0005-0000-0000-0000C2050000}"/>
    <cellStyle name="Percent 3 2 2 2 3" xfId="860" xr:uid="{00000000-0005-0000-0000-0000C3050000}"/>
    <cellStyle name="Percent 3 2 2 2 3 2" xfId="1500" xr:uid="{00000000-0005-0000-0000-0000C4050000}"/>
    <cellStyle name="Percent 3 2 2 2 4" xfId="994" xr:uid="{00000000-0005-0000-0000-0000C5050000}"/>
    <cellStyle name="Percent 3 2 2 2 4 2" xfId="1657" xr:uid="{00000000-0005-0000-0000-0000C6050000}"/>
    <cellStyle name="Percent 3 2 2 2 5" xfId="635" xr:uid="{00000000-0005-0000-0000-0000C7050000}"/>
    <cellStyle name="Percent 3 2 2 2 5 2" xfId="1199" xr:uid="{00000000-0005-0000-0000-0000C8050000}"/>
    <cellStyle name="Percent 3 2 2 2 6" xfId="1123" xr:uid="{00000000-0005-0000-0000-0000C9050000}"/>
    <cellStyle name="Percent 3 2 2 3" xfId="248" xr:uid="{00000000-0005-0000-0000-0000CA050000}"/>
    <cellStyle name="Percent 3 2 2 3 2" xfId="523" xr:uid="{00000000-0005-0000-0000-0000CB050000}"/>
    <cellStyle name="Percent 3 2 2 3 2 2" xfId="1362" xr:uid="{00000000-0005-0000-0000-0000CC050000}"/>
    <cellStyle name="Percent 3 2 2 3 3" xfId="875" xr:uid="{00000000-0005-0000-0000-0000CD050000}"/>
    <cellStyle name="Percent 3 2 2 3 3 2" xfId="1528" xr:uid="{00000000-0005-0000-0000-0000CE050000}"/>
    <cellStyle name="Percent 3 2 2 3 4" xfId="1237" xr:uid="{00000000-0005-0000-0000-0000CF050000}"/>
    <cellStyle name="Percent 3 2 2 4" xfId="387" xr:uid="{00000000-0005-0000-0000-0000D0050000}"/>
    <cellStyle name="Percent 3 2 2 4 2" xfId="1286" xr:uid="{00000000-0005-0000-0000-0000D1050000}"/>
    <cellStyle name="Percent 3 2 2 5" xfId="824" xr:uid="{00000000-0005-0000-0000-0000D2050000}"/>
    <cellStyle name="Percent 3 2 2 5 2" xfId="1436" xr:uid="{00000000-0005-0000-0000-0000D3050000}"/>
    <cellStyle name="Percent 3 2 2 6" xfId="934" xr:uid="{00000000-0005-0000-0000-0000D4050000}"/>
    <cellStyle name="Percent 3 2 2 6 2" xfId="1591" xr:uid="{00000000-0005-0000-0000-0000D5050000}"/>
    <cellStyle name="Percent 3 2 2 7" xfId="594" xr:uid="{00000000-0005-0000-0000-0000D6050000}"/>
    <cellStyle name="Percent 3 2 2 7 2" xfId="1161" xr:uid="{00000000-0005-0000-0000-0000D7050000}"/>
    <cellStyle name="Percent 3 2 2 8" xfId="1057" xr:uid="{00000000-0005-0000-0000-0000D8050000}"/>
    <cellStyle name="Percent 3 2 3" xfId="146" xr:uid="{00000000-0005-0000-0000-0000D9050000}"/>
    <cellStyle name="Percent 3 2 3 2" xfId="300" xr:uid="{00000000-0005-0000-0000-0000DA050000}"/>
    <cellStyle name="Percent 3 2 3 2 2" xfId="436" xr:uid="{00000000-0005-0000-0000-0000DB050000}"/>
    <cellStyle name="Percent 3 2 3 2 2 2" xfId="1482" xr:uid="{00000000-0005-0000-0000-0000DC050000}"/>
    <cellStyle name="Percent 3 2 3 2 3" xfId="976" xr:uid="{00000000-0005-0000-0000-0000DD050000}"/>
    <cellStyle name="Percent 3 2 3 2 3 2" xfId="1639" xr:uid="{00000000-0005-0000-0000-0000DE050000}"/>
    <cellStyle name="Percent 3 2 3 2 4" xfId="737" xr:uid="{00000000-0005-0000-0000-0000DF050000}"/>
    <cellStyle name="Percent 3 2 3 2 4 2" xfId="1306" xr:uid="{00000000-0005-0000-0000-0000E0050000}"/>
    <cellStyle name="Percent 3 2 3 2 5" xfId="1105" xr:uid="{00000000-0005-0000-0000-0000E1050000}"/>
    <cellStyle name="Percent 3 2 3 3" xfId="230" xr:uid="{00000000-0005-0000-0000-0000E2050000}"/>
    <cellStyle name="Percent 3 2 3 3 2" xfId="505" xr:uid="{00000000-0005-0000-0000-0000E3050000}"/>
    <cellStyle name="Percent 3 2 3 4" xfId="369" xr:uid="{00000000-0005-0000-0000-0000E4050000}"/>
    <cellStyle name="Percent 3 2 3 4 2" xfId="1418" xr:uid="{00000000-0005-0000-0000-0000E5050000}"/>
    <cellStyle name="Percent 3 2 3 5" xfId="916" xr:uid="{00000000-0005-0000-0000-0000E6050000}"/>
    <cellStyle name="Percent 3 2 3 5 2" xfId="1573" xr:uid="{00000000-0005-0000-0000-0000E7050000}"/>
    <cellStyle name="Percent 3 2 3 6" xfId="617" xr:uid="{00000000-0005-0000-0000-0000E8050000}"/>
    <cellStyle name="Percent 3 2 3 6 2" xfId="1181" xr:uid="{00000000-0005-0000-0000-0000E9050000}"/>
    <cellStyle name="Percent 3 2 3 7" xfId="1039" xr:uid="{00000000-0005-0000-0000-0000EA050000}"/>
    <cellStyle name="Percent 3 2 4" xfId="655" xr:uid="{00000000-0005-0000-0000-0000EB050000}"/>
    <cellStyle name="Percent 3 2 4 2" xfId="758" xr:uid="{00000000-0005-0000-0000-0000EC050000}"/>
    <cellStyle name="Percent 3 2 4 2 2" xfId="1344" xr:uid="{00000000-0005-0000-0000-0000ED050000}"/>
    <cellStyle name="Percent 3 2 4 3" xfId="1219" xr:uid="{00000000-0005-0000-0000-0000EE050000}"/>
    <cellStyle name="Percent 3 2 5" xfId="717" xr:uid="{00000000-0005-0000-0000-0000EF050000}"/>
    <cellStyle name="Percent 3 2 5 2" xfId="1268" xr:uid="{00000000-0005-0000-0000-0000F0050000}"/>
    <cellStyle name="Percent 3 2 6" xfId="810" xr:uid="{00000000-0005-0000-0000-0000F1050000}"/>
    <cellStyle name="Percent 3 2 7" xfId="576" xr:uid="{00000000-0005-0000-0000-0000F2050000}"/>
    <cellStyle name="Percent 3 2 7 2" xfId="1143" xr:uid="{00000000-0005-0000-0000-0000F3050000}"/>
    <cellStyle name="Percent 3 3" xfId="123" xr:uid="{00000000-0005-0000-0000-0000F4050000}"/>
    <cellStyle name="Percent 3 3 2" xfId="155" xr:uid="{00000000-0005-0000-0000-0000F5050000}"/>
    <cellStyle name="Percent 3 3 2 2" xfId="309" xr:uid="{00000000-0005-0000-0000-0000F6050000}"/>
    <cellStyle name="Percent 3 3 2 2 2" xfId="445" xr:uid="{00000000-0005-0000-0000-0000F7050000}"/>
    <cellStyle name="Percent 3 3 2 2 2 2" xfId="1491" xr:uid="{00000000-0005-0000-0000-0000F8050000}"/>
    <cellStyle name="Percent 3 3 2 2 3" xfId="985" xr:uid="{00000000-0005-0000-0000-0000F9050000}"/>
    <cellStyle name="Percent 3 3 2 2 3 2" xfId="1648" xr:uid="{00000000-0005-0000-0000-0000FA050000}"/>
    <cellStyle name="Percent 3 3 2 2 4" xfId="742" xr:uid="{00000000-0005-0000-0000-0000FB050000}"/>
    <cellStyle name="Percent 3 3 2 2 4 2" xfId="1315" xr:uid="{00000000-0005-0000-0000-0000FC050000}"/>
    <cellStyle name="Percent 3 3 2 2 5" xfId="1114" xr:uid="{00000000-0005-0000-0000-0000FD050000}"/>
    <cellStyle name="Percent 3 3 2 3" xfId="239" xr:uid="{00000000-0005-0000-0000-0000FE050000}"/>
    <cellStyle name="Percent 3 3 2 3 2" xfId="514" xr:uid="{00000000-0005-0000-0000-0000FF050000}"/>
    <cellStyle name="Percent 3 3 2 4" xfId="378" xr:uid="{00000000-0005-0000-0000-000000060000}"/>
    <cellStyle name="Percent 3 3 2 4 2" xfId="1427" xr:uid="{00000000-0005-0000-0000-000001060000}"/>
    <cellStyle name="Percent 3 3 2 5" xfId="925" xr:uid="{00000000-0005-0000-0000-000002060000}"/>
    <cellStyle name="Percent 3 3 2 5 2" xfId="1582" xr:uid="{00000000-0005-0000-0000-000003060000}"/>
    <cellStyle name="Percent 3 3 2 6" xfId="626" xr:uid="{00000000-0005-0000-0000-000004060000}"/>
    <cellStyle name="Percent 3 3 2 6 2" xfId="1190" xr:uid="{00000000-0005-0000-0000-000005060000}"/>
    <cellStyle name="Percent 3 3 2 7" xfId="1048" xr:uid="{00000000-0005-0000-0000-000006060000}"/>
    <cellStyle name="Percent 3 3 3" xfId="278" xr:uid="{00000000-0005-0000-0000-000007060000}"/>
    <cellStyle name="Percent 3 3 3 2" xfId="414" xr:uid="{00000000-0005-0000-0000-000008060000}"/>
    <cellStyle name="Percent 3 3 3 2 2" xfId="1353" xr:uid="{00000000-0005-0000-0000-000009060000}"/>
    <cellStyle name="Percent 3 3 3 3" xfId="845" xr:uid="{00000000-0005-0000-0000-00000A060000}"/>
    <cellStyle name="Percent 3 3 3 3 2" xfId="1460" xr:uid="{00000000-0005-0000-0000-00000B060000}"/>
    <cellStyle name="Percent 3 3 3 4" xfId="956" xr:uid="{00000000-0005-0000-0000-00000C060000}"/>
    <cellStyle name="Percent 3 3 3 4 2" xfId="1617" xr:uid="{00000000-0005-0000-0000-00000D060000}"/>
    <cellStyle name="Percent 3 3 3 5" xfId="660" xr:uid="{00000000-0005-0000-0000-00000E060000}"/>
    <cellStyle name="Percent 3 3 3 5 2" xfId="1228" xr:uid="{00000000-0005-0000-0000-00000F060000}"/>
    <cellStyle name="Percent 3 3 3 6" xfId="1083" xr:uid="{00000000-0005-0000-0000-000010060000}"/>
    <cellStyle name="Percent 3 3 4" xfId="208" xr:uid="{00000000-0005-0000-0000-000011060000}"/>
    <cellStyle name="Percent 3 3 4 2" xfId="483" xr:uid="{00000000-0005-0000-0000-000012060000}"/>
    <cellStyle name="Percent 3 3 4 2 2" xfId="1514" xr:uid="{00000000-0005-0000-0000-000013060000}"/>
    <cellStyle name="Percent 3 3 4 3" xfId="1277" xr:uid="{00000000-0005-0000-0000-000014060000}"/>
    <cellStyle name="Percent 3 3 5" xfId="347" xr:uid="{00000000-0005-0000-0000-000015060000}"/>
    <cellStyle name="Percent 3 3 5 2" xfId="1396" xr:uid="{00000000-0005-0000-0000-000016060000}"/>
    <cellStyle name="Percent 3 3 6" xfId="895" xr:uid="{00000000-0005-0000-0000-000017060000}"/>
    <cellStyle name="Percent 3 3 6 2" xfId="1551" xr:uid="{00000000-0005-0000-0000-000018060000}"/>
    <cellStyle name="Percent 3 3 7" xfId="585" xr:uid="{00000000-0005-0000-0000-000019060000}"/>
    <cellStyle name="Percent 3 3 7 2" xfId="1152" xr:uid="{00000000-0005-0000-0000-00001A060000}"/>
    <cellStyle name="Percent 3 3 8" xfId="1017" xr:uid="{00000000-0005-0000-0000-00001B060000}"/>
    <cellStyle name="Percent 3 4" xfId="124" xr:uid="{00000000-0005-0000-0000-00001C060000}"/>
    <cellStyle name="Percent 3 4 2" xfId="279" xr:uid="{00000000-0005-0000-0000-00001D060000}"/>
    <cellStyle name="Percent 3 4 2 2" xfId="415" xr:uid="{00000000-0005-0000-0000-00001E060000}"/>
    <cellStyle name="Percent 3 4 2 2 2" xfId="1461" xr:uid="{00000000-0005-0000-0000-00001F060000}"/>
    <cellStyle name="Percent 3 4 2 3" xfId="957" xr:uid="{00000000-0005-0000-0000-000020060000}"/>
    <cellStyle name="Percent 3 4 2 3 2" xfId="1618" xr:uid="{00000000-0005-0000-0000-000021060000}"/>
    <cellStyle name="Percent 3 4 2 4" xfId="730" xr:uid="{00000000-0005-0000-0000-000022060000}"/>
    <cellStyle name="Percent 3 4 2 4 2" xfId="1297" xr:uid="{00000000-0005-0000-0000-000023060000}"/>
    <cellStyle name="Percent 3 4 2 5" xfId="1084" xr:uid="{00000000-0005-0000-0000-000024060000}"/>
    <cellStyle name="Percent 3 4 3" xfId="209" xr:uid="{00000000-0005-0000-0000-000025060000}"/>
    <cellStyle name="Percent 3 4 3 2" xfId="484" xr:uid="{00000000-0005-0000-0000-000026060000}"/>
    <cellStyle name="Percent 3 4 4" xfId="348" xr:uid="{00000000-0005-0000-0000-000027060000}"/>
    <cellStyle name="Percent 3 4 4 2" xfId="1397" xr:uid="{00000000-0005-0000-0000-000028060000}"/>
    <cellStyle name="Percent 3 4 5" xfId="896" xr:uid="{00000000-0005-0000-0000-000029060000}"/>
    <cellStyle name="Percent 3 4 5 2" xfId="1552" xr:uid="{00000000-0005-0000-0000-00002A060000}"/>
    <cellStyle name="Percent 3 4 6" xfId="608" xr:uid="{00000000-0005-0000-0000-00002B060000}"/>
    <cellStyle name="Percent 3 4 6 2" xfId="1172" xr:uid="{00000000-0005-0000-0000-00002C060000}"/>
    <cellStyle name="Percent 3 4 7" xfId="1018" xr:uid="{00000000-0005-0000-0000-00002D060000}"/>
    <cellStyle name="Percent 3 5" xfId="137" xr:uid="{00000000-0005-0000-0000-00002E060000}"/>
    <cellStyle name="Percent 3 5 2" xfId="291" xr:uid="{00000000-0005-0000-0000-00002F060000}"/>
    <cellStyle name="Percent 3 5 2 2" xfId="427" xr:uid="{00000000-0005-0000-0000-000030060000}"/>
    <cellStyle name="Percent 3 5 2 2 2" xfId="1473" xr:uid="{00000000-0005-0000-0000-000031060000}"/>
    <cellStyle name="Percent 3 5 2 3" xfId="967" xr:uid="{00000000-0005-0000-0000-000032060000}"/>
    <cellStyle name="Percent 3 5 2 3 2" xfId="1630" xr:uid="{00000000-0005-0000-0000-000033060000}"/>
    <cellStyle name="Percent 3 5 2 4" xfId="755" xr:uid="{00000000-0005-0000-0000-000034060000}"/>
    <cellStyle name="Percent 3 5 2 4 2" xfId="1335" xr:uid="{00000000-0005-0000-0000-000035060000}"/>
    <cellStyle name="Percent 3 5 2 5" xfId="1096" xr:uid="{00000000-0005-0000-0000-000036060000}"/>
    <cellStyle name="Percent 3 5 3" xfId="221" xr:uid="{00000000-0005-0000-0000-000037060000}"/>
    <cellStyle name="Percent 3 5 3 2" xfId="496" xr:uid="{00000000-0005-0000-0000-000038060000}"/>
    <cellStyle name="Percent 3 5 4" xfId="360" xr:uid="{00000000-0005-0000-0000-000039060000}"/>
    <cellStyle name="Percent 3 5 4 2" xfId="1409" xr:uid="{00000000-0005-0000-0000-00003A060000}"/>
    <cellStyle name="Percent 3 5 5" xfId="907" xr:uid="{00000000-0005-0000-0000-00003B060000}"/>
    <cellStyle name="Percent 3 5 5 2" xfId="1564" xr:uid="{00000000-0005-0000-0000-00003C060000}"/>
    <cellStyle name="Percent 3 5 6" xfId="648" xr:uid="{00000000-0005-0000-0000-00003D060000}"/>
    <cellStyle name="Percent 3 5 6 2" xfId="1210" xr:uid="{00000000-0005-0000-0000-00003E060000}"/>
    <cellStyle name="Percent 3 5 7" xfId="1030" xr:uid="{00000000-0005-0000-0000-00003F060000}"/>
    <cellStyle name="Percent 3 6" xfId="121" xr:uid="{00000000-0005-0000-0000-000040060000}"/>
    <cellStyle name="Percent 3 6 2" xfId="809" xr:uid="{00000000-0005-0000-0000-000041060000}"/>
    <cellStyle name="Percent 3 6 3" xfId="714" xr:uid="{00000000-0005-0000-0000-000042060000}"/>
    <cellStyle name="Percent 3 6 3 2" xfId="1259" xr:uid="{00000000-0005-0000-0000-000043060000}"/>
    <cellStyle name="Percent 3 7" xfId="259" xr:uid="{00000000-0005-0000-0000-000044060000}"/>
    <cellStyle name="Percent 3 7 2" xfId="396" xr:uid="{00000000-0005-0000-0000-000045060000}"/>
    <cellStyle name="Percent 3 7 2 2" xfId="1599" xr:uid="{00000000-0005-0000-0000-000046060000}"/>
    <cellStyle name="Percent 3 7 3" xfId="830" xr:uid="{00000000-0005-0000-0000-000047060000}"/>
    <cellStyle name="Percent 3 7 3 2" xfId="1442" xr:uid="{00000000-0005-0000-0000-000048060000}"/>
    <cellStyle name="Percent 3 7 4" xfId="1065" xr:uid="{00000000-0005-0000-0000-000049060000}"/>
    <cellStyle name="Percent 3 8" xfId="189" xr:uid="{00000000-0005-0000-0000-00004A060000}"/>
    <cellStyle name="Percent 3 8 2" xfId="465" xr:uid="{00000000-0005-0000-0000-00004B060000}"/>
    <cellStyle name="Percent 3 9" xfId="329" xr:uid="{00000000-0005-0000-0000-00004C060000}"/>
    <cellStyle name="Percent 3 9 2" xfId="1378" xr:uid="{00000000-0005-0000-0000-00004D060000}"/>
    <cellStyle name="Percent 4" xfId="59" xr:uid="{00000000-0005-0000-0000-00004E060000}"/>
    <cellStyle name="Percent 4 2" xfId="125" xr:uid="{00000000-0005-0000-0000-00004F060000}"/>
    <cellStyle name="Percent 5" xfId="126" xr:uid="{00000000-0005-0000-0000-000050060000}"/>
    <cellStyle name="Percent 5 2" xfId="280" xr:uid="{00000000-0005-0000-0000-000051060000}"/>
    <cellStyle name="Percent 5 2 2" xfId="416" xr:uid="{00000000-0005-0000-0000-000052060000}"/>
    <cellStyle name="Percent 5 2 2 2" xfId="1619" xr:uid="{00000000-0005-0000-0000-000053060000}"/>
    <cellStyle name="Percent 5 2 3" xfId="846" xr:uid="{00000000-0005-0000-0000-000054060000}"/>
    <cellStyle name="Percent 5 2 3 2" xfId="1462" xr:uid="{00000000-0005-0000-0000-000055060000}"/>
    <cellStyle name="Percent 5 2 4" xfId="1085" xr:uid="{00000000-0005-0000-0000-000056060000}"/>
    <cellStyle name="Percent 5 3" xfId="210" xr:uid="{00000000-0005-0000-0000-000057060000}"/>
    <cellStyle name="Percent 5 3 2" xfId="485" xr:uid="{00000000-0005-0000-0000-000058060000}"/>
    <cellStyle name="Percent 5 4" xfId="349" xr:uid="{00000000-0005-0000-0000-000059060000}"/>
    <cellStyle name="Percent 5 4 2" xfId="1553" xr:uid="{00000000-0005-0000-0000-00005A060000}"/>
    <cellStyle name="Percent 5 5" xfId="811" xr:uid="{00000000-0005-0000-0000-00005B060000}"/>
    <cellStyle name="Percent 5 5 2" xfId="1398" xr:uid="{00000000-0005-0000-0000-00005C060000}"/>
    <cellStyle name="Percent 5 6" xfId="1019" xr:uid="{00000000-0005-0000-0000-00005D060000}"/>
    <cellStyle name="Percent 6" xfId="173" xr:uid="{00000000-0005-0000-0000-00005E060000}"/>
    <cellStyle name="Percent 7" xfId="251" xr:uid="{00000000-0005-0000-0000-00005F060000}"/>
    <cellStyle name="Percent 7 2" xfId="390" xr:uid="{00000000-0005-0000-0000-000060060000}"/>
    <cellStyle name="Percent 7 2 2" xfId="1595" xr:uid="{00000000-0005-0000-0000-000061060000}"/>
    <cellStyle name="Percent 7 3" xfId="1061" xr:uid="{00000000-0005-0000-0000-000062060000}"/>
    <cellStyle name="Percent 8" xfId="325" xr:uid="{00000000-0005-0000-0000-000063060000}"/>
    <cellStyle name="phx-col-head-last" xfId="548" xr:uid="{00000000-0005-0000-0000-000064060000}"/>
    <cellStyle name="phx-header" xfId="550" xr:uid="{00000000-0005-0000-0000-000065060000}"/>
    <cellStyle name="phx-subhead" xfId="549" xr:uid="{00000000-0005-0000-0000-000066060000}"/>
    <cellStyle name="Prosent" xfId="1659" builtinId="5"/>
    <cellStyle name="Prosent 2" xfId="179" xr:uid="{00000000-0005-0000-0000-000067060000}"/>
    <cellStyle name="Prosent 2 2" xfId="829" xr:uid="{00000000-0005-0000-0000-000068060000}"/>
    <cellStyle name="Prosent 2 3" xfId="599" xr:uid="{00000000-0005-0000-0000-000069060000}"/>
    <cellStyle name="Prosent 3" xfId="48" xr:uid="{00000000-0005-0000-0000-00006A060000}"/>
    <cellStyle name="Prosent 3 2" xfId="557" xr:uid="{00000000-0005-0000-0000-00006B060000}"/>
    <cellStyle name="Prosent 4" xfId="778" xr:uid="{00000000-0005-0000-0000-00006C060000}"/>
    <cellStyle name="TheMA_Background" xfId="44" xr:uid="{00000000-0005-0000-0000-00006D060000}"/>
    <cellStyle name="Title 2" xfId="670" xr:uid="{00000000-0005-0000-0000-00006F060000}"/>
    <cellStyle name="Tittel" xfId="1" builtinId="15" customBuiltin="1"/>
    <cellStyle name="Total 2" xfId="700" xr:uid="{00000000-0005-0000-0000-000071060000}"/>
    <cellStyle name="Totalt" xfId="17" builtinId="25" customBuiltin="1"/>
    <cellStyle name="Tusenskille" xfId="705" xr:uid="{00000000-0005-0000-0000-000072060000}"/>
    <cellStyle name="Tusenskille 2" xfId="639" xr:uid="{00000000-0005-0000-0000-000073060000}"/>
    <cellStyle name="Tusenskille 2 2" xfId="747" xr:uid="{00000000-0005-0000-0000-000074060000}"/>
    <cellStyle name="Tusenskille 3" xfId="773" xr:uid="{00000000-0005-0000-0000-000075060000}"/>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lgcelle" xfId="58" xr:uid="{00000000-0005-0000-0000-000076060000}"/>
    <cellStyle name="Varseltekst" xfId="14" builtinId="11" customBuiltin="1"/>
    <cellStyle name="Warning Text 2" xfId="80" xr:uid="{00000000-0005-0000-0000-000078060000}"/>
    <cellStyle name="Warning Text 2 2" xfId="793" xr:uid="{00000000-0005-0000-0000-000079060000}"/>
    <cellStyle name="Warning Text 2 3" xfId="702" xr:uid="{00000000-0005-0000-0000-00007A060000}"/>
    <cellStyle name="Warning Text 3" xfId="64" xr:uid="{00000000-0005-0000-0000-00007B060000}"/>
  </cellStyles>
  <dxfs count="3">
    <dxf>
      <border diagonalUp="0" diagonalDown="0">
        <left/>
        <right/>
        <top/>
        <bottom/>
        <vertical/>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00000000-0011-0000-FFFF-FFFF00000000}">
      <tableStyleElement type="wholeTable" dxfId="2"/>
      <tableStyleElement type="headerRow" dxfId="1"/>
    </tableStyle>
    <tableStyle name="TheMA_Table" pivot="0" count="1" xr9:uid="{00000000-0011-0000-FFFF-FFFF01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publikasjoner.nve.no/rapport/2023/rapport2023_25.pdf"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634889</xdr:colOff>
      <xdr:row>4</xdr:row>
      <xdr:rowOff>44121</xdr:rowOff>
    </xdr:from>
    <xdr:to>
      <xdr:col>18</xdr:col>
      <xdr:colOff>185396</xdr:colOff>
      <xdr:row>32</xdr:row>
      <xdr:rowOff>105103</xdr:rowOff>
    </xdr:to>
    <xdr:pic>
      <xdr:nvPicPr>
        <xdr:cNvPr id="7" name="Bilde 6">
          <a:hlinkClick xmlns:r="http://schemas.openxmlformats.org/officeDocument/2006/relationships" r:id="rId1"/>
          <a:extLst>
            <a:ext uri="{FF2B5EF4-FFF2-40B4-BE49-F238E27FC236}">
              <a16:creationId xmlns:a16="http://schemas.microsoft.com/office/drawing/2014/main" id="{A837DF54-186B-4B9B-9E3B-4177D97239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9321689" y="901371"/>
          <a:ext cx="3893907" cy="5537857"/>
        </a:xfrm>
        <a:prstGeom prst="rect">
          <a:avLst/>
        </a:prstGeom>
        <a:effectLst>
          <a:outerShdw blurRad="63500" sx="102000" sy="102000" algn="ctr" rotWithShape="0">
            <a:prstClr val="black">
              <a:alpha val="40000"/>
            </a:prst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NVE_2018_nye_farger">
      <a:dk1>
        <a:srgbClr val="000000"/>
      </a:dk1>
      <a:lt1>
        <a:srgbClr val="FFFFFF"/>
      </a:lt1>
      <a:dk2>
        <a:srgbClr val="4C4D4F"/>
      </a:dk2>
      <a:lt2>
        <a:srgbClr val="E6E7E7"/>
      </a:lt2>
      <a:accent1>
        <a:srgbClr val="CD1232"/>
      </a:accent1>
      <a:accent2>
        <a:srgbClr val="00667E"/>
      </a:accent2>
      <a:accent3>
        <a:srgbClr val="0096A7"/>
      </a:accent3>
      <a:accent4>
        <a:srgbClr val="A3D0CA"/>
      </a:accent4>
      <a:accent5>
        <a:srgbClr val="ACC282"/>
      </a:accent5>
      <a:accent6>
        <a:srgbClr val="E96956"/>
      </a:accent6>
      <a:hlink>
        <a:srgbClr val="00667E"/>
      </a:hlink>
      <a:folHlink>
        <a:srgbClr val="83848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gki@nve.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X38"/>
  <sheetViews>
    <sheetView tabSelected="1" zoomScaleNormal="100" workbookViewId="0">
      <selection activeCell="W16" sqref="W16"/>
    </sheetView>
  </sheetViews>
  <sheetFormatPr baseColWidth="10" defaultColWidth="10.85546875" defaultRowHeight="15" x14ac:dyDescent="0.25"/>
  <cols>
    <col min="1" max="16384" width="10.85546875" style="4"/>
  </cols>
  <sheetData>
    <row r="1" spans="1:24" ht="18.75" x14ac:dyDescent="0.3">
      <c r="A1" s="107" t="s">
        <v>0</v>
      </c>
      <c r="B1" s="107"/>
      <c r="C1" s="107"/>
      <c r="D1" s="107"/>
      <c r="E1" s="107"/>
      <c r="F1" s="107"/>
      <c r="G1" s="107"/>
      <c r="H1" s="107"/>
      <c r="I1" s="107"/>
      <c r="J1" s="107"/>
      <c r="K1" s="107"/>
      <c r="L1" s="107"/>
      <c r="M1" s="107"/>
      <c r="N1" s="107"/>
      <c r="O1" s="107"/>
      <c r="P1" s="107"/>
      <c r="Q1" s="107"/>
      <c r="R1" s="107"/>
      <c r="S1" s="107"/>
      <c r="T1" s="107"/>
      <c r="U1" s="107"/>
      <c r="V1" s="107"/>
      <c r="W1" s="107"/>
      <c r="X1" s="107"/>
    </row>
    <row r="2" spans="1:24" ht="18.75" x14ac:dyDescent="0.3">
      <c r="A2" s="107" t="s">
        <v>103</v>
      </c>
      <c r="B2" s="107"/>
      <c r="C2" s="107"/>
      <c r="D2" s="107"/>
      <c r="E2" s="107"/>
      <c r="F2" s="107"/>
      <c r="G2" s="107"/>
      <c r="H2" s="107"/>
      <c r="I2" s="107"/>
      <c r="J2" s="107"/>
      <c r="K2" s="107"/>
      <c r="L2" s="107"/>
      <c r="M2" s="107"/>
      <c r="N2" s="107"/>
      <c r="O2" s="107"/>
      <c r="P2" s="107"/>
      <c r="Q2" s="107"/>
      <c r="R2" s="107"/>
      <c r="S2" s="107"/>
      <c r="T2" s="107"/>
      <c r="U2" s="107"/>
      <c r="V2" s="107"/>
      <c r="W2" s="107"/>
      <c r="X2" s="107"/>
    </row>
    <row r="5" spans="1:24" ht="15.75" x14ac:dyDescent="0.25">
      <c r="A5" s="19" t="s">
        <v>1</v>
      </c>
    </row>
    <row r="6" spans="1:24" ht="15.75" x14ac:dyDescent="0.25">
      <c r="A6" s="20" t="s">
        <v>2</v>
      </c>
    </row>
    <row r="7" spans="1:24" ht="15.75" x14ac:dyDescent="0.25">
      <c r="A7" s="20" t="s">
        <v>3</v>
      </c>
    </row>
    <row r="9" spans="1:24" ht="15.75" x14ac:dyDescent="0.25">
      <c r="A9" s="19"/>
    </row>
    <row r="10" spans="1:24" x14ac:dyDescent="0.25">
      <c r="A10" s="58"/>
    </row>
    <row r="11" spans="1:24" x14ac:dyDescent="0.25">
      <c r="A11" s="56"/>
    </row>
    <row r="12" spans="1:24" ht="15.75" x14ac:dyDescent="0.25">
      <c r="A12" s="57"/>
    </row>
    <row r="13" spans="1:24" x14ac:dyDescent="0.25">
      <c r="A13" s="56"/>
    </row>
    <row r="16" spans="1:24" ht="15.75" x14ac:dyDescent="0.25">
      <c r="A16" s="20" t="s">
        <v>4</v>
      </c>
    </row>
    <row r="17" spans="1:1" x14ac:dyDescent="0.25">
      <c r="A17" s="96" t="s">
        <v>5</v>
      </c>
    </row>
    <row r="18" spans="1:1" ht="15.75" x14ac:dyDescent="0.25">
      <c r="A18" s="21"/>
    </row>
    <row r="19" spans="1:1" ht="15.75" x14ac:dyDescent="0.25">
      <c r="A19" s="20"/>
    </row>
    <row r="20" spans="1:1" ht="15.75" x14ac:dyDescent="0.25">
      <c r="A20" s="20"/>
    </row>
    <row r="21" spans="1:1" ht="15.75" x14ac:dyDescent="0.25">
      <c r="A21" s="20" t="s">
        <v>6</v>
      </c>
    </row>
    <row r="22" spans="1:1" ht="15.75" x14ac:dyDescent="0.25">
      <c r="A22" s="22" t="s">
        <v>7</v>
      </c>
    </row>
    <row r="23" spans="1:1" ht="15.75" x14ac:dyDescent="0.25">
      <c r="A23" s="23" t="s">
        <v>8</v>
      </c>
    </row>
    <row r="24" spans="1:1" x14ac:dyDescent="0.25">
      <c r="A24" s="25" t="s">
        <v>9</v>
      </c>
    </row>
    <row r="25" spans="1:1" ht="15.75" x14ac:dyDescent="0.25">
      <c r="A25" s="22" t="s">
        <v>10</v>
      </c>
    </row>
    <row r="26" spans="1:1" ht="15.75" x14ac:dyDescent="0.25">
      <c r="A26" s="23" t="s">
        <v>11</v>
      </c>
    </row>
    <row r="27" spans="1:1" ht="15.75" x14ac:dyDescent="0.25">
      <c r="A27" s="23" t="s">
        <v>12</v>
      </c>
    </row>
    <row r="30" spans="1:1" x14ac:dyDescent="0.25">
      <c r="A30" s="4" t="s">
        <v>13</v>
      </c>
    </row>
    <row r="31" spans="1:1" x14ac:dyDescent="0.25">
      <c r="A31" s="4" t="s">
        <v>14</v>
      </c>
    </row>
    <row r="32" spans="1:1" x14ac:dyDescent="0.25">
      <c r="A32" s="58" t="s">
        <v>15</v>
      </c>
    </row>
    <row r="33" spans="1:24" x14ac:dyDescent="0.25">
      <c r="A33" s="4" t="s">
        <v>16</v>
      </c>
    </row>
    <row r="34" spans="1:24" x14ac:dyDescent="0.25">
      <c r="A34" s="24"/>
    </row>
    <row r="35" spans="1:24" x14ac:dyDescent="0.25">
      <c r="A35" s="24"/>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sheetData>
  <mergeCells count="2">
    <mergeCell ref="A1:X1"/>
    <mergeCell ref="A2:X2"/>
  </mergeCells>
  <hyperlinks>
    <hyperlink ref="A22" location="'Hovedtall fra analysen'!A1" display=" - Hovedtall fra analysen" xr:uid="{00000000-0004-0000-0000-000000000000}"/>
    <hyperlink ref="A24" location="'Forbruk i Norge'!A1" display=" - Forbruk i Norden" xr:uid="{00000000-0004-0000-0000-000001000000}"/>
    <hyperlink ref="A25" location="'Produksjon i Norden'!A1" display=" - Produksjon i Norden" xr:uid="{00000000-0004-0000-0000-000002000000}"/>
    <hyperlink ref="A23" location="'Kull-, gass- og CO2-priser'!A1" display=" - Kull-, gass- og CO2-priser" xr:uid="{00000000-0004-0000-0000-000003000000}"/>
    <hyperlink ref="A26" location="'Kraftbalanser Norden'!A1" display=" - Kraftbalanse i nordiske prisområder" xr:uid="{00000000-0004-0000-0000-000004000000}"/>
    <hyperlink ref="A27" location="'Kraftpriser Norden'!A1" display=" - Kraftpriser i nordiske elspotområder" xr:uid="{00000000-0004-0000-0000-000005000000}"/>
    <hyperlink ref="A17" r:id="rId1" xr:uid="{00000000-0004-0000-0000-000006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L46"/>
  <sheetViews>
    <sheetView zoomScale="115" zoomScaleNormal="115" workbookViewId="0">
      <selection activeCell="J21" sqref="J21"/>
    </sheetView>
  </sheetViews>
  <sheetFormatPr baseColWidth="10" defaultColWidth="10.85546875" defaultRowHeight="15" x14ac:dyDescent="0.25"/>
  <cols>
    <col min="1" max="1" width="18.42578125" style="4" bestFit="1" customWidth="1"/>
    <col min="2" max="2" width="12" style="4" bestFit="1" customWidth="1"/>
    <col min="3" max="10" width="11.85546875" style="4" customWidth="1"/>
    <col min="11" max="16384" width="10.85546875" style="4"/>
  </cols>
  <sheetData>
    <row r="1" spans="1:12" ht="18.75" x14ac:dyDescent="0.3">
      <c r="A1" s="107" t="s">
        <v>17</v>
      </c>
      <c r="B1" s="107"/>
      <c r="C1" s="107"/>
      <c r="D1" s="107"/>
      <c r="E1" s="107"/>
      <c r="F1" s="107"/>
      <c r="G1" s="107"/>
      <c r="H1" s="107"/>
      <c r="I1" s="107"/>
      <c r="J1" s="107"/>
    </row>
    <row r="2" spans="1:12" ht="15.75" thickBot="1" x14ac:dyDescent="0.3">
      <c r="A2" s="27"/>
      <c r="B2" s="28" t="s">
        <v>18</v>
      </c>
      <c r="C2" s="29" t="s">
        <v>19</v>
      </c>
      <c r="D2" s="29" t="s">
        <v>20</v>
      </c>
      <c r="E2" s="29" t="s">
        <v>21</v>
      </c>
      <c r="F2" s="29" t="s">
        <v>22</v>
      </c>
      <c r="G2" s="29" t="s">
        <v>23</v>
      </c>
      <c r="H2" s="29" t="s">
        <v>24</v>
      </c>
      <c r="I2" s="29" t="s">
        <v>25</v>
      </c>
      <c r="J2" s="29" t="s">
        <v>26</v>
      </c>
      <c r="L2" s="25"/>
    </row>
    <row r="3" spans="1:12" x14ac:dyDescent="0.25">
      <c r="A3" s="108" t="s">
        <v>27</v>
      </c>
      <c r="B3" s="33" t="s">
        <v>28</v>
      </c>
      <c r="C3" s="34">
        <v>80</v>
      </c>
      <c r="D3" s="34">
        <v>76</v>
      </c>
      <c r="E3" s="34">
        <v>77</v>
      </c>
      <c r="F3" s="34">
        <v>82</v>
      </c>
      <c r="G3" s="35">
        <v>82.659073333333325</v>
      </c>
      <c r="H3" s="35">
        <v>78.523123333333331</v>
      </c>
      <c r="I3" s="35">
        <v>77.975366666666673</v>
      </c>
      <c r="J3" s="35">
        <v>86.954603333333324</v>
      </c>
      <c r="L3" s="25"/>
    </row>
    <row r="4" spans="1:12" x14ac:dyDescent="0.25">
      <c r="A4" s="108"/>
      <c r="B4" s="30" t="s">
        <v>29</v>
      </c>
      <c r="C4" s="31">
        <v>59</v>
      </c>
      <c r="D4" s="31">
        <v>56</v>
      </c>
      <c r="E4" s="31">
        <v>58</v>
      </c>
      <c r="F4" s="31">
        <v>69</v>
      </c>
      <c r="G4" s="32">
        <v>70.170760000000016</v>
      </c>
      <c r="H4" s="32">
        <v>67.019223333333315</v>
      </c>
      <c r="I4" s="32">
        <v>65.886676666666659</v>
      </c>
      <c r="J4" s="32">
        <v>70.727270000000004</v>
      </c>
      <c r="L4" s="25"/>
    </row>
    <row r="5" spans="1:12" x14ac:dyDescent="0.25">
      <c r="A5" s="108"/>
      <c r="B5" s="33" t="s">
        <v>30</v>
      </c>
      <c r="C5" s="34">
        <v>49</v>
      </c>
      <c r="D5" s="34">
        <v>48</v>
      </c>
      <c r="E5" s="34">
        <v>56</v>
      </c>
      <c r="F5" s="34">
        <v>58</v>
      </c>
      <c r="G5" s="35">
        <v>63.792273333333341</v>
      </c>
      <c r="H5" s="35">
        <v>63.095709999999997</v>
      </c>
      <c r="I5" s="35">
        <v>64.60599666666667</v>
      </c>
      <c r="J5" s="35">
        <v>64.509373333333315</v>
      </c>
      <c r="L5" s="25"/>
    </row>
    <row r="6" spans="1:12" x14ac:dyDescent="0.25">
      <c r="A6" s="108"/>
      <c r="B6" s="46" t="s">
        <v>31</v>
      </c>
      <c r="C6" s="47">
        <v>121</v>
      </c>
      <c r="D6" s="47">
        <v>116</v>
      </c>
      <c r="E6" s="47">
        <v>133</v>
      </c>
      <c r="F6" s="47">
        <v>121</v>
      </c>
      <c r="G6" s="48">
        <v>120.8720866666667</v>
      </c>
      <c r="H6" s="48">
        <v>115.70256999999999</v>
      </c>
      <c r="I6" s="48">
        <v>115.0996</v>
      </c>
      <c r="J6" s="48">
        <v>128.71507333333329</v>
      </c>
    </row>
    <row r="7" spans="1:12" x14ac:dyDescent="0.25">
      <c r="A7" s="108"/>
      <c r="B7" s="33" t="s">
        <v>32</v>
      </c>
      <c r="C7" s="34">
        <v>84</v>
      </c>
      <c r="D7" s="34">
        <v>78</v>
      </c>
      <c r="E7" s="34">
        <v>80</v>
      </c>
      <c r="F7" s="34">
        <v>102</v>
      </c>
      <c r="G7" s="35">
        <v>105.8200566666667</v>
      </c>
      <c r="H7" s="35">
        <v>101.77063</v>
      </c>
      <c r="I7" s="35">
        <v>100.33239</v>
      </c>
      <c r="J7" s="35">
        <v>107.9410566666667</v>
      </c>
    </row>
    <row r="8" spans="1:12" x14ac:dyDescent="0.25">
      <c r="A8" s="108"/>
      <c r="B8" s="46" t="s">
        <v>33</v>
      </c>
      <c r="C8" s="47">
        <v>74</v>
      </c>
      <c r="D8" s="47">
        <v>70</v>
      </c>
      <c r="E8" s="47">
        <v>77</v>
      </c>
      <c r="F8" s="47">
        <v>91</v>
      </c>
      <c r="G8" s="48">
        <v>100.4024166666667</v>
      </c>
      <c r="H8" s="48">
        <v>99.874523333333329</v>
      </c>
      <c r="I8" s="48">
        <v>102.3163666666667</v>
      </c>
      <c r="J8" s="48">
        <v>102.25846</v>
      </c>
    </row>
    <row r="9" spans="1:12" x14ac:dyDescent="0.25">
      <c r="A9" s="108"/>
      <c r="B9" s="33" t="s">
        <v>34</v>
      </c>
      <c r="C9" s="34">
        <v>47</v>
      </c>
      <c r="D9" s="34">
        <v>45</v>
      </c>
      <c r="E9" s="34">
        <v>46</v>
      </c>
      <c r="F9" s="34">
        <v>47</v>
      </c>
      <c r="G9" s="35">
        <v>47.190903333333331</v>
      </c>
      <c r="H9" s="35">
        <v>44.369636666666658</v>
      </c>
      <c r="I9" s="35">
        <v>44.094580000000001</v>
      </c>
      <c r="J9" s="35">
        <v>49.296416666666659</v>
      </c>
    </row>
    <row r="10" spans="1:12" x14ac:dyDescent="0.25">
      <c r="A10" s="108"/>
      <c r="B10" s="46" t="s">
        <v>35</v>
      </c>
      <c r="C10" s="47">
        <v>34</v>
      </c>
      <c r="D10" s="47">
        <v>33</v>
      </c>
      <c r="E10" s="47">
        <v>35</v>
      </c>
      <c r="F10" s="47">
        <v>38</v>
      </c>
      <c r="G10" s="48">
        <v>38.629133333333343</v>
      </c>
      <c r="H10" s="48">
        <v>36.590616666666662</v>
      </c>
      <c r="I10" s="48">
        <v>35.946910000000003</v>
      </c>
      <c r="J10" s="48">
        <v>38.812953333333333</v>
      </c>
    </row>
    <row r="11" spans="1:12" ht="15.75" thickBot="1" x14ac:dyDescent="0.3">
      <c r="A11" s="109"/>
      <c r="B11" s="52" t="s">
        <v>36</v>
      </c>
      <c r="C11" s="53">
        <v>27</v>
      </c>
      <c r="D11" s="53">
        <v>28</v>
      </c>
      <c r="E11" s="53">
        <v>34</v>
      </c>
      <c r="F11" s="53">
        <v>31</v>
      </c>
      <c r="G11" s="54">
        <v>33.490589999999997</v>
      </c>
      <c r="H11" s="54">
        <v>32.764400000000002</v>
      </c>
      <c r="I11" s="54">
        <v>33.393293333333332</v>
      </c>
      <c r="J11" s="54">
        <v>33.732989999999987</v>
      </c>
    </row>
    <row r="12" spans="1:12" x14ac:dyDescent="0.25">
      <c r="A12" s="110" t="s">
        <v>37</v>
      </c>
      <c r="B12" s="45">
        <v>2022</v>
      </c>
      <c r="C12" s="35">
        <f>'Produksjon i Norden'!J4</f>
        <v>156.42500000000001</v>
      </c>
      <c r="D12" s="35">
        <f>'Produksjon i Norden'!J9</f>
        <v>170.3614779735137</v>
      </c>
      <c r="E12" s="35">
        <f>'Produksjon i Norden'!J19</f>
        <v>73.141995366084842</v>
      </c>
      <c r="F12" s="35">
        <f>'Produksjon i Norden'!J14</f>
        <v>40.080661781946397</v>
      </c>
      <c r="G12" s="35">
        <v>540.5</v>
      </c>
      <c r="H12" s="35">
        <v>117.884</v>
      </c>
      <c r="I12" s="35">
        <v>445.7</v>
      </c>
      <c r="J12" s="35">
        <v>323.26499999999999</v>
      </c>
      <c r="K12" s="81"/>
    </row>
    <row r="13" spans="1:12" x14ac:dyDescent="0.25">
      <c r="A13" s="108"/>
      <c r="B13" s="37" t="s">
        <v>28</v>
      </c>
      <c r="C13" s="48">
        <f>'Produksjon i Norden'!J5</f>
        <v>163.92559446879264</v>
      </c>
      <c r="D13" s="48">
        <f>'Produksjon i Norden'!J10</f>
        <v>196.81816838053138</v>
      </c>
      <c r="E13" s="48">
        <f>'Produksjon i Norden'!J20</f>
        <v>99.798515022108404</v>
      </c>
      <c r="F13" s="48">
        <f>'Produksjon i Norden'!J15</f>
        <v>54.941025852637004</v>
      </c>
      <c r="G13" s="48">
        <v>588.53562616256602</v>
      </c>
      <c r="H13" s="48">
        <v>165.52120996066671</v>
      </c>
      <c r="I13" s="48">
        <v>595.95845467874688</v>
      </c>
      <c r="J13" s="48">
        <v>338.11541005660632</v>
      </c>
    </row>
    <row r="14" spans="1:12" x14ac:dyDescent="0.25">
      <c r="A14" s="108"/>
      <c r="B14" s="36" t="s">
        <v>29</v>
      </c>
      <c r="C14" s="35">
        <f>'Produksjon i Norden'!J6</f>
        <v>180.38487860955343</v>
      </c>
      <c r="D14" s="35">
        <f>'Produksjon i Norden'!J11</f>
        <v>209.25954457699652</v>
      </c>
      <c r="E14" s="35">
        <f>'Produksjon i Norden'!J21</f>
        <v>110.78302277856557</v>
      </c>
      <c r="F14" s="35">
        <f>'Produksjon i Norden'!J16</f>
        <v>71.164994017149496</v>
      </c>
      <c r="G14" s="35">
        <v>672.81512814926339</v>
      </c>
      <c r="H14" s="35">
        <v>191.73538836866669</v>
      </c>
      <c r="I14" s="35">
        <v>646.25636105652859</v>
      </c>
      <c r="J14" s="35">
        <v>380.28384526193162</v>
      </c>
    </row>
    <row r="15" spans="1:12" x14ac:dyDescent="0.25">
      <c r="A15" s="109"/>
      <c r="B15" s="38" t="s">
        <v>30</v>
      </c>
      <c r="C15" s="49">
        <f>'Produksjon i Norden'!J7</f>
        <v>203.30443740323065</v>
      </c>
      <c r="D15" s="49">
        <f>'Produksjon i Norden'!J12</f>
        <v>220.59605860519193</v>
      </c>
      <c r="E15" s="49">
        <f>'Produksjon i Norden'!J22</f>
        <v>115.04048924933934</v>
      </c>
      <c r="F15" s="49">
        <f>'Produksjon i Norden'!J17</f>
        <v>96.757780491193913</v>
      </c>
      <c r="G15" s="49">
        <v>756.58155718777346</v>
      </c>
      <c r="H15" s="49">
        <v>218.12387626966671</v>
      </c>
      <c r="I15" s="49">
        <v>692.14836387256037</v>
      </c>
      <c r="J15" s="49">
        <v>433.05422624453553</v>
      </c>
    </row>
    <row r="16" spans="1:12" x14ac:dyDescent="0.25">
      <c r="A16" s="110" t="s">
        <v>38</v>
      </c>
      <c r="B16" s="82">
        <v>2022</v>
      </c>
      <c r="C16" s="35">
        <f>'Forbruk i Norden'!I4</f>
        <v>135.30799999999999</v>
      </c>
      <c r="D16" s="35">
        <v>136</v>
      </c>
      <c r="E16" s="35">
        <v>81</v>
      </c>
      <c r="F16" s="35">
        <v>35</v>
      </c>
      <c r="G16" s="35">
        <v>512.4</v>
      </c>
      <c r="H16" s="35">
        <v>113.61799999999999</v>
      </c>
      <c r="I16" s="35">
        <v>453.3</v>
      </c>
      <c r="J16" s="35">
        <v>319.30599999999998</v>
      </c>
      <c r="K16" s="74"/>
      <c r="L16" s="74"/>
    </row>
    <row r="17" spans="1:11" x14ac:dyDescent="0.25">
      <c r="A17" s="108"/>
      <c r="B17" s="50" t="s">
        <v>28</v>
      </c>
      <c r="C17" s="48">
        <f>'Forbruk i Norden'!I5</f>
        <v>163.29093435919935</v>
      </c>
      <c r="D17" s="48">
        <f>'Forbruk i Norden'!I9</f>
        <v>165</v>
      </c>
      <c r="E17" s="48">
        <f>'Forbruk i Norden'!I17</f>
        <v>102</v>
      </c>
      <c r="F17" s="48">
        <f>'Forbruk i Norden'!I13</f>
        <v>52.400000000000006</v>
      </c>
      <c r="G17" s="48">
        <v>619.30591032099994</v>
      </c>
      <c r="H17" s="48">
        <v>141.56733646399999</v>
      </c>
      <c r="I17" s="48">
        <v>514.54067256299993</v>
      </c>
      <c r="J17" s="48">
        <v>357.57486045600001</v>
      </c>
    </row>
    <row r="18" spans="1:11" x14ac:dyDescent="0.25">
      <c r="A18" s="108"/>
      <c r="B18" s="40" t="s">
        <v>29</v>
      </c>
      <c r="C18" s="35">
        <f>'Forbruk i Norden'!I6</f>
        <v>176.2256583080347</v>
      </c>
      <c r="D18" s="35">
        <f>'Forbruk i Norden'!I10</f>
        <v>176.5</v>
      </c>
      <c r="E18" s="35">
        <f>'Forbruk i Norden'!I18</f>
        <v>112.5</v>
      </c>
      <c r="F18" s="35">
        <f>'Forbruk i Norden'!I14</f>
        <v>67.599999999999994</v>
      </c>
      <c r="G18" s="35">
        <v>697.58956296833333</v>
      </c>
      <c r="H18" s="35">
        <v>172.28433292400001</v>
      </c>
      <c r="I18" s="35">
        <v>572.79090385033328</v>
      </c>
      <c r="J18" s="35">
        <v>391.71490982566672</v>
      </c>
    </row>
    <row r="19" spans="1:11" x14ac:dyDescent="0.25">
      <c r="A19" s="109"/>
      <c r="B19" s="51" t="s">
        <v>30</v>
      </c>
      <c r="C19" s="49">
        <f>'Forbruk i Norden'!I7</f>
        <v>191.41038225687009</v>
      </c>
      <c r="D19" s="49">
        <f>'Forbruk i Norden'!I11</f>
        <v>193</v>
      </c>
      <c r="E19" s="49">
        <f>'Forbruk i Norden'!I19</f>
        <v>122</v>
      </c>
      <c r="F19" s="49">
        <f>'Forbruk i Norden'!I15</f>
        <v>81.5</v>
      </c>
      <c r="G19" s="49">
        <v>786.01922412599993</v>
      </c>
      <c r="H19" s="49">
        <v>199.98687989033331</v>
      </c>
      <c r="I19" s="49">
        <v>644.83865830366665</v>
      </c>
      <c r="J19" s="49">
        <v>439.74247398566672</v>
      </c>
    </row>
    <row r="20" spans="1:11" x14ac:dyDescent="0.25">
      <c r="A20" s="110" t="s">
        <v>39</v>
      </c>
      <c r="B20" s="82">
        <v>2022</v>
      </c>
      <c r="C20" s="35">
        <f>C12-C16</f>
        <v>21.117000000000019</v>
      </c>
      <c r="D20" s="35">
        <f>D12-D16</f>
        <v>34.361477973513701</v>
      </c>
      <c r="E20" s="35">
        <f>E12-E16</f>
        <v>-7.8580046339151579</v>
      </c>
      <c r="F20" s="35">
        <f>F12-F16</f>
        <v>5.0806617819463966</v>
      </c>
      <c r="G20" s="35">
        <v>28.1</v>
      </c>
      <c r="H20" s="35">
        <v>4.2660000000000098</v>
      </c>
      <c r="I20" s="35">
        <v>-16.7</v>
      </c>
      <c r="J20" s="35">
        <v>3.9590000000000001</v>
      </c>
      <c r="K20" s="81"/>
    </row>
    <row r="21" spans="1:11" x14ac:dyDescent="0.25">
      <c r="A21" s="108"/>
      <c r="B21" s="39" t="s">
        <v>28</v>
      </c>
      <c r="C21" s="48">
        <f t="shared" ref="C21:F23" si="0">C13-C17</f>
        <v>0.63466010959328401</v>
      </c>
      <c r="D21" s="48">
        <f t="shared" si="0"/>
        <v>31.818168380531375</v>
      </c>
      <c r="E21" s="48">
        <f t="shared" si="0"/>
        <v>-2.2014849778915959</v>
      </c>
      <c r="F21" s="48">
        <f t="shared" si="0"/>
        <v>2.5410258526369986</v>
      </c>
      <c r="G21" s="48">
        <v>-30.770284158433991</v>
      </c>
      <c r="H21" s="48">
        <v>23.95387349666667</v>
      </c>
      <c r="I21" s="48">
        <v>81.417782115746874</v>
      </c>
      <c r="J21" s="48">
        <v>-19.459450399393742</v>
      </c>
    </row>
    <row r="22" spans="1:11" x14ac:dyDescent="0.25">
      <c r="A22" s="108"/>
      <c r="B22" s="40" t="s">
        <v>29</v>
      </c>
      <c r="C22" s="35">
        <f t="shared" si="0"/>
        <v>4.1592203015187295</v>
      </c>
      <c r="D22" s="35">
        <f t="shared" si="0"/>
        <v>32.759544576996518</v>
      </c>
      <c r="E22" s="35">
        <f t="shared" si="0"/>
        <v>-1.7169772214344334</v>
      </c>
      <c r="F22" s="35">
        <f t="shared" si="0"/>
        <v>3.5649940171495018</v>
      </c>
      <c r="G22" s="35">
        <v>-24.77443481906997</v>
      </c>
      <c r="H22" s="35">
        <v>19.451055444666672</v>
      </c>
      <c r="I22" s="35">
        <v>73.465457206195282</v>
      </c>
      <c r="J22" s="35">
        <v>-11.43106456373507</v>
      </c>
    </row>
    <row r="23" spans="1:11" x14ac:dyDescent="0.25">
      <c r="A23" s="109"/>
      <c r="B23" s="41" t="s">
        <v>30</v>
      </c>
      <c r="C23" s="49">
        <f t="shared" si="0"/>
        <v>11.894055146360557</v>
      </c>
      <c r="D23" s="49">
        <f t="shared" si="0"/>
        <v>27.596058605191928</v>
      </c>
      <c r="E23" s="49">
        <f t="shared" si="0"/>
        <v>-6.9595107506606553</v>
      </c>
      <c r="F23" s="49">
        <f t="shared" si="0"/>
        <v>15.257780491193913</v>
      </c>
      <c r="G23" s="49">
        <v>-29.437666938226521</v>
      </c>
      <c r="H23" s="49">
        <v>18.13699637933334</v>
      </c>
      <c r="I23" s="49">
        <v>47.309705568893662</v>
      </c>
      <c r="J23" s="49">
        <v>-6.688247741131196</v>
      </c>
    </row>
    <row r="24" spans="1:11" x14ac:dyDescent="0.25">
      <c r="A24" s="90"/>
      <c r="B24" s="91"/>
      <c r="C24" s="92"/>
      <c r="D24" s="92"/>
      <c r="E24" s="92"/>
      <c r="F24" s="92"/>
      <c r="G24" s="92"/>
      <c r="H24" s="92"/>
      <c r="I24" s="92"/>
      <c r="J24" s="92"/>
    </row>
    <row r="25" spans="1:11" x14ac:dyDescent="0.25">
      <c r="A25" s="44" t="s">
        <v>40</v>
      </c>
      <c r="B25" s="44"/>
      <c r="C25" s="84"/>
      <c r="D25" s="84"/>
      <c r="E25" s="84"/>
      <c r="F25" s="5"/>
      <c r="G25" s="92"/>
      <c r="H25" s="92"/>
      <c r="I25" s="92"/>
      <c r="J25" s="92"/>
    </row>
    <row r="26" spans="1:11" x14ac:dyDescent="0.25">
      <c r="A26" s="44" t="s">
        <v>41</v>
      </c>
      <c r="B26" s="44"/>
      <c r="C26" s="84"/>
      <c r="D26" s="84"/>
      <c r="E26" s="84"/>
      <c r="F26" s="5"/>
      <c r="G26" s="92"/>
      <c r="H26" s="92"/>
      <c r="I26" s="92"/>
      <c r="J26" s="92"/>
    </row>
    <row r="27" spans="1:11" x14ac:dyDescent="0.25">
      <c r="A27" s="44"/>
      <c r="B27" s="44"/>
      <c r="C27" s="84"/>
      <c r="D27" s="84"/>
      <c r="E27" s="84"/>
      <c r="F27" s="5"/>
      <c r="G27" s="5"/>
      <c r="H27" s="5"/>
      <c r="I27" s="5"/>
      <c r="J27" s="5"/>
    </row>
    <row r="28" spans="1:11" x14ac:dyDescent="0.25">
      <c r="A28" s="76" t="s">
        <v>42</v>
      </c>
      <c r="B28" s="44"/>
      <c r="C28" s="84"/>
      <c r="D28" s="84"/>
      <c r="E28" s="84"/>
      <c r="F28" s="5"/>
      <c r="G28" s="5"/>
      <c r="H28" s="5"/>
      <c r="I28" s="5"/>
      <c r="J28" s="5"/>
    </row>
    <row r="29" spans="1:11" x14ac:dyDescent="0.25">
      <c r="A29" s="76"/>
      <c r="B29" s="44"/>
      <c r="C29" s="84"/>
      <c r="D29" s="84"/>
      <c r="E29" s="84"/>
      <c r="F29" s="5"/>
      <c r="G29" s="5"/>
      <c r="H29" s="5"/>
      <c r="I29" s="5"/>
      <c r="J29" s="5"/>
    </row>
    <row r="30" spans="1:11" x14ac:dyDescent="0.25">
      <c r="A30" s="76" t="s">
        <v>43</v>
      </c>
      <c r="B30" s="44"/>
      <c r="C30" s="84"/>
      <c r="D30" s="44"/>
      <c r="E30" s="44"/>
    </row>
    <row r="31" spans="1:11" x14ac:dyDescent="0.25">
      <c r="A31" s="83" t="s">
        <v>44</v>
      </c>
      <c r="B31" s="44"/>
      <c r="C31" s="84"/>
      <c r="D31" s="44"/>
      <c r="E31" s="44"/>
    </row>
    <row r="32" spans="1:11" s="83" customFormat="1" ht="12" x14ac:dyDescent="0.25">
      <c r="A32" s="93" t="s">
        <v>45</v>
      </c>
      <c r="B32" s="93"/>
    </row>
    <row r="33" spans="1:5" s="83" customFormat="1" ht="12" x14ac:dyDescent="0.25"/>
    <row r="34" spans="1:5" x14ac:dyDescent="0.25">
      <c r="A34" s="76" t="s">
        <v>46</v>
      </c>
      <c r="B34" s="44"/>
      <c r="C34" s="84"/>
      <c r="D34" s="44"/>
      <c r="E34" s="44"/>
    </row>
    <row r="35" spans="1:5" x14ac:dyDescent="0.25">
      <c r="A35" s="76"/>
      <c r="B35" s="44"/>
      <c r="C35" s="44"/>
      <c r="D35" s="44"/>
      <c r="E35" s="44"/>
    </row>
    <row r="36" spans="1:5" x14ac:dyDescent="0.25">
      <c r="A36" s="103" t="s">
        <v>47</v>
      </c>
    </row>
    <row r="37" spans="1:5" x14ac:dyDescent="0.25">
      <c r="A37" s="103"/>
    </row>
    <row r="38" spans="1:5" x14ac:dyDescent="0.25">
      <c r="A38" s="103" t="s">
        <v>48</v>
      </c>
      <c r="B38" s="74"/>
      <c r="D38" s="75"/>
    </row>
    <row r="39" spans="1:5" x14ac:dyDescent="0.25">
      <c r="A39" s="74"/>
      <c r="B39" s="74"/>
      <c r="D39" s="75"/>
    </row>
    <row r="40" spans="1:5" x14ac:dyDescent="0.25">
      <c r="A40" s="74"/>
      <c r="B40" s="74"/>
      <c r="D40" s="75"/>
    </row>
    <row r="41" spans="1:5" x14ac:dyDescent="0.25">
      <c r="A41" s="74"/>
      <c r="B41" s="74"/>
      <c r="D41" s="75"/>
    </row>
    <row r="42" spans="1:5" x14ac:dyDescent="0.25">
      <c r="A42" s="74"/>
      <c r="B42" s="74"/>
      <c r="D42" s="75"/>
    </row>
    <row r="43" spans="1:5" x14ac:dyDescent="0.25">
      <c r="A43" s="74"/>
      <c r="B43" s="74"/>
      <c r="D43" s="75"/>
    </row>
    <row r="44" spans="1:5" x14ac:dyDescent="0.25">
      <c r="A44" s="74"/>
      <c r="B44" s="74"/>
      <c r="D44" s="75"/>
    </row>
    <row r="45" spans="1:5" x14ac:dyDescent="0.25">
      <c r="A45" s="74"/>
      <c r="B45" s="74"/>
      <c r="D45" s="75"/>
    </row>
    <row r="46" spans="1:5" x14ac:dyDescent="0.25">
      <c r="A46" s="74"/>
      <c r="B46" s="74"/>
      <c r="D46" s="75"/>
    </row>
  </sheetData>
  <mergeCells count="5">
    <mergeCell ref="A1:J1"/>
    <mergeCell ref="A3:A11"/>
    <mergeCell ref="A12:A15"/>
    <mergeCell ref="A16:A19"/>
    <mergeCell ref="A20:A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L6"/>
  <sheetViews>
    <sheetView workbookViewId="0">
      <selection activeCell="D4" sqref="D4"/>
    </sheetView>
  </sheetViews>
  <sheetFormatPr baseColWidth="10" defaultColWidth="10.85546875" defaultRowHeight="15" x14ac:dyDescent="0.25"/>
  <cols>
    <col min="1" max="16384" width="10.85546875" style="4"/>
  </cols>
  <sheetData>
    <row r="1" spans="1:12" ht="19.5" customHeight="1" thickBot="1" x14ac:dyDescent="0.3">
      <c r="A1" s="114" t="s">
        <v>49</v>
      </c>
      <c r="B1" s="114"/>
      <c r="C1" s="114"/>
      <c r="D1" s="114"/>
      <c r="E1" s="114"/>
      <c r="F1" s="114"/>
      <c r="G1" s="114"/>
      <c r="H1" s="114"/>
      <c r="I1" s="114"/>
      <c r="J1" s="114"/>
      <c r="K1" s="8"/>
    </row>
    <row r="2" spans="1:12" ht="15" customHeight="1" x14ac:dyDescent="0.25">
      <c r="A2" s="59"/>
      <c r="B2" s="112" t="s">
        <v>50</v>
      </c>
      <c r="C2" s="112"/>
      <c r="D2" s="113"/>
      <c r="E2" s="111" t="s">
        <v>51</v>
      </c>
      <c r="F2" s="112"/>
      <c r="G2" s="113"/>
      <c r="H2" s="111" t="s">
        <v>52</v>
      </c>
      <c r="I2" s="112"/>
      <c r="J2" s="113"/>
      <c r="K2" s="9"/>
      <c r="L2" s="25"/>
    </row>
    <row r="3" spans="1:12" x14ac:dyDescent="0.25">
      <c r="A3" s="60"/>
      <c r="B3" s="61" t="s">
        <v>53</v>
      </c>
      <c r="C3" s="61" t="s">
        <v>54</v>
      </c>
      <c r="D3" s="62" t="s">
        <v>55</v>
      </c>
      <c r="E3" s="61" t="s">
        <v>53</v>
      </c>
      <c r="F3" s="61" t="s">
        <v>54</v>
      </c>
      <c r="G3" s="62" t="s">
        <v>55</v>
      </c>
      <c r="H3" s="61" t="s">
        <v>53</v>
      </c>
      <c r="I3" s="61" t="s">
        <v>54</v>
      </c>
      <c r="J3" s="62" t="s">
        <v>55</v>
      </c>
      <c r="K3" s="8"/>
      <c r="L3" s="25"/>
    </row>
    <row r="4" spans="1:12" x14ac:dyDescent="0.25">
      <c r="A4" s="63">
        <v>2030</v>
      </c>
      <c r="B4" s="64">
        <v>6.3</v>
      </c>
      <c r="C4" s="64">
        <v>10.5</v>
      </c>
      <c r="D4" s="65">
        <v>15.75</v>
      </c>
      <c r="E4" s="64">
        <v>15</v>
      </c>
      <c r="F4" s="64">
        <v>30</v>
      </c>
      <c r="G4" s="65">
        <v>48</v>
      </c>
      <c r="H4" s="86">
        <v>63</v>
      </c>
      <c r="I4" s="64">
        <v>105</v>
      </c>
      <c r="J4" s="65">
        <v>147</v>
      </c>
      <c r="L4" s="25"/>
    </row>
    <row r="5" spans="1:12" x14ac:dyDescent="0.25">
      <c r="A5" s="63">
        <v>2035</v>
      </c>
      <c r="B5" s="66">
        <v>5.8979999999999997</v>
      </c>
      <c r="C5" s="66">
        <v>10.199999999999999</v>
      </c>
      <c r="D5" s="67">
        <v>16.036850000000001</v>
      </c>
      <c r="E5" s="66">
        <v>14.55</v>
      </c>
      <c r="F5" s="66">
        <v>30</v>
      </c>
      <c r="G5" s="67">
        <v>50.024999999999999</v>
      </c>
      <c r="H5" s="87">
        <v>62.25</v>
      </c>
      <c r="I5" s="66">
        <v>107.5</v>
      </c>
      <c r="J5" s="67">
        <v>155.25</v>
      </c>
      <c r="L5" s="25"/>
    </row>
    <row r="6" spans="1:12" x14ac:dyDescent="0.25">
      <c r="A6" s="68">
        <v>2040</v>
      </c>
      <c r="B6" s="69">
        <v>5.4969999999999999</v>
      </c>
      <c r="C6" s="69">
        <v>10.1</v>
      </c>
      <c r="D6" s="70">
        <v>16.323699999999999</v>
      </c>
      <c r="E6" s="69">
        <v>14.1</v>
      </c>
      <c r="F6" s="69">
        <v>30.5</v>
      </c>
      <c r="G6" s="70">
        <v>52.05</v>
      </c>
      <c r="H6" s="88">
        <v>61.5</v>
      </c>
      <c r="I6" s="69">
        <v>110</v>
      </c>
      <c r="J6" s="106">
        <v>163.5</v>
      </c>
      <c r="L6" s="25"/>
    </row>
  </sheetData>
  <mergeCells count="4">
    <mergeCell ref="H2:J2"/>
    <mergeCell ref="A1:J1"/>
    <mergeCell ref="B2:D2"/>
    <mergeCell ref="E2:G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P22"/>
  <sheetViews>
    <sheetView topLeftCell="A2" workbookViewId="0">
      <selection activeCell="E27" sqref="E27"/>
    </sheetView>
  </sheetViews>
  <sheetFormatPr baseColWidth="10" defaultColWidth="10.85546875" defaultRowHeight="15" x14ac:dyDescent="0.25"/>
  <cols>
    <col min="1" max="2" width="10.85546875" style="4"/>
    <col min="3" max="6" width="14.42578125" style="4" customWidth="1"/>
    <col min="7" max="7" width="12.140625" style="4" customWidth="1"/>
    <col min="8" max="8" width="14.42578125" style="4" customWidth="1"/>
    <col min="9" max="16384" width="10.85546875" style="4"/>
  </cols>
  <sheetData>
    <row r="1" spans="1:16" ht="18.75" x14ac:dyDescent="0.3">
      <c r="A1" s="107" t="s">
        <v>56</v>
      </c>
      <c r="B1" s="107"/>
      <c r="C1" s="107"/>
      <c r="D1" s="107"/>
      <c r="E1" s="107"/>
      <c r="F1" s="107"/>
      <c r="G1" s="107"/>
      <c r="H1" s="107"/>
      <c r="I1" s="13"/>
      <c r="K1" s="13"/>
      <c r="L1" s="13"/>
      <c r="M1" s="13"/>
      <c r="N1" s="13"/>
      <c r="O1" s="13"/>
      <c r="P1" s="13"/>
    </row>
    <row r="2" spans="1:16" ht="45" x14ac:dyDescent="0.25">
      <c r="A2" s="77" t="s">
        <v>57</v>
      </c>
      <c r="B2" s="78" t="s">
        <v>58</v>
      </c>
      <c r="C2" s="79" t="s">
        <v>59</v>
      </c>
      <c r="D2" s="80" t="s">
        <v>60</v>
      </c>
      <c r="E2" s="79" t="s">
        <v>61</v>
      </c>
      <c r="F2" s="79" t="s">
        <v>62</v>
      </c>
      <c r="G2" s="79" t="s">
        <v>63</v>
      </c>
      <c r="H2" s="79" t="s">
        <v>64</v>
      </c>
      <c r="I2" s="105" t="s">
        <v>65</v>
      </c>
      <c r="J2" s="25"/>
    </row>
    <row r="3" spans="1:16" x14ac:dyDescent="0.25">
      <c r="A3" s="4" t="s">
        <v>19</v>
      </c>
      <c r="B3" s="102">
        <v>2022</v>
      </c>
      <c r="C3" s="99">
        <v>60</v>
      </c>
      <c r="D3" s="99">
        <v>2.9</v>
      </c>
      <c r="E3" s="99">
        <v>52.2</v>
      </c>
      <c r="F3" s="99">
        <v>0</v>
      </c>
      <c r="G3" s="99">
        <v>8.9</v>
      </c>
      <c r="H3" s="99">
        <v>9.6999999999999993</v>
      </c>
      <c r="I3" s="101">
        <v>133</v>
      </c>
      <c r="J3" s="25"/>
    </row>
    <row r="4" spans="1:16" x14ac:dyDescent="0.25">
      <c r="B4" s="85" t="s">
        <v>66</v>
      </c>
      <c r="C4" s="99">
        <v>61.7</v>
      </c>
      <c r="D4" s="99">
        <v>2.9</v>
      </c>
      <c r="E4" s="99">
        <f xml:space="preserve"> 37.458 + 1.1 + 13.6</f>
        <v>52.158000000000001</v>
      </c>
      <c r="F4" s="99">
        <v>0</v>
      </c>
      <c r="G4" s="99">
        <v>8.85</v>
      </c>
      <c r="H4" s="99">
        <v>9.6999999999999993</v>
      </c>
      <c r="I4" s="101">
        <f>SUM(C4:H4)</f>
        <v>135.30799999999999</v>
      </c>
      <c r="J4" s="25"/>
    </row>
    <row r="5" spans="1:16" x14ac:dyDescent="0.25">
      <c r="B5" s="12" t="s">
        <v>28</v>
      </c>
      <c r="C5" s="99">
        <v>62.19093435919936</v>
      </c>
      <c r="D5" s="99">
        <v>8.4</v>
      </c>
      <c r="E5" s="99">
        <f>40+3.8+14.3+3.4</f>
        <v>61.499999999999993</v>
      </c>
      <c r="F5" s="99">
        <v>4</v>
      </c>
      <c r="G5" s="99">
        <v>16.2</v>
      </c>
      <c r="H5" s="99">
        <v>11</v>
      </c>
      <c r="I5" s="101">
        <f t="shared" ref="I5:I19" si="0">SUM(C5:H5)</f>
        <v>163.29093435919935</v>
      </c>
      <c r="J5" s="25"/>
    </row>
    <row r="6" spans="1:16" x14ac:dyDescent="0.25">
      <c r="B6" s="12" t="s">
        <v>29</v>
      </c>
      <c r="C6" s="99">
        <v>61.175658308034706</v>
      </c>
      <c r="D6" s="99">
        <v>12.7</v>
      </c>
      <c r="E6" s="99">
        <f>14.5+5.1+4.9+41.7</f>
        <v>66.2</v>
      </c>
      <c r="F6" s="99">
        <v>7.25</v>
      </c>
      <c r="G6" s="99">
        <v>17.399999999999999</v>
      </c>
      <c r="H6" s="99">
        <v>11.5</v>
      </c>
      <c r="I6" s="101">
        <f t="shared" si="0"/>
        <v>176.2256583080347</v>
      </c>
      <c r="J6" s="25"/>
    </row>
    <row r="7" spans="1:16" x14ac:dyDescent="0.25">
      <c r="B7" s="12" t="s">
        <v>30</v>
      </c>
      <c r="C7" s="99">
        <v>60.160382256870115</v>
      </c>
      <c r="D7" s="99">
        <v>16.2</v>
      </c>
      <c r="E7" s="99">
        <f>44.8+7.1+8+14.7</f>
        <v>74.599999999999994</v>
      </c>
      <c r="F7" s="99">
        <v>12</v>
      </c>
      <c r="G7" s="99">
        <v>16.45</v>
      </c>
      <c r="H7" s="99">
        <v>12</v>
      </c>
      <c r="I7" s="101">
        <f t="shared" si="0"/>
        <v>191.41038225687009</v>
      </c>
      <c r="J7" s="25"/>
    </row>
    <row r="8" spans="1:16" x14ac:dyDescent="0.25">
      <c r="A8" s="4" t="s">
        <v>20</v>
      </c>
      <c r="B8" s="85">
        <v>2022</v>
      </c>
      <c r="C8" s="99">
        <v>76</v>
      </c>
      <c r="D8" s="99">
        <v>3</v>
      </c>
      <c r="E8" s="99">
        <f>46+1</f>
        <v>47</v>
      </c>
      <c r="F8" s="99">
        <v>0</v>
      </c>
      <c r="G8" s="99">
        <v>0</v>
      </c>
      <c r="H8" s="99">
        <v>10.250000000000002</v>
      </c>
      <c r="I8" s="101">
        <f t="shared" si="0"/>
        <v>136.25</v>
      </c>
      <c r="J8" s="25"/>
    </row>
    <row r="9" spans="1:16" x14ac:dyDescent="0.25">
      <c r="B9" s="12" t="s">
        <v>28</v>
      </c>
      <c r="C9" s="99">
        <v>74</v>
      </c>
      <c r="D9" s="99">
        <v>9</v>
      </c>
      <c r="E9" s="99">
        <f>56+4</f>
        <v>60</v>
      </c>
      <c r="F9" s="99">
        <v>10</v>
      </c>
      <c r="G9" s="99">
        <v>0</v>
      </c>
      <c r="H9" s="99">
        <v>12</v>
      </c>
      <c r="I9" s="101">
        <f t="shared" si="0"/>
        <v>165</v>
      </c>
      <c r="J9" s="25"/>
    </row>
    <row r="10" spans="1:16" x14ac:dyDescent="0.25">
      <c r="B10" s="12" t="s">
        <v>29</v>
      </c>
      <c r="C10" s="99">
        <v>73</v>
      </c>
      <c r="D10" s="99">
        <v>14</v>
      </c>
      <c r="E10" s="99">
        <f>57+5</f>
        <v>62</v>
      </c>
      <c r="F10" s="99">
        <v>15</v>
      </c>
      <c r="G10" s="99">
        <v>0</v>
      </c>
      <c r="H10" s="99">
        <v>12.5</v>
      </c>
      <c r="I10" s="101">
        <f t="shared" si="0"/>
        <v>176.5</v>
      </c>
      <c r="J10" s="25"/>
    </row>
    <row r="11" spans="1:16" x14ac:dyDescent="0.25">
      <c r="B11" s="12" t="s">
        <v>30</v>
      </c>
      <c r="C11" s="99">
        <v>71</v>
      </c>
      <c r="D11" s="99">
        <v>20</v>
      </c>
      <c r="E11" s="99">
        <f>58+6</f>
        <v>64</v>
      </c>
      <c r="F11" s="99">
        <v>25</v>
      </c>
      <c r="G11" s="99">
        <v>0</v>
      </c>
      <c r="H11" s="99">
        <v>13</v>
      </c>
      <c r="I11" s="101">
        <f t="shared" si="0"/>
        <v>193</v>
      </c>
      <c r="J11" s="25"/>
    </row>
    <row r="12" spans="1:16" x14ac:dyDescent="0.25">
      <c r="A12" s="4" t="s">
        <v>22</v>
      </c>
      <c r="B12" s="85">
        <v>2022</v>
      </c>
      <c r="C12" s="99">
        <v>20</v>
      </c>
      <c r="D12" s="99">
        <v>1</v>
      </c>
      <c r="E12" s="99">
        <f>10+1.3</f>
        <v>11.3</v>
      </c>
      <c r="F12" s="99">
        <v>1</v>
      </c>
      <c r="G12" s="99">
        <v>0</v>
      </c>
      <c r="H12" s="99">
        <v>1.9624000000000004</v>
      </c>
      <c r="I12" s="101">
        <f t="shared" si="0"/>
        <v>35.2624</v>
      </c>
      <c r="J12" s="25"/>
    </row>
    <row r="13" spans="1:16" x14ac:dyDescent="0.25">
      <c r="B13" s="12" t="s">
        <v>28</v>
      </c>
      <c r="C13" s="99">
        <f>21+3.5</f>
        <v>24.5</v>
      </c>
      <c r="D13" s="99">
        <v>4</v>
      </c>
      <c r="E13" s="99">
        <f>5+11.2</f>
        <v>16.2</v>
      </c>
      <c r="F13" s="99">
        <v>5</v>
      </c>
      <c r="G13" s="99">
        <v>0</v>
      </c>
      <c r="H13" s="99">
        <v>2.7</v>
      </c>
      <c r="I13" s="101">
        <f t="shared" si="0"/>
        <v>52.400000000000006</v>
      </c>
      <c r="J13" s="25"/>
    </row>
    <row r="14" spans="1:16" x14ac:dyDescent="0.25">
      <c r="B14" s="12" t="s">
        <v>29</v>
      </c>
      <c r="C14" s="99">
        <f>22+5</f>
        <v>27</v>
      </c>
      <c r="D14" s="99">
        <v>7</v>
      </c>
      <c r="E14" s="99">
        <f>11.6+8</f>
        <v>19.600000000000001</v>
      </c>
      <c r="F14" s="99">
        <v>11</v>
      </c>
      <c r="G14" s="99">
        <v>0</v>
      </c>
      <c r="H14" s="99">
        <v>3</v>
      </c>
      <c r="I14" s="101">
        <f t="shared" si="0"/>
        <v>67.599999999999994</v>
      </c>
      <c r="J14" s="25"/>
    </row>
    <row r="15" spans="1:16" x14ac:dyDescent="0.25">
      <c r="B15" s="12" t="s">
        <v>30</v>
      </c>
      <c r="C15" s="99">
        <f>22+6</f>
        <v>28</v>
      </c>
      <c r="D15" s="99">
        <v>10</v>
      </c>
      <c r="E15" s="99">
        <f>12+12</f>
        <v>24</v>
      </c>
      <c r="F15" s="99">
        <v>16</v>
      </c>
      <c r="G15" s="99">
        <v>0</v>
      </c>
      <c r="H15" s="99">
        <v>3.5</v>
      </c>
      <c r="I15" s="101">
        <f t="shared" si="0"/>
        <v>81.5</v>
      </c>
      <c r="J15" s="25"/>
    </row>
    <row r="16" spans="1:16" x14ac:dyDescent="0.25">
      <c r="A16" s="4" t="s">
        <v>21</v>
      </c>
      <c r="B16" s="85">
        <v>2022</v>
      </c>
      <c r="C16" s="99">
        <v>41</v>
      </c>
      <c r="D16" s="99">
        <v>1</v>
      </c>
      <c r="E16" s="99">
        <f>34+1</f>
        <v>35</v>
      </c>
      <c r="F16" s="99">
        <v>0</v>
      </c>
      <c r="G16" s="99">
        <v>0</v>
      </c>
      <c r="H16" s="99">
        <v>3.57</v>
      </c>
      <c r="I16" s="101">
        <f t="shared" si="0"/>
        <v>80.569999999999993</v>
      </c>
      <c r="J16" s="25"/>
    </row>
    <row r="17" spans="1:10" x14ac:dyDescent="0.25">
      <c r="B17" s="12" t="s">
        <v>28</v>
      </c>
      <c r="C17" s="99">
        <v>44</v>
      </c>
      <c r="D17" s="99">
        <v>3</v>
      </c>
      <c r="E17" s="99">
        <f>41+4</f>
        <v>45</v>
      </c>
      <c r="F17" s="99">
        <v>7</v>
      </c>
      <c r="G17" s="99">
        <v>0</v>
      </c>
      <c r="H17" s="99">
        <v>3</v>
      </c>
      <c r="I17" s="101">
        <f t="shared" si="0"/>
        <v>102</v>
      </c>
      <c r="J17" s="25"/>
    </row>
    <row r="18" spans="1:10" x14ac:dyDescent="0.25">
      <c r="B18" s="12" t="s">
        <v>29</v>
      </c>
      <c r="C18" s="99">
        <v>44</v>
      </c>
      <c r="D18" s="99">
        <v>5</v>
      </c>
      <c r="E18" s="99">
        <f>43+4</f>
        <v>47</v>
      </c>
      <c r="F18" s="99">
        <v>13</v>
      </c>
      <c r="G18" s="99">
        <v>0</v>
      </c>
      <c r="H18" s="99">
        <v>3.5</v>
      </c>
      <c r="I18" s="101">
        <f t="shared" si="0"/>
        <v>112.5</v>
      </c>
    </row>
    <row r="19" spans="1:10" x14ac:dyDescent="0.25">
      <c r="B19" s="12" t="s">
        <v>30</v>
      </c>
      <c r="C19" s="99">
        <v>43</v>
      </c>
      <c r="D19" s="99">
        <v>6</v>
      </c>
      <c r="E19" s="99">
        <f>45+5</f>
        <v>50</v>
      </c>
      <c r="F19" s="99">
        <v>19</v>
      </c>
      <c r="G19" s="99">
        <v>0</v>
      </c>
      <c r="H19" s="99">
        <v>4</v>
      </c>
      <c r="I19" s="101">
        <f t="shared" si="0"/>
        <v>122</v>
      </c>
    </row>
    <row r="22" spans="1:10" x14ac:dyDescent="0.25">
      <c r="A22" s="44" t="s">
        <v>67</v>
      </c>
    </row>
  </sheetData>
  <mergeCells count="1">
    <mergeCell ref="A1:H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R50"/>
  <sheetViews>
    <sheetView zoomScale="86" zoomScaleNormal="86" workbookViewId="0">
      <selection activeCell="J5" sqref="J5"/>
    </sheetView>
  </sheetViews>
  <sheetFormatPr baseColWidth="10" defaultColWidth="10.85546875" defaultRowHeight="15" x14ac:dyDescent="0.25"/>
  <cols>
    <col min="1" max="1" width="10.85546875" style="4"/>
    <col min="2" max="2" width="18.7109375" style="4" customWidth="1"/>
    <col min="3" max="3" width="12.140625" style="10" customWidth="1"/>
    <col min="4" max="4" width="17.5703125" style="10" customWidth="1"/>
    <col min="5" max="5" width="11.85546875" style="10" customWidth="1"/>
    <col min="6" max="6" width="12.42578125" style="10" customWidth="1"/>
    <col min="7" max="7" width="12.5703125" style="10" customWidth="1"/>
    <col min="8" max="8" width="15.7109375" style="10" customWidth="1"/>
    <col min="9" max="9" width="22.28515625" style="10" customWidth="1"/>
    <col min="10" max="16384" width="10.85546875" style="10"/>
  </cols>
  <sheetData>
    <row r="1" spans="1:14" s="4" customFormat="1" ht="18.75" x14ac:dyDescent="0.3">
      <c r="A1" s="115" t="s">
        <v>68</v>
      </c>
      <c r="B1" s="115"/>
      <c r="C1" s="115"/>
      <c r="D1" s="115"/>
      <c r="E1" s="115"/>
      <c r="F1" s="115"/>
      <c r="G1" s="115"/>
      <c r="H1" s="115"/>
      <c r="I1" s="115"/>
      <c r="J1" s="115"/>
    </row>
    <row r="2" spans="1:14" s="4" customFormat="1" x14ac:dyDescent="0.25">
      <c r="A2" s="2" t="s">
        <v>57</v>
      </c>
      <c r="B2" s="2"/>
      <c r="C2" s="18" t="s">
        <v>69</v>
      </c>
      <c r="D2" s="18" t="s">
        <v>70</v>
      </c>
      <c r="E2" s="18" t="s">
        <v>71</v>
      </c>
      <c r="F2" s="18" t="s">
        <v>72</v>
      </c>
      <c r="G2" s="18" t="s">
        <v>73</v>
      </c>
      <c r="H2" s="18" t="s">
        <v>74</v>
      </c>
      <c r="I2" s="18" t="s">
        <v>75</v>
      </c>
      <c r="J2" s="42" t="s">
        <v>65</v>
      </c>
    </row>
    <row r="3" spans="1:14" s="4" customFormat="1" x14ac:dyDescent="0.25">
      <c r="A3" s="4" t="s">
        <v>19</v>
      </c>
      <c r="B3" s="85">
        <v>2022</v>
      </c>
      <c r="C3" s="94">
        <v>128.69999999999999</v>
      </c>
      <c r="D3" s="94">
        <v>14.8</v>
      </c>
      <c r="E3" s="94">
        <v>0</v>
      </c>
      <c r="F3" s="94">
        <v>0.157</v>
      </c>
      <c r="G3" s="94" t="s">
        <v>76</v>
      </c>
      <c r="H3" s="94">
        <v>2.4</v>
      </c>
      <c r="I3" s="94"/>
      <c r="J3" s="75">
        <f>SUM(C3:H3)</f>
        <v>146.05700000000002</v>
      </c>
    </row>
    <row r="4" spans="1:14" s="4" customFormat="1" x14ac:dyDescent="0.25">
      <c r="B4" s="85" t="s">
        <v>77</v>
      </c>
      <c r="C4" s="97">
        <v>136.80000000000001</v>
      </c>
      <c r="D4" s="94">
        <v>16.899999999999999</v>
      </c>
      <c r="E4" s="94">
        <v>0</v>
      </c>
      <c r="F4" s="94">
        <v>0.22500000000000001</v>
      </c>
      <c r="G4" s="94">
        <v>0</v>
      </c>
      <c r="H4" s="94">
        <v>2.5</v>
      </c>
      <c r="I4" s="94"/>
      <c r="J4" s="75">
        <f>SUM(C4:H4)</f>
        <v>156.42500000000001</v>
      </c>
      <c r="L4" s="75"/>
    </row>
    <row r="5" spans="1:14" s="4" customFormat="1" x14ac:dyDescent="0.25">
      <c r="B5" s="12" t="s">
        <v>28</v>
      </c>
      <c r="C5" s="94">
        <v>141.91532681229299</v>
      </c>
      <c r="D5" s="94">
        <v>17.839090184333301</v>
      </c>
      <c r="E5" s="94">
        <v>0</v>
      </c>
      <c r="F5" s="94">
        <v>3.9422855256666698</v>
      </c>
      <c r="G5" s="94">
        <v>0</v>
      </c>
      <c r="H5" s="98">
        <v>1.0498919464996801</v>
      </c>
      <c r="I5" s="94">
        <v>-0.82099999999999995</v>
      </c>
      <c r="J5" s="75">
        <f>SUM(C5:I5)</f>
        <v>163.92559446879264</v>
      </c>
    </row>
    <row r="6" spans="1:14" s="4" customFormat="1" x14ac:dyDescent="0.25">
      <c r="B6" s="12" t="s">
        <v>29</v>
      </c>
      <c r="C6" s="94">
        <v>143.74325728353901</v>
      </c>
      <c r="D6" s="94">
        <v>19.9563081496667</v>
      </c>
      <c r="E6" s="94">
        <v>11.212784865333299</v>
      </c>
      <c r="F6" s="94">
        <v>6.6435884466666701</v>
      </c>
      <c r="G6" s="94">
        <v>0</v>
      </c>
      <c r="H6" s="94">
        <v>1.0349398643477199</v>
      </c>
      <c r="I6" s="94">
        <v>-2.206</v>
      </c>
      <c r="J6" s="75">
        <f>SUM(C6:I6)</f>
        <v>180.38487860955343</v>
      </c>
      <c r="L6" s="10"/>
    </row>
    <row r="7" spans="1:14" s="4" customFormat="1" x14ac:dyDescent="0.25">
      <c r="B7" s="12" t="s">
        <v>30</v>
      </c>
      <c r="C7" s="94">
        <v>144.97079824511101</v>
      </c>
      <c r="D7" s="94">
        <v>23.100625902333299</v>
      </c>
      <c r="E7" s="94">
        <v>28.946236546333299</v>
      </c>
      <c r="F7" s="94">
        <v>8.8477437610000003</v>
      </c>
      <c r="G7" s="94">
        <v>0</v>
      </c>
      <c r="H7" s="94">
        <v>1.0370329484530501</v>
      </c>
      <c r="I7" s="94">
        <v>-3.5979999999999999</v>
      </c>
      <c r="J7" s="75">
        <f>SUM(C7:I7)</f>
        <v>203.30443740323065</v>
      </c>
    </row>
    <row r="8" spans="1:14" s="4" customFormat="1" x14ac:dyDescent="0.25">
      <c r="A8" s="1"/>
      <c r="B8" s="1"/>
      <c r="C8" s="95"/>
      <c r="D8" s="95"/>
      <c r="E8" s="95"/>
      <c r="F8" s="95"/>
      <c r="G8" s="95"/>
      <c r="H8" s="95"/>
      <c r="I8" s="95"/>
      <c r="J8" s="95"/>
    </row>
    <row r="9" spans="1:14" s="4" customFormat="1" x14ac:dyDescent="0.25">
      <c r="A9" s="4" t="s">
        <v>20</v>
      </c>
      <c r="B9" s="85">
        <v>2022</v>
      </c>
      <c r="C9" s="94">
        <v>69.400000000000006</v>
      </c>
      <c r="D9" s="94">
        <v>32.996533096999997</v>
      </c>
      <c r="E9" s="94">
        <v>0</v>
      </c>
      <c r="F9" s="94">
        <v>2</v>
      </c>
      <c r="G9" s="94">
        <v>50.464944876513698</v>
      </c>
      <c r="H9" s="94">
        <v>15.5</v>
      </c>
      <c r="I9" s="94"/>
      <c r="J9" s="75">
        <f>SUM(C9:H9)</f>
        <v>170.3614779735137</v>
      </c>
      <c r="K9" s="10"/>
      <c r="L9" s="10"/>
    </row>
    <row r="10" spans="1:14" s="4" customFormat="1" x14ac:dyDescent="0.25">
      <c r="B10" s="12" t="s">
        <v>28</v>
      </c>
      <c r="C10" s="94">
        <v>65.024439371790294</v>
      </c>
      <c r="D10" s="94">
        <v>55.246628933333298</v>
      </c>
      <c r="E10" s="94">
        <v>2.8997302110000001</v>
      </c>
      <c r="F10" s="94">
        <v>7.8604114789999997</v>
      </c>
      <c r="G10" s="94">
        <v>49.428238555267498</v>
      </c>
      <c r="H10" s="94">
        <v>16.850719830140299</v>
      </c>
      <c r="I10" s="94">
        <v>-0.49199999999999999</v>
      </c>
      <c r="J10" s="75">
        <f>SUM(C10:I10)</f>
        <v>196.81816838053138</v>
      </c>
      <c r="K10" s="10"/>
      <c r="L10" s="10"/>
    </row>
    <row r="11" spans="1:14" s="4" customFormat="1" x14ac:dyDescent="0.25">
      <c r="B11" s="12" t="s">
        <v>29</v>
      </c>
      <c r="C11" s="94">
        <v>64.3052169786896</v>
      </c>
      <c r="D11" s="94">
        <v>63.2974571343333</v>
      </c>
      <c r="E11" s="94">
        <v>9.3991447803333408</v>
      </c>
      <c r="F11" s="94">
        <v>10.133631539333299</v>
      </c>
      <c r="G11" s="94">
        <v>48.641040736292297</v>
      </c>
      <c r="H11" s="94">
        <v>14.4080534080147</v>
      </c>
      <c r="I11" s="94">
        <v>-0.92500000000000004</v>
      </c>
      <c r="J11" s="75">
        <f>SUM(C11:I11)</f>
        <v>209.25954457699652</v>
      </c>
      <c r="K11" s="10"/>
      <c r="L11" s="10"/>
      <c r="M11" s="10"/>
    </row>
    <row r="12" spans="1:14" s="4" customFormat="1" x14ac:dyDescent="0.25">
      <c r="B12" s="12" t="s">
        <v>30</v>
      </c>
      <c r="C12" s="94">
        <v>63.522099362158698</v>
      </c>
      <c r="D12" s="94">
        <v>75.622652575666706</v>
      </c>
      <c r="E12" s="94">
        <v>9.3991447803333408</v>
      </c>
      <c r="F12" s="94">
        <v>11.042919543</v>
      </c>
      <c r="G12" s="94">
        <v>48.800867345448502</v>
      </c>
      <c r="H12" s="94">
        <v>13.2343749985847</v>
      </c>
      <c r="I12" s="94">
        <v>-1.026</v>
      </c>
      <c r="J12" s="75">
        <f>SUM(C12:I12)</f>
        <v>220.59605860519193</v>
      </c>
      <c r="K12" s="10"/>
      <c r="L12" s="10"/>
    </row>
    <row r="13" spans="1:14" s="4" customFormat="1" x14ac:dyDescent="0.25">
      <c r="A13" s="1"/>
      <c r="B13" s="1"/>
      <c r="C13" s="95"/>
      <c r="D13" s="95"/>
      <c r="E13" s="95"/>
      <c r="F13" s="95"/>
      <c r="G13" s="95"/>
      <c r="H13" s="95"/>
      <c r="I13" s="95"/>
      <c r="J13" s="95"/>
      <c r="K13" s="10"/>
      <c r="L13" s="10"/>
      <c r="N13" s="75"/>
    </row>
    <row r="14" spans="1:14" s="4" customFormat="1" x14ac:dyDescent="0.25">
      <c r="A14" s="4" t="s">
        <v>22</v>
      </c>
      <c r="B14" s="85">
        <v>2022</v>
      </c>
      <c r="C14" s="94">
        <v>0</v>
      </c>
      <c r="D14" s="94">
        <v>11.03170441</v>
      </c>
      <c r="E14" s="94">
        <v>9.1539069739999999</v>
      </c>
      <c r="F14" s="94">
        <v>2.4471533910000001</v>
      </c>
      <c r="G14" s="94">
        <v>0</v>
      </c>
      <c r="H14" s="94">
        <v>17.447897006946398</v>
      </c>
      <c r="I14" s="94"/>
      <c r="J14" s="75">
        <f>SUM(C14:H14)</f>
        <v>40.080661781946397</v>
      </c>
      <c r="K14" s="10"/>
      <c r="L14" s="10"/>
      <c r="N14" s="75"/>
    </row>
    <row r="15" spans="1:14" s="4" customFormat="1" x14ac:dyDescent="0.25">
      <c r="B15" s="12" t="s">
        <v>28</v>
      </c>
      <c r="C15" s="94">
        <v>0</v>
      </c>
      <c r="D15" s="94">
        <v>14.24777057</v>
      </c>
      <c r="E15" s="94">
        <v>18.76386055</v>
      </c>
      <c r="F15" s="94">
        <v>7.3429108589999998</v>
      </c>
      <c r="G15" s="94">
        <v>0</v>
      </c>
      <c r="H15" s="94">
        <v>14.616483873637</v>
      </c>
      <c r="I15" s="94">
        <v>-0.03</v>
      </c>
      <c r="J15" s="75">
        <f>SUM(C15:I15)</f>
        <v>54.941025852637004</v>
      </c>
      <c r="K15" s="10"/>
      <c r="L15" s="10"/>
      <c r="N15" s="75"/>
    </row>
    <row r="16" spans="1:14" s="4" customFormat="1" x14ac:dyDescent="0.25">
      <c r="B16" s="12" t="s">
        <v>29</v>
      </c>
      <c r="C16" s="94">
        <v>0</v>
      </c>
      <c r="D16" s="94">
        <v>15.065933040000001</v>
      </c>
      <c r="E16" s="94">
        <v>39.038801759999998</v>
      </c>
      <c r="F16" s="94">
        <v>9.2620801979999996</v>
      </c>
      <c r="G16" s="94">
        <v>0</v>
      </c>
      <c r="H16" s="94">
        <v>11.2681790191495</v>
      </c>
      <c r="I16" s="94">
        <v>-3.47</v>
      </c>
      <c r="J16" s="75">
        <f>SUM(C16:I16)</f>
        <v>71.164994017149496</v>
      </c>
      <c r="K16" s="10"/>
      <c r="L16" s="10"/>
    </row>
    <row r="17" spans="1:18" s="4" customFormat="1" x14ac:dyDescent="0.25">
      <c r="B17" s="12" t="s">
        <v>30</v>
      </c>
      <c r="C17" s="94">
        <v>0</v>
      </c>
      <c r="D17" s="94">
        <v>19.52617618</v>
      </c>
      <c r="E17" s="94">
        <v>62.012873050000003</v>
      </c>
      <c r="F17" s="94">
        <v>10.98655443</v>
      </c>
      <c r="G17" s="94">
        <v>0</v>
      </c>
      <c r="H17" s="94">
        <v>6.9021768311939198</v>
      </c>
      <c r="I17" s="94">
        <v>-2.67</v>
      </c>
      <c r="J17" s="75">
        <f>SUM(C17:I17)</f>
        <v>96.757780491193913</v>
      </c>
      <c r="K17" s="10"/>
      <c r="L17" s="10"/>
    </row>
    <row r="18" spans="1:18" s="4" customFormat="1" x14ac:dyDescent="0.25">
      <c r="A18" s="1"/>
      <c r="B18" s="1"/>
      <c r="C18" s="95"/>
      <c r="D18" s="95"/>
      <c r="E18" s="95"/>
      <c r="F18" s="95"/>
      <c r="G18" s="95"/>
      <c r="H18" s="95"/>
      <c r="I18" s="95"/>
      <c r="J18" s="95"/>
      <c r="K18" s="10"/>
      <c r="L18" s="10"/>
    </row>
    <row r="19" spans="1:18" s="4" customFormat="1" x14ac:dyDescent="0.25">
      <c r="A19" s="4" t="s">
        <v>21</v>
      </c>
      <c r="B19" s="85">
        <v>2022</v>
      </c>
      <c r="C19" s="94">
        <v>13.5462047269165</v>
      </c>
      <c r="D19" s="94">
        <v>15.9975987383333</v>
      </c>
      <c r="E19" s="94">
        <v>0</v>
      </c>
      <c r="F19" s="94">
        <v>0.43197896933333302</v>
      </c>
      <c r="G19" s="94">
        <v>22.6434786313053</v>
      </c>
      <c r="H19" s="94">
        <v>20.522734300196401</v>
      </c>
      <c r="I19" s="94"/>
      <c r="J19" s="75">
        <f>SUM(C19:H19)</f>
        <v>73.141995366084842</v>
      </c>
      <c r="K19" s="10"/>
      <c r="L19" s="10"/>
    </row>
    <row r="20" spans="1:18" s="4" customFormat="1" x14ac:dyDescent="0.25">
      <c r="B20" s="12" t="s">
        <v>28</v>
      </c>
      <c r="C20" s="94">
        <v>13.5462047269165</v>
      </c>
      <c r="D20" s="94">
        <v>29.8811213643333</v>
      </c>
      <c r="E20" s="94">
        <v>0</v>
      </c>
      <c r="F20" s="94">
        <v>3.1998462710000002</v>
      </c>
      <c r="G20" s="94">
        <v>34.863248293201401</v>
      </c>
      <c r="H20" s="94">
        <v>18.308094366657201</v>
      </c>
      <c r="I20" s="94"/>
      <c r="J20" s="75">
        <f t="shared" ref="J20:J22" si="0">SUM(C20:H20)</f>
        <v>99.798515022108404</v>
      </c>
      <c r="K20" s="10"/>
      <c r="L20" s="10"/>
    </row>
    <row r="21" spans="1:18" s="4" customFormat="1" x14ac:dyDescent="0.25">
      <c r="B21" s="12" t="s">
        <v>29</v>
      </c>
      <c r="C21" s="94">
        <v>13.5462047269165</v>
      </c>
      <c r="D21" s="94">
        <v>34.977376159999999</v>
      </c>
      <c r="E21" s="94">
        <v>6.9998184386666704</v>
      </c>
      <c r="F21" s="94">
        <v>4.7997644639999999</v>
      </c>
      <c r="G21" s="94">
        <v>33.641197197507701</v>
      </c>
      <c r="H21" s="94">
        <v>16.8186617914747</v>
      </c>
      <c r="I21" s="94"/>
      <c r="J21" s="75">
        <f t="shared" si="0"/>
        <v>110.78302277856557</v>
      </c>
      <c r="K21" s="10"/>
      <c r="L21" s="10"/>
    </row>
    <row r="22" spans="1:18" s="4" customFormat="1" x14ac:dyDescent="0.25">
      <c r="B22" s="12" t="s">
        <v>30</v>
      </c>
      <c r="C22" s="94">
        <v>13.5462047269165</v>
      </c>
      <c r="D22" s="94">
        <v>40.071504660666697</v>
      </c>
      <c r="E22" s="94">
        <v>7.1998232660000001</v>
      </c>
      <c r="F22" s="94">
        <v>6.39969254033333</v>
      </c>
      <c r="G22" s="94">
        <v>33.643991248810998</v>
      </c>
      <c r="H22" s="94">
        <v>14.179272806611801</v>
      </c>
      <c r="I22" s="94"/>
      <c r="J22" s="75">
        <f t="shared" si="0"/>
        <v>115.04048924933934</v>
      </c>
      <c r="K22" s="10"/>
      <c r="L22" s="71"/>
    </row>
    <row r="23" spans="1:18" s="4" customFormat="1" x14ac:dyDescent="0.25">
      <c r="A23" s="1"/>
      <c r="B23" s="1"/>
      <c r="C23" s="16"/>
      <c r="D23" s="16"/>
      <c r="E23" s="16"/>
      <c r="F23" s="16"/>
      <c r="G23" s="16"/>
      <c r="H23" s="16"/>
      <c r="I23" s="16"/>
      <c r="J23" s="16"/>
      <c r="K23" s="10"/>
      <c r="L23" s="72"/>
      <c r="M23" s="73"/>
    </row>
    <row r="24" spans="1:18" x14ac:dyDescent="0.25">
      <c r="A24" s="4" t="s">
        <v>78</v>
      </c>
      <c r="L24" s="72"/>
    </row>
    <row r="25" spans="1:18" x14ac:dyDescent="0.25">
      <c r="A25" s="4" t="s">
        <v>79</v>
      </c>
      <c r="L25" s="72"/>
    </row>
    <row r="27" spans="1:18" ht="18.75" x14ac:dyDescent="0.3">
      <c r="A27" s="115" t="s">
        <v>80</v>
      </c>
      <c r="B27" s="115"/>
      <c r="C27" s="115"/>
      <c r="D27" s="115"/>
      <c r="E27" s="115"/>
      <c r="F27" s="115"/>
      <c r="G27" s="115"/>
      <c r="H27" s="115"/>
      <c r="I27" s="115"/>
      <c r="J27" s="115"/>
    </row>
    <row r="28" spans="1:18" x14ac:dyDescent="0.25">
      <c r="A28" s="2" t="s">
        <v>57</v>
      </c>
      <c r="B28" s="2"/>
      <c r="C28" s="18" t="s">
        <v>69</v>
      </c>
      <c r="D28" s="18" t="s">
        <v>70</v>
      </c>
      <c r="E28" s="18" t="s">
        <v>71</v>
      </c>
      <c r="F28" s="18" t="s">
        <v>72</v>
      </c>
      <c r="G28" s="18" t="s">
        <v>73</v>
      </c>
      <c r="H28" s="18" t="s">
        <v>74</v>
      </c>
      <c r="I28" s="18"/>
      <c r="J28" s="42" t="s">
        <v>65</v>
      </c>
      <c r="L28" s="14"/>
      <c r="M28" s="14"/>
      <c r="N28" s="14"/>
      <c r="O28" s="14"/>
      <c r="P28" s="14"/>
      <c r="Q28" s="14"/>
      <c r="R28" s="5"/>
    </row>
    <row r="29" spans="1:18" x14ac:dyDescent="0.25">
      <c r="A29" s="4" t="s">
        <v>19</v>
      </c>
      <c r="B29" s="85">
        <v>2022</v>
      </c>
      <c r="C29" s="94">
        <v>33.700000000000003</v>
      </c>
      <c r="D29" s="94">
        <v>5.0730000000000004</v>
      </c>
      <c r="E29" s="94">
        <v>0</v>
      </c>
      <c r="F29" s="94">
        <v>0.29899999999999999</v>
      </c>
      <c r="G29" s="94">
        <v>0</v>
      </c>
      <c r="H29" s="94">
        <v>0.64</v>
      </c>
      <c r="I29" s="94"/>
      <c r="J29" s="75">
        <f>SUM(C29:H29)</f>
        <v>39.712000000000003</v>
      </c>
    </row>
    <row r="30" spans="1:18" x14ac:dyDescent="0.25">
      <c r="B30" s="12" t="s">
        <v>28</v>
      </c>
      <c r="C30" s="94">
        <v>36.905000000000001</v>
      </c>
      <c r="D30" s="94">
        <v>5.2789999999999999</v>
      </c>
      <c r="E30" s="94">
        <v>0</v>
      </c>
      <c r="F30" s="94">
        <v>4.3609999999999998</v>
      </c>
      <c r="G30" s="94">
        <v>0</v>
      </c>
      <c r="H30" s="94">
        <v>0.315</v>
      </c>
      <c r="I30" s="94"/>
      <c r="J30" s="75">
        <f t="shared" ref="J30:J32" si="1">SUM(C30:H30)</f>
        <v>46.859999999999992</v>
      </c>
    </row>
    <row r="31" spans="1:18" x14ac:dyDescent="0.25">
      <c r="B31" s="12" t="s">
        <v>29</v>
      </c>
      <c r="C31" s="94">
        <v>37.801000000000002</v>
      </c>
      <c r="D31" s="94">
        <v>5.7729999999999997</v>
      </c>
      <c r="E31" s="94">
        <v>2.4</v>
      </c>
      <c r="F31" s="94">
        <v>7.3550000000000004</v>
      </c>
      <c r="G31" s="94">
        <v>0</v>
      </c>
      <c r="H31" s="94">
        <v>0.315</v>
      </c>
      <c r="I31" s="94"/>
      <c r="J31" s="75">
        <f t="shared" si="1"/>
        <v>53.643999999999991</v>
      </c>
    </row>
    <row r="32" spans="1:18" x14ac:dyDescent="0.25">
      <c r="B32" s="12" t="s">
        <v>30</v>
      </c>
      <c r="C32" s="94">
        <v>38.527999999999999</v>
      </c>
      <c r="D32" s="94">
        <v>6.5</v>
      </c>
      <c r="E32" s="94">
        <v>6.2</v>
      </c>
      <c r="F32" s="94">
        <v>9.798</v>
      </c>
      <c r="G32" s="94">
        <v>0</v>
      </c>
      <c r="H32" s="94">
        <v>0.315</v>
      </c>
      <c r="I32" s="94"/>
      <c r="J32" s="75">
        <f t="shared" si="1"/>
        <v>61.341000000000001</v>
      </c>
    </row>
    <row r="33" spans="1:10" x14ac:dyDescent="0.25">
      <c r="A33" s="1"/>
      <c r="B33" s="1"/>
      <c r="C33" s="17"/>
      <c r="D33" s="17"/>
      <c r="E33" s="17"/>
      <c r="F33" s="17"/>
      <c r="G33" s="17"/>
      <c r="H33" s="17"/>
      <c r="I33" s="17"/>
      <c r="J33" s="16"/>
    </row>
    <row r="34" spans="1:10" x14ac:dyDescent="0.25">
      <c r="A34" s="4" t="s">
        <v>20</v>
      </c>
      <c r="B34" s="85">
        <v>2022</v>
      </c>
      <c r="C34" s="94">
        <v>16.399000000000001</v>
      </c>
      <c r="D34" s="94">
        <v>14.278</v>
      </c>
      <c r="E34" s="94">
        <v>0</v>
      </c>
      <c r="F34" s="94">
        <v>2.367</v>
      </c>
      <c r="G34" s="94">
        <v>6.8520000000000003</v>
      </c>
      <c r="H34" s="94">
        <v>7.8019999999999996</v>
      </c>
      <c r="I34" s="94"/>
      <c r="J34" s="75">
        <f>SUM(C34:H34)</f>
        <v>47.698</v>
      </c>
    </row>
    <row r="35" spans="1:10" x14ac:dyDescent="0.25">
      <c r="B35" s="12" t="s">
        <v>28</v>
      </c>
      <c r="C35" s="94">
        <v>16.617999999999999</v>
      </c>
      <c r="D35" s="94">
        <v>21.558</v>
      </c>
      <c r="E35" s="94">
        <v>0.71199999999999997</v>
      </c>
      <c r="F35" s="94">
        <v>8.2639999999999993</v>
      </c>
      <c r="G35" s="94">
        <v>6.8520000000000003</v>
      </c>
      <c r="H35" s="94">
        <v>5.6109999999999998</v>
      </c>
      <c r="I35" s="94"/>
      <c r="J35" s="75">
        <f t="shared" ref="J35:J37" si="2">SUM(C35:H35)</f>
        <v>59.615000000000002</v>
      </c>
    </row>
    <row r="36" spans="1:10" x14ac:dyDescent="0.25">
      <c r="B36" s="12" t="s">
        <v>29</v>
      </c>
      <c r="C36" s="94">
        <v>16.617999999999999</v>
      </c>
      <c r="D36" s="94">
        <v>23.672000000000001</v>
      </c>
      <c r="E36" s="94">
        <v>2.3159999999999998</v>
      </c>
      <c r="F36" s="94">
        <v>10.654</v>
      </c>
      <c r="G36" s="94">
        <v>6.8520000000000003</v>
      </c>
      <c r="H36" s="94">
        <v>5.4509999999999996</v>
      </c>
      <c r="I36" s="94"/>
      <c r="J36" s="75">
        <f t="shared" si="2"/>
        <v>65.563000000000002</v>
      </c>
    </row>
    <row r="37" spans="1:10" x14ac:dyDescent="0.25">
      <c r="B37" s="12" t="s">
        <v>30</v>
      </c>
      <c r="C37" s="94">
        <v>16.617999999999999</v>
      </c>
      <c r="D37" s="94">
        <v>27.515000000000001</v>
      </c>
      <c r="E37" s="94">
        <v>2.3159999999999998</v>
      </c>
      <c r="F37" s="94">
        <v>11.61</v>
      </c>
      <c r="G37" s="94">
        <v>6.8520000000000003</v>
      </c>
      <c r="H37" s="94">
        <v>5.29</v>
      </c>
      <c r="I37" s="94"/>
      <c r="J37" s="75">
        <f t="shared" si="2"/>
        <v>70.201000000000008</v>
      </c>
    </row>
    <row r="38" spans="1:10" x14ac:dyDescent="0.25">
      <c r="A38" s="1"/>
      <c r="B38" s="1"/>
      <c r="C38" s="17"/>
      <c r="D38" s="17"/>
      <c r="E38" s="17"/>
      <c r="F38" s="17"/>
      <c r="G38" s="17"/>
      <c r="H38" s="17"/>
      <c r="I38" s="17"/>
      <c r="J38" s="16"/>
    </row>
    <row r="39" spans="1:10" x14ac:dyDescent="0.25">
      <c r="A39" s="4" t="s">
        <v>22</v>
      </c>
      <c r="B39" s="85">
        <v>2022</v>
      </c>
      <c r="C39" s="94">
        <v>0</v>
      </c>
      <c r="D39" s="100">
        <v>4.7309999999999999</v>
      </c>
      <c r="E39" s="94">
        <v>2.306</v>
      </c>
      <c r="F39" s="94">
        <v>3.1150000000000002</v>
      </c>
      <c r="G39" s="94">
        <v>0</v>
      </c>
      <c r="H39" s="94">
        <v>5.9359999999999999</v>
      </c>
      <c r="I39" s="94"/>
      <c r="J39" s="75">
        <f>SUM(C39:H39)</f>
        <v>16.088000000000001</v>
      </c>
    </row>
    <row r="40" spans="1:10" x14ac:dyDescent="0.25">
      <c r="B40" s="12" t="s">
        <v>28</v>
      </c>
      <c r="C40" s="94">
        <v>0</v>
      </c>
      <c r="D40" s="94">
        <v>3.89</v>
      </c>
      <c r="E40" s="94">
        <v>4.3339999999999996</v>
      </c>
      <c r="F40" s="94">
        <v>7.3339999999999996</v>
      </c>
      <c r="G40" s="94">
        <v>0</v>
      </c>
      <c r="H40" s="94">
        <v>5.1950000000000003</v>
      </c>
      <c r="I40" s="94"/>
      <c r="J40" s="75">
        <f>SUM(C40:H40)</f>
        <v>20.753</v>
      </c>
    </row>
    <row r="41" spans="1:10" x14ac:dyDescent="0.25">
      <c r="B41" s="12" t="s">
        <v>29</v>
      </c>
      <c r="C41" s="94">
        <v>0</v>
      </c>
      <c r="D41" s="94">
        <v>3.6309999999999998</v>
      </c>
      <c r="E41" s="94">
        <v>8.5489999999999995</v>
      </c>
      <c r="F41" s="94">
        <v>9.2509999999999994</v>
      </c>
      <c r="G41" s="94">
        <v>0</v>
      </c>
      <c r="H41" s="94">
        <v>4.2450000000000001</v>
      </c>
      <c r="I41" s="94"/>
      <c r="J41" s="75">
        <f>SUM(C41:H41)</f>
        <v>25.675999999999998</v>
      </c>
    </row>
    <row r="42" spans="1:10" x14ac:dyDescent="0.25">
      <c r="B42" s="12" t="s">
        <v>30</v>
      </c>
      <c r="C42" s="94">
        <v>0</v>
      </c>
      <c r="D42" s="94">
        <v>4.3890000000000002</v>
      </c>
      <c r="E42" s="94">
        <v>13.69</v>
      </c>
      <c r="F42" s="94">
        <v>10.973000000000001</v>
      </c>
      <c r="G42" s="94">
        <v>0</v>
      </c>
      <c r="H42" s="94">
        <v>2.7759999999999998</v>
      </c>
      <c r="I42" s="94"/>
      <c r="J42" s="75">
        <f>SUM(C42:H42)</f>
        <v>31.827999999999999</v>
      </c>
    </row>
    <row r="43" spans="1:10" x14ac:dyDescent="0.25">
      <c r="A43" s="1"/>
      <c r="B43" s="1"/>
      <c r="C43" s="17"/>
      <c r="D43" s="17"/>
      <c r="E43" s="17"/>
      <c r="F43" s="17"/>
      <c r="G43" s="17"/>
      <c r="H43" s="17"/>
      <c r="I43" s="17"/>
      <c r="J43" s="16"/>
    </row>
    <row r="44" spans="1:10" x14ac:dyDescent="0.25">
      <c r="A44" s="4" t="s">
        <v>21</v>
      </c>
      <c r="B44" s="85">
        <v>2022</v>
      </c>
      <c r="C44" s="94">
        <v>2.7759999999999998</v>
      </c>
      <c r="D44" s="94">
        <v>6.1989999999999998</v>
      </c>
      <c r="E44" s="94">
        <v>0</v>
      </c>
      <c r="F44" s="94">
        <v>0.4</v>
      </c>
      <c r="G44" s="94">
        <v>2.774</v>
      </c>
      <c r="H44" s="94">
        <v>7.7919999999999998</v>
      </c>
      <c r="I44" s="94"/>
      <c r="J44" s="75">
        <f>SUM(C44:H44)</f>
        <v>19.941000000000003</v>
      </c>
    </row>
    <row r="45" spans="1:10" x14ac:dyDescent="0.25">
      <c r="B45" s="12" t="s">
        <v>28</v>
      </c>
      <c r="C45" s="94">
        <v>2.7759999999999998</v>
      </c>
      <c r="D45" s="94">
        <v>10.785</v>
      </c>
      <c r="E45" s="94">
        <v>0</v>
      </c>
      <c r="F45" s="94">
        <v>3.242</v>
      </c>
      <c r="G45" s="94">
        <v>4.3739999999999997</v>
      </c>
      <c r="H45" s="94">
        <v>7.7919999999999998</v>
      </c>
      <c r="I45" s="94"/>
      <c r="J45" s="75">
        <f>SUM(C45:H45)</f>
        <v>28.969000000000001</v>
      </c>
    </row>
    <row r="46" spans="1:10" x14ac:dyDescent="0.25">
      <c r="B46" s="12" t="s">
        <v>29</v>
      </c>
      <c r="C46" s="94">
        <v>2.7759999999999998</v>
      </c>
      <c r="D46" s="94">
        <v>11.977</v>
      </c>
      <c r="E46" s="94">
        <v>2.0590000000000002</v>
      </c>
      <c r="F46" s="94">
        <v>4.8630000000000004</v>
      </c>
      <c r="G46" s="94">
        <v>4.3739999999999997</v>
      </c>
      <c r="H46" s="94">
        <v>7.9210000000000003</v>
      </c>
      <c r="I46" s="94"/>
      <c r="J46" s="75">
        <f>SUM(C46:H46)</f>
        <v>33.97</v>
      </c>
    </row>
    <row r="47" spans="1:10" x14ac:dyDescent="0.25">
      <c r="B47" s="12" t="s">
        <v>30</v>
      </c>
      <c r="C47" s="94">
        <v>2.8140000000000001</v>
      </c>
      <c r="D47" s="94">
        <v>13.537000000000001</v>
      </c>
      <c r="E47" s="94">
        <v>2.1179999999999999</v>
      </c>
      <c r="F47" s="94">
        <v>6.484</v>
      </c>
      <c r="G47" s="94">
        <v>4.3739999999999997</v>
      </c>
      <c r="H47" s="94">
        <v>7.8730000000000002</v>
      </c>
      <c r="I47" s="94"/>
      <c r="J47" s="75">
        <f>SUM(C47:H47)</f>
        <v>37.199999999999996</v>
      </c>
    </row>
    <row r="48" spans="1:10" x14ac:dyDescent="0.25">
      <c r="A48" s="1"/>
      <c r="B48" s="1"/>
      <c r="C48" s="16"/>
      <c r="D48" s="16"/>
      <c r="E48" s="16"/>
      <c r="F48" s="16"/>
      <c r="G48" s="16"/>
      <c r="H48" s="16"/>
      <c r="I48" s="16"/>
      <c r="J48" s="16"/>
    </row>
    <row r="50" spans="1:1" x14ac:dyDescent="0.25">
      <c r="A50" s="4" t="s">
        <v>81</v>
      </c>
    </row>
  </sheetData>
  <mergeCells count="2">
    <mergeCell ref="A27:J27"/>
    <mergeCell ref="A1:J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P30"/>
  <sheetViews>
    <sheetView workbookViewId="0">
      <selection activeCell="L15" sqref="L15"/>
    </sheetView>
  </sheetViews>
  <sheetFormatPr baseColWidth="10" defaultColWidth="10.85546875" defaultRowHeight="15" x14ac:dyDescent="0.25"/>
  <cols>
    <col min="1" max="1" width="13.7109375" style="4" customWidth="1"/>
    <col min="2" max="2" width="14.5703125" style="4" customWidth="1"/>
    <col min="3" max="3" width="11.28515625" style="4" bestFit="1" customWidth="1"/>
    <col min="4" max="7" width="11" style="4" bestFit="1" customWidth="1"/>
    <col min="8" max="16384" width="10.85546875" style="4"/>
  </cols>
  <sheetData>
    <row r="1" spans="1:16" ht="18.75" x14ac:dyDescent="0.3">
      <c r="A1" s="107" t="s">
        <v>82</v>
      </c>
      <c r="B1" s="107"/>
      <c r="C1" s="107"/>
      <c r="D1" s="107"/>
      <c r="E1" s="107"/>
      <c r="F1" s="107"/>
      <c r="G1" s="107"/>
      <c r="H1" s="107"/>
      <c r="I1" s="107"/>
      <c r="J1" s="107"/>
      <c r="K1" s="107"/>
      <c r="L1" s="107"/>
      <c r="M1" s="107"/>
      <c r="N1" s="107"/>
    </row>
    <row r="2" spans="1:16" x14ac:dyDescent="0.25">
      <c r="A2" s="2"/>
      <c r="B2" s="2"/>
      <c r="C2" s="6" t="s">
        <v>83</v>
      </c>
      <c r="D2" s="6" t="s">
        <v>84</v>
      </c>
      <c r="E2" s="6" t="s">
        <v>85</v>
      </c>
      <c r="F2" s="6" t="s">
        <v>86</v>
      </c>
      <c r="G2" s="6" t="s">
        <v>87</v>
      </c>
      <c r="H2" s="6" t="s">
        <v>88</v>
      </c>
      <c r="I2" s="6" t="s">
        <v>89</v>
      </c>
      <c r="J2" s="6" t="s">
        <v>90</v>
      </c>
      <c r="K2" s="6" t="s">
        <v>91</v>
      </c>
      <c r="L2" s="6" t="s">
        <v>92</v>
      </c>
      <c r="M2" s="6" t="s">
        <v>93</v>
      </c>
      <c r="N2" s="6" t="s">
        <v>94</v>
      </c>
      <c r="P2" s="25"/>
    </row>
    <row r="3" spans="1:16" x14ac:dyDescent="0.25">
      <c r="A3" s="1"/>
      <c r="B3" s="1"/>
      <c r="C3" s="1"/>
      <c r="D3" s="1"/>
      <c r="E3" s="1"/>
      <c r="F3" s="1"/>
      <c r="G3" s="1"/>
      <c r="H3" s="1"/>
      <c r="I3" s="1"/>
      <c r="J3" s="1"/>
      <c r="K3" s="1"/>
      <c r="L3" s="1"/>
      <c r="M3" s="1"/>
      <c r="N3" s="1"/>
    </row>
    <row r="4" spans="1:16" x14ac:dyDescent="0.25">
      <c r="A4" s="4" t="s">
        <v>95</v>
      </c>
      <c r="B4" s="89">
        <v>2022</v>
      </c>
      <c r="C4" s="14">
        <v>16.097000000000001</v>
      </c>
      <c r="D4" s="14">
        <v>42.97</v>
      </c>
      <c r="E4" s="14">
        <v>28.93</v>
      </c>
      <c r="F4" s="14">
        <v>30.2</v>
      </c>
      <c r="G4" s="14">
        <v>27.87</v>
      </c>
      <c r="H4" s="14">
        <v>29.1</v>
      </c>
      <c r="I4" s="14">
        <v>56.1</v>
      </c>
      <c r="J4" s="14">
        <v>76.099999999999994</v>
      </c>
      <c r="K4" s="14">
        <v>9.1</v>
      </c>
      <c r="L4" s="14">
        <v>73</v>
      </c>
      <c r="M4" s="14">
        <v>26</v>
      </c>
      <c r="N4" s="14">
        <v>14.080208499999999</v>
      </c>
    </row>
    <row r="5" spans="1:16" x14ac:dyDescent="0.25">
      <c r="B5" s="89" t="s">
        <v>96</v>
      </c>
      <c r="C5" s="14">
        <v>19.401662492560629</v>
      </c>
      <c r="D5" s="14">
        <v>51.184265159062861</v>
      </c>
      <c r="E5" s="14">
        <v>27.234967094533499</v>
      </c>
      <c r="F5" s="14">
        <v>28.39199603288121</v>
      </c>
      <c r="G5" s="14">
        <v>30.223069020961763</v>
      </c>
      <c r="H5" s="14" t="s">
        <v>76</v>
      </c>
      <c r="I5" s="14" t="s">
        <v>76</v>
      </c>
      <c r="J5" s="14" t="s">
        <v>76</v>
      </c>
      <c r="K5" s="14" t="s">
        <v>76</v>
      </c>
      <c r="L5" s="14" t="s">
        <v>76</v>
      </c>
      <c r="M5" s="14" t="s">
        <v>76</v>
      </c>
      <c r="N5" s="14" t="s">
        <v>76</v>
      </c>
    </row>
    <row r="6" spans="1:16" x14ac:dyDescent="0.25">
      <c r="B6" s="12" t="s">
        <v>28</v>
      </c>
      <c r="C6" s="14">
        <v>20.053555447718189</v>
      </c>
      <c r="D6" s="14">
        <v>54.63772778197059</v>
      </c>
      <c r="E6" s="14">
        <v>28.25022995929972</v>
      </c>
      <c r="F6" s="14">
        <v>28.929521128618809</v>
      </c>
      <c r="G6" s="14">
        <v>32.272848862101547</v>
      </c>
      <c r="H6" s="14">
        <v>33.564785685510088</v>
      </c>
      <c r="I6" s="14">
        <v>59.395700825307962</v>
      </c>
      <c r="J6" s="14">
        <v>88.585328680156721</v>
      </c>
      <c r="K6" s="14">
        <v>15.27262087389332</v>
      </c>
      <c r="L6" s="14">
        <v>99.781792317782688</v>
      </c>
      <c r="M6" s="14">
        <v>38.532224584695541</v>
      </c>
      <c r="N6" s="14">
        <v>16.409225184867701</v>
      </c>
    </row>
    <row r="7" spans="1:16" x14ac:dyDescent="0.25">
      <c r="B7" s="12" t="s">
        <v>29</v>
      </c>
      <c r="C7" s="14">
        <v>20.25087921259675</v>
      </c>
      <c r="D7" s="14">
        <v>67.552697835686317</v>
      </c>
      <c r="E7" s="14">
        <v>29.878266716313551</v>
      </c>
      <c r="F7" s="14">
        <v>29.659069672767021</v>
      </c>
      <c r="G7" s="14">
        <v>33.276632697081418</v>
      </c>
      <c r="H7" s="14">
        <v>34.970038091221603</v>
      </c>
      <c r="I7" s="14">
        <v>61.882872492143449</v>
      </c>
      <c r="J7" s="14">
        <v>91.067738685104473</v>
      </c>
      <c r="K7" s="14">
        <v>21.467511130276002</v>
      </c>
      <c r="L7" s="14">
        <v>110.6465465463713</v>
      </c>
      <c r="M7" s="14">
        <v>42.524642777043077</v>
      </c>
      <c r="N7" s="14">
        <v>28.565020819933238</v>
      </c>
    </row>
    <row r="8" spans="1:16" x14ac:dyDescent="0.25">
      <c r="B8" s="12" t="s">
        <v>30</v>
      </c>
      <c r="C8" s="14">
        <v>21.249008920916751</v>
      </c>
      <c r="D8" s="14">
        <v>82.769425029731181</v>
      </c>
      <c r="E8" s="14">
        <v>34.173085243035153</v>
      </c>
      <c r="F8" s="14">
        <v>30.12994802015595</v>
      </c>
      <c r="G8" s="14">
        <v>35.255391421375812</v>
      </c>
      <c r="H8" s="14">
        <v>38.419789606211879</v>
      </c>
      <c r="I8" s="14">
        <v>61.391462788385027</v>
      </c>
      <c r="J8" s="14">
        <v>99.528093983825386</v>
      </c>
      <c r="K8" s="14">
        <v>21.25643213894789</v>
      </c>
      <c r="L8" s="14">
        <v>114.8299208135054</v>
      </c>
      <c r="M8" s="14">
        <v>59.158687779341513</v>
      </c>
      <c r="N8" s="14">
        <v>37.598651609654731</v>
      </c>
    </row>
    <row r="9" spans="1:16" x14ac:dyDescent="0.25">
      <c r="A9" s="1"/>
      <c r="B9" s="15"/>
      <c r="C9" s="43"/>
      <c r="D9" s="43"/>
      <c r="E9" s="43"/>
      <c r="F9" s="43"/>
      <c r="G9" s="43"/>
      <c r="H9" s="43"/>
      <c r="I9" s="43"/>
      <c r="J9" s="43"/>
      <c r="K9" s="43"/>
      <c r="L9" s="43"/>
      <c r="M9" s="43"/>
      <c r="N9" s="43"/>
    </row>
    <row r="10" spans="1:16" x14ac:dyDescent="0.25">
      <c r="A10" s="4" t="s">
        <v>97</v>
      </c>
      <c r="B10" s="89">
        <v>2022</v>
      </c>
      <c r="C10" s="14">
        <v>32</v>
      </c>
      <c r="D10" s="14">
        <v>36</v>
      </c>
      <c r="E10" s="14">
        <v>28</v>
      </c>
      <c r="F10" s="14">
        <v>20</v>
      </c>
      <c r="G10" s="14">
        <v>17</v>
      </c>
      <c r="H10" s="14">
        <v>10</v>
      </c>
      <c r="I10" s="14">
        <v>16</v>
      </c>
      <c r="J10" s="14">
        <v>85</v>
      </c>
      <c r="K10" s="14">
        <v>25</v>
      </c>
      <c r="L10" s="14">
        <v>81</v>
      </c>
      <c r="M10" s="14">
        <v>23</v>
      </c>
      <c r="N10" s="14">
        <v>12</v>
      </c>
    </row>
    <row r="11" spans="1:16" x14ac:dyDescent="0.25">
      <c r="B11" s="12" t="s">
        <v>28</v>
      </c>
      <c r="C11" s="14">
        <v>38.734004841767693</v>
      </c>
      <c r="D11" s="14">
        <v>46.749896936321441</v>
      </c>
      <c r="E11" s="14">
        <v>31.776618499012571</v>
      </c>
      <c r="F11" s="14">
        <v>24.26303715103565</v>
      </c>
      <c r="G11" s="14">
        <v>20.993241967047261</v>
      </c>
      <c r="H11" s="14">
        <v>18.159605256096619</v>
      </c>
      <c r="I11" s="14">
        <v>20.378857959972361</v>
      </c>
      <c r="J11" s="14">
        <v>97.463502949218693</v>
      </c>
      <c r="K11" s="14">
        <v>29.303223639752559</v>
      </c>
      <c r="L11" s="14">
        <v>103.0927412500795</v>
      </c>
      <c r="M11" s="14">
        <v>31.770493169794449</v>
      </c>
      <c r="N11" s="14">
        <v>20.291739682307561</v>
      </c>
      <c r="O11" s="14"/>
    </row>
    <row r="12" spans="1:16" x14ac:dyDescent="0.25">
      <c r="B12" s="12" t="s">
        <v>29</v>
      </c>
      <c r="C12" s="14">
        <v>41.624222718033479</v>
      </c>
      <c r="D12" s="14">
        <v>51.448499022715652</v>
      </c>
      <c r="E12" s="14">
        <v>32.532754365145479</v>
      </c>
      <c r="F12" s="14">
        <v>28.375125278230929</v>
      </c>
      <c r="G12" s="14">
        <v>21.862670828900669</v>
      </c>
      <c r="H12" s="14">
        <v>21.06098653071076</v>
      </c>
      <c r="I12" s="14">
        <v>21.901804900396119</v>
      </c>
      <c r="J12" s="14">
        <v>103.6034483768729</v>
      </c>
      <c r="K12" s="14">
        <v>31.497677343588851</v>
      </c>
      <c r="L12" s="14">
        <v>113.2014404280816</v>
      </c>
      <c r="M12" s="14">
        <v>40.917353418903929</v>
      </c>
      <c r="N12" s="14">
        <v>27.721052008156349</v>
      </c>
      <c r="O12" s="14"/>
    </row>
    <row r="13" spans="1:16" x14ac:dyDescent="0.25">
      <c r="B13" s="12" t="s">
        <v>30</v>
      </c>
      <c r="C13" s="14">
        <v>44.201328047178137</v>
      </c>
      <c r="D13" s="14">
        <v>59.543970978664198</v>
      </c>
      <c r="E13" s="14">
        <v>33.448123544532713</v>
      </c>
      <c r="F13" s="14">
        <v>30.904989246212601</v>
      </c>
      <c r="G13" s="14">
        <v>22.989182422765651</v>
      </c>
      <c r="H13" s="14">
        <v>26.187388717861769</v>
      </c>
      <c r="I13" s="14">
        <v>23.909791626030991</v>
      </c>
      <c r="J13" s="14">
        <v>109.0370505235086</v>
      </c>
      <c r="K13" s="14">
        <v>34.00085129197349</v>
      </c>
      <c r="L13" s="14">
        <v>122.2209621759845</v>
      </c>
      <c r="M13" s="14">
        <v>48.578285487409417</v>
      </c>
      <c r="N13" s="14">
        <v>33.887212551325113</v>
      </c>
      <c r="O13" s="14"/>
    </row>
    <row r="14" spans="1:16" x14ac:dyDescent="0.25">
      <c r="A14" s="1"/>
      <c r="B14" s="15"/>
      <c r="C14" s="43"/>
      <c r="D14" s="43"/>
      <c r="E14" s="43"/>
      <c r="F14" s="43"/>
      <c r="G14" s="43"/>
      <c r="H14" s="43"/>
      <c r="I14" s="43"/>
      <c r="J14" s="43"/>
      <c r="K14" s="43"/>
      <c r="L14" s="43"/>
      <c r="M14" s="43"/>
      <c r="N14" s="43"/>
    </row>
    <row r="15" spans="1:16" x14ac:dyDescent="0.25">
      <c r="A15" s="4" t="s">
        <v>98</v>
      </c>
      <c r="B15" s="89">
        <v>2022</v>
      </c>
      <c r="C15" s="14">
        <f t="shared" ref="C15:N15" si="0">C4-C10</f>
        <v>-15.902999999999999</v>
      </c>
      <c r="D15" s="14">
        <f t="shared" si="0"/>
        <v>6.9699999999999989</v>
      </c>
      <c r="E15" s="14">
        <f t="shared" si="0"/>
        <v>0.92999999999999972</v>
      </c>
      <c r="F15" s="14">
        <f t="shared" si="0"/>
        <v>10.199999999999999</v>
      </c>
      <c r="G15" s="14">
        <f t="shared" si="0"/>
        <v>10.870000000000001</v>
      </c>
      <c r="H15" s="14">
        <f t="shared" si="0"/>
        <v>19.100000000000001</v>
      </c>
      <c r="I15" s="14">
        <f t="shared" si="0"/>
        <v>40.1</v>
      </c>
      <c r="J15" s="14">
        <f t="shared" si="0"/>
        <v>-8.9000000000000057</v>
      </c>
      <c r="K15" s="14">
        <f t="shared" si="0"/>
        <v>-15.9</v>
      </c>
      <c r="L15" s="14">
        <f t="shared" si="0"/>
        <v>-8</v>
      </c>
      <c r="M15" s="14">
        <f t="shared" si="0"/>
        <v>3</v>
      </c>
      <c r="N15" s="14">
        <f t="shared" si="0"/>
        <v>2.0802084999999995</v>
      </c>
    </row>
    <row r="16" spans="1:16" x14ac:dyDescent="0.25">
      <c r="B16" s="12" t="s">
        <v>28</v>
      </c>
      <c r="C16" s="14">
        <f t="shared" ref="C16:N16" si="1">C6-C11</f>
        <v>-18.680449394049504</v>
      </c>
      <c r="D16" s="14">
        <f t="shared" si="1"/>
        <v>7.8878308456491482</v>
      </c>
      <c r="E16" s="14">
        <f t="shared" si="1"/>
        <v>-3.5263885397128512</v>
      </c>
      <c r="F16" s="14">
        <f t="shared" si="1"/>
        <v>4.6664839775831588</v>
      </c>
      <c r="G16" s="14">
        <f t="shared" si="1"/>
        <v>11.279606895054286</v>
      </c>
      <c r="H16" s="14">
        <f t="shared" si="1"/>
        <v>15.40518042941347</v>
      </c>
      <c r="I16" s="14">
        <f t="shared" si="1"/>
        <v>39.016842865335605</v>
      </c>
      <c r="J16" s="14">
        <f t="shared" si="1"/>
        <v>-8.8781742690619723</v>
      </c>
      <c r="K16" s="14">
        <f t="shared" si="1"/>
        <v>-14.030602765859239</v>
      </c>
      <c r="L16" s="14">
        <f t="shared" si="1"/>
        <v>-3.3109489322968102</v>
      </c>
      <c r="M16" s="14">
        <f t="shared" si="1"/>
        <v>6.7617314149010923</v>
      </c>
      <c r="N16" s="14">
        <f t="shared" si="1"/>
        <v>-3.8825144974398604</v>
      </c>
    </row>
    <row r="17" spans="1:14" x14ac:dyDescent="0.25">
      <c r="B17" s="12" t="s">
        <v>29</v>
      </c>
      <c r="C17" s="14">
        <f t="shared" ref="C17:N17" si="2">C7-C12</f>
        <v>-21.373343505436729</v>
      </c>
      <c r="D17" s="14">
        <f t="shared" si="2"/>
        <v>16.104198812970665</v>
      </c>
      <c r="E17" s="14">
        <f t="shared" si="2"/>
        <v>-2.6544876488319282</v>
      </c>
      <c r="F17" s="14">
        <f t="shared" si="2"/>
        <v>1.2839443945360927</v>
      </c>
      <c r="G17" s="14">
        <f t="shared" si="2"/>
        <v>11.413961868180749</v>
      </c>
      <c r="H17" s="14">
        <f t="shared" si="2"/>
        <v>13.909051560510843</v>
      </c>
      <c r="I17" s="14">
        <f t="shared" si="2"/>
        <v>39.981067591747333</v>
      </c>
      <c r="J17" s="14">
        <f t="shared" si="2"/>
        <v>-12.535709691768432</v>
      </c>
      <c r="K17" s="14">
        <f t="shared" si="2"/>
        <v>-10.03016621331285</v>
      </c>
      <c r="L17" s="14">
        <f t="shared" si="2"/>
        <v>-2.5548938817102993</v>
      </c>
      <c r="M17" s="14">
        <f t="shared" si="2"/>
        <v>1.6072893581391483</v>
      </c>
      <c r="N17" s="14">
        <f t="shared" si="2"/>
        <v>0.84396881177688954</v>
      </c>
    </row>
    <row r="18" spans="1:14" x14ac:dyDescent="0.25">
      <c r="B18" s="12" t="s">
        <v>30</v>
      </c>
      <c r="C18" s="14">
        <f t="shared" ref="C18:N18" si="3">C8-C13</f>
        <v>-22.952319126261386</v>
      </c>
      <c r="D18" s="14">
        <f t="shared" si="3"/>
        <v>23.225454051066983</v>
      </c>
      <c r="E18" s="14">
        <f t="shared" si="3"/>
        <v>0.7249616985024403</v>
      </c>
      <c r="F18" s="14">
        <f t="shared" si="3"/>
        <v>-0.7750412260566506</v>
      </c>
      <c r="G18" s="14">
        <f t="shared" si="3"/>
        <v>12.266208998610161</v>
      </c>
      <c r="H18" s="14">
        <f t="shared" si="3"/>
        <v>12.23240088835011</v>
      </c>
      <c r="I18" s="14">
        <f t="shared" si="3"/>
        <v>37.481671162354033</v>
      </c>
      <c r="J18" s="14">
        <f t="shared" si="3"/>
        <v>-9.5089565396832114</v>
      </c>
      <c r="K18" s="14">
        <f t="shared" si="3"/>
        <v>-12.7444191530256</v>
      </c>
      <c r="L18" s="14">
        <f t="shared" si="3"/>
        <v>-7.3910413624791005</v>
      </c>
      <c r="M18" s="14">
        <f t="shared" si="3"/>
        <v>10.580402291932096</v>
      </c>
      <c r="N18" s="14">
        <f t="shared" si="3"/>
        <v>3.7114390583296171</v>
      </c>
    </row>
    <row r="19" spans="1:14" x14ac:dyDescent="0.25">
      <c r="A19" s="1"/>
      <c r="B19" s="1"/>
      <c r="C19" s="1"/>
      <c r="D19" s="1"/>
      <c r="E19" s="1"/>
      <c r="F19" s="1"/>
      <c r="G19" s="1"/>
      <c r="H19" s="1"/>
      <c r="I19" s="1"/>
      <c r="J19" s="1"/>
      <c r="K19" s="1"/>
      <c r="L19" s="1"/>
      <c r="M19" s="1"/>
      <c r="N19" s="1"/>
    </row>
    <row r="20" spans="1:14" x14ac:dyDescent="0.25">
      <c r="A20" s="55"/>
    </row>
    <row r="21" spans="1:14" x14ac:dyDescent="0.25">
      <c r="A21" s="4" t="s">
        <v>99</v>
      </c>
    </row>
    <row r="24" spans="1:14" x14ac:dyDescent="0.25">
      <c r="C24" s="75"/>
    </row>
    <row r="27" spans="1:14" x14ac:dyDescent="0.25">
      <c r="C27" s="74"/>
    </row>
    <row r="28" spans="1:14" x14ac:dyDescent="0.25">
      <c r="I28" s="10"/>
    </row>
    <row r="30" spans="1:14" x14ac:dyDescent="0.25">
      <c r="C30" s="10"/>
    </row>
  </sheetData>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P22"/>
  <sheetViews>
    <sheetView workbookViewId="0">
      <selection activeCell="E33" sqref="E33"/>
    </sheetView>
  </sheetViews>
  <sheetFormatPr baseColWidth="10" defaultColWidth="10.85546875" defaultRowHeight="15" x14ac:dyDescent="0.25"/>
  <cols>
    <col min="1" max="1" width="18.42578125" style="4" bestFit="1" customWidth="1"/>
    <col min="2" max="10" width="10.85546875" style="4"/>
    <col min="11" max="11" width="8" style="4" customWidth="1"/>
    <col min="12" max="12" width="9" style="4" customWidth="1"/>
    <col min="13" max="16384" width="10.85546875" style="4"/>
  </cols>
  <sheetData>
    <row r="1" spans="1:16" ht="18.75" x14ac:dyDescent="0.3">
      <c r="A1" s="107" t="s">
        <v>100</v>
      </c>
      <c r="B1" s="107"/>
      <c r="C1" s="107"/>
      <c r="D1" s="107"/>
      <c r="E1" s="107"/>
      <c r="F1" s="107"/>
      <c r="G1" s="107"/>
      <c r="H1" s="107"/>
      <c r="I1" s="107"/>
      <c r="J1" s="107"/>
      <c r="K1" s="107"/>
      <c r="L1" s="107"/>
      <c r="M1" s="107"/>
      <c r="N1" s="107"/>
    </row>
    <row r="2" spans="1:16" x14ac:dyDescent="0.25">
      <c r="A2" s="2"/>
      <c r="B2" s="7" t="s">
        <v>18</v>
      </c>
      <c r="C2" s="6" t="s">
        <v>83</v>
      </c>
      <c r="D2" s="6" t="s">
        <v>84</v>
      </c>
      <c r="E2" s="6" t="s">
        <v>85</v>
      </c>
      <c r="F2" s="6" t="s">
        <v>86</v>
      </c>
      <c r="G2" s="6" t="s">
        <v>87</v>
      </c>
      <c r="H2" s="6" t="s">
        <v>88</v>
      </c>
      <c r="I2" s="6" t="s">
        <v>89</v>
      </c>
      <c r="J2" s="6" t="s">
        <v>90</v>
      </c>
      <c r="K2" s="6" t="s">
        <v>91</v>
      </c>
      <c r="L2" s="6" t="s">
        <v>93</v>
      </c>
      <c r="M2" s="6" t="s">
        <v>94</v>
      </c>
      <c r="N2" s="6" t="s">
        <v>92</v>
      </c>
      <c r="P2" s="25"/>
    </row>
    <row r="3" spans="1:16" x14ac:dyDescent="0.25">
      <c r="A3" s="3" t="s">
        <v>101</v>
      </c>
      <c r="B3" s="4" t="s">
        <v>28</v>
      </c>
      <c r="C3" s="5">
        <v>81</v>
      </c>
      <c r="D3" s="5">
        <v>82</v>
      </c>
      <c r="E3" s="5">
        <v>81</v>
      </c>
      <c r="F3" s="5">
        <v>75</v>
      </c>
      <c r="G3" s="5">
        <v>81</v>
      </c>
      <c r="H3" s="5">
        <v>73</v>
      </c>
      <c r="I3" s="5">
        <v>74</v>
      </c>
      <c r="J3" s="5">
        <v>78</v>
      </c>
      <c r="K3" s="5">
        <v>78</v>
      </c>
      <c r="L3" s="5">
        <v>81</v>
      </c>
      <c r="M3" s="5">
        <v>84</v>
      </c>
      <c r="N3" s="5">
        <v>77</v>
      </c>
      <c r="P3" s="25"/>
    </row>
    <row r="4" spans="1:16" x14ac:dyDescent="0.25">
      <c r="A4" s="3" t="s">
        <v>102</v>
      </c>
      <c r="B4" s="4" t="s">
        <v>29</v>
      </c>
      <c r="C4" s="5">
        <v>59</v>
      </c>
      <c r="D4" s="5">
        <v>57</v>
      </c>
      <c r="E4" s="5">
        <v>61</v>
      </c>
      <c r="F4" s="5">
        <v>58</v>
      </c>
      <c r="G4" s="5">
        <v>59</v>
      </c>
      <c r="H4" s="5">
        <v>53</v>
      </c>
      <c r="I4" s="5">
        <v>54</v>
      </c>
      <c r="J4" s="5">
        <v>57</v>
      </c>
      <c r="K4" s="5">
        <v>56</v>
      </c>
      <c r="L4" s="5">
        <v>68</v>
      </c>
      <c r="M4" s="5">
        <v>70</v>
      </c>
      <c r="N4" s="5">
        <v>58</v>
      </c>
      <c r="P4" s="25"/>
    </row>
    <row r="5" spans="1:16" x14ac:dyDescent="0.25">
      <c r="A5" s="3"/>
      <c r="B5" s="4" t="s">
        <v>30</v>
      </c>
      <c r="C5" s="5">
        <v>51</v>
      </c>
      <c r="D5" s="5">
        <v>49</v>
      </c>
      <c r="E5" s="5">
        <v>49</v>
      </c>
      <c r="F5" s="5">
        <v>48</v>
      </c>
      <c r="G5" s="5">
        <v>49</v>
      </c>
      <c r="H5" s="5">
        <v>45</v>
      </c>
      <c r="I5" s="5">
        <v>47</v>
      </c>
      <c r="J5" s="5">
        <v>50</v>
      </c>
      <c r="K5" s="5">
        <v>50</v>
      </c>
      <c r="L5" s="5">
        <v>58</v>
      </c>
      <c r="M5" s="5">
        <v>60</v>
      </c>
      <c r="N5" s="5">
        <v>56</v>
      </c>
      <c r="P5" s="104"/>
    </row>
    <row r="6" spans="1:16" x14ac:dyDescent="0.25">
      <c r="B6" s="1"/>
      <c r="C6" s="1"/>
      <c r="D6" s="1"/>
      <c r="E6" s="1"/>
      <c r="F6" s="1"/>
      <c r="G6" s="1"/>
      <c r="H6" s="1"/>
      <c r="I6" s="1"/>
      <c r="J6" s="1"/>
      <c r="K6" s="1"/>
      <c r="L6" s="1"/>
      <c r="M6" s="1"/>
      <c r="N6" s="1"/>
      <c r="P6" s="26"/>
    </row>
    <row r="7" spans="1:16" x14ac:dyDescent="0.25">
      <c r="A7" s="3"/>
      <c r="B7" s="4" t="s">
        <v>34</v>
      </c>
      <c r="C7" s="5">
        <v>47</v>
      </c>
      <c r="D7" s="5">
        <v>47</v>
      </c>
      <c r="E7" s="5">
        <v>47</v>
      </c>
      <c r="F7" s="5">
        <v>44</v>
      </c>
      <c r="G7" s="5">
        <v>47</v>
      </c>
      <c r="H7" s="5">
        <v>43</v>
      </c>
      <c r="I7" s="5">
        <v>43</v>
      </c>
      <c r="J7" s="5">
        <v>46</v>
      </c>
      <c r="K7" s="5">
        <v>46</v>
      </c>
      <c r="L7" s="5">
        <v>47</v>
      </c>
      <c r="M7" s="5">
        <v>49</v>
      </c>
      <c r="N7" s="5">
        <v>46</v>
      </c>
    </row>
    <row r="8" spans="1:16" x14ac:dyDescent="0.25">
      <c r="A8" s="3"/>
      <c r="B8" s="4" t="s">
        <v>35</v>
      </c>
      <c r="C8" s="5">
        <v>34</v>
      </c>
      <c r="D8" s="5">
        <v>32</v>
      </c>
      <c r="E8" s="5">
        <v>35</v>
      </c>
      <c r="F8" s="5">
        <v>34</v>
      </c>
      <c r="G8" s="5">
        <v>34</v>
      </c>
      <c r="H8" s="5">
        <v>31</v>
      </c>
      <c r="I8" s="5">
        <v>32</v>
      </c>
      <c r="J8" s="5">
        <v>34</v>
      </c>
      <c r="K8" s="5">
        <v>33</v>
      </c>
      <c r="L8" s="5">
        <v>38</v>
      </c>
      <c r="M8" s="5">
        <v>39</v>
      </c>
      <c r="N8" s="5">
        <v>35</v>
      </c>
    </row>
    <row r="9" spans="1:16" x14ac:dyDescent="0.25">
      <c r="A9" s="3"/>
      <c r="B9" s="4" t="s">
        <v>36</v>
      </c>
      <c r="C9" s="5">
        <v>28</v>
      </c>
      <c r="D9" s="5">
        <v>26</v>
      </c>
      <c r="E9" s="5">
        <v>27</v>
      </c>
      <c r="F9" s="5">
        <v>28</v>
      </c>
      <c r="G9" s="5">
        <v>27</v>
      </c>
      <c r="H9" s="5">
        <v>26</v>
      </c>
      <c r="I9" s="5">
        <v>27</v>
      </c>
      <c r="J9" s="5">
        <v>28</v>
      </c>
      <c r="K9" s="5">
        <v>28</v>
      </c>
      <c r="L9" s="5">
        <v>31</v>
      </c>
      <c r="M9" s="5">
        <v>32</v>
      </c>
      <c r="N9" s="5">
        <v>34</v>
      </c>
    </row>
    <row r="10" spans="1:16" x14ac:dyDescent="0.25">
      <c r="A10"/>
      <c r="B10" s="1"/>
      <c r="C10" s="1"/>
      <c r="D10" s="1"/>
      <c r="E10" s="1"/>
      <c r="F10" s="1"/>
      <c r="G10" s="1"/>
      <c r="H10" s="1"/>
      <c r="I10" s="1"/>
      <c r="J10" s="1"/>
      <c r="K10" s="1"/>
      <c r="L10" s="1"/>
      <c r="M10" s="1"/>
      <c r="N10" s="1"/>
    </row>
    <row r="11" spans="1:16" x14ac:dyDescent="0.25">
      <c r="A11" s="3"/>
      <c r="B11" s="4" t="s">
        <v>31</v>
      </c>
      <c r="C11" s="5">
        <v>121</v>
      </c>
      <c r="D11" s="5">
        <v>123</v>
      </c>
      <c r="E11" s="5">
        <v>122</v>
      </c>
      <c r="F11" s="5">
        <v>114</v>
      </c>
      <c r="G11" s="5">
        <v>121</v>
      </c>
      <c r="H11" s="5">
        <v>113</v>
      </c>
      <c r="I11" s="5">
        <v>113</v>
      </c>
      <c r="J11" s="5">
        <v>118</v>
      </c>
      <c r="K11" s="5">
        <v>117</v>
      </c>
      <c r="L11" s="5">
        <v>120</v>
      </c>
      <c r="M11" s="5">
        <v>124</v>
      </c>
      <c r="N11" s="5">
        <v>133</v>
      </c>
    </row>
    <row r="12" spans="1:16" x14ac:dyDescent="0.25">
      <c r="A12" s="3"/>
      <c r="B12" s="4" t="s">
        <v>32</v>
      </c>
      <c r="C12" s="5">
        <v>84</v>
      </c>
      <c r="D12" s="5">
        <v>83</v>
      </c>
      <c r="E12" s="5">
        <v>87</v>
      </c>
      <c r="F12" s="5">
        <v>82</v>
      </c>
      <c r="G12" s="5">
        <v>85</v>
      </c>
      <c r="H12" s="5">
        <v>74</v>
      </c>
      <c r="I12" s="5">
        <v>77</v>
      </c>
      <c r="J12" s="5">
        <v>80</v>
      </c>
      <c r="K12" s="5">
        <v>79</v>
      </c>
      <c r="L12" s="5">
        <v>101</v>
      </c>
      <c r="M12" s="5">
        <v>103</v>
      </c>
      <c r="N12" s="5">
        <v>80</v>
      </c>
    </row>
    <row r="13" spans="1:16" x14ac:dyDescent="0.25">
      <c r="A13" s="3"/>
      <c r="B13" s="4" t="s">
        <v>33</v>
      </c>
      <c r="C13" s="5">
        <v>77</v>
      </c>
      <c r="D13" s="5">
        <v>74</v>
      </c>
      <c r="E13" s="5">
        <v>72</v>
      </c>
      <c r="F13" s="5">
        <v>71</v>
      </c>
      <c r="G13" s="5">
        <v>74</v>
      </c>
      <c r="H13" s="5">
        <v>66</v>
      </c>
      <c r="I13" s="5">
        <v>69</v>
      </c>
      <c r="J13" s="5">
        <v>73</v>
      </c>
      <c r="K13" s="5">
        <v>73</v>
      </c>
      <c r="L13" s="5">
        <v>90</v>
      </c>
      <c r="M13" s="5">
        <v>92</v>
      </c>
      <c r="N13" s="5">
        <v>77</v>
      </c>
    </row>
    <row r="14" spans="1:16" x14ac:dyDescent="0.25">
      <c r="A14" s="11"/>
      <c r="B14" s="11"/>
      <c r="C14" s="11"/>
      <c r="D14" s="11"/>
      <c r="E14" s="11"/>
      <c r="F14" s="11"/>
      <c r="G14" s="11"/>
      <c r="H14" s="11"/>
      <c r="I14" s="11"/>
      <c r="J14" s="11"/>
      <c r="K14" s="11"/>
      <c r="L14" s="11"/>
      <c r="M14" s="11"/>
      <c r="N14" s="11"/>
    </row>
    <row r="15" spans="1:16" x14ac:dyDescent="0.25">
      <c r="A15" s="44"/>
    </row>
    <row r="16" spans="1:16" x14ac:dyDescent="0.25">
      <c r="A16" s="44" t="s">
        <v>41</v>
      </c>
      <c r="E16" s="10"/>
      <c r="F16" s="10"/>
      <c r="G16" s="10"/>
      <c r="H16" s="10"/>
      <c r="I16" s="10"/>
      <c r="J16" s="10"/>
      <c r="K16" s="10"/>
      <c r="L16" s="10"/>
      <c r="M16" s="10"/>
      <c r="N16" s="10"/>
      <c r="O16" s="10"/>
      <c r="P16" s="10"/>
    </row>
    <row r="17" spans="5:16" x14ac:dyDescent="0.25">
      <c r="E17" s="10"/>
      <c r="F17" s="10"/>
      <c r="G17" s="10"/>
      <c r="H17" s="10"/>
      <c r="I17" s="10"/>
      <c r="J17" s="10"/>
      <c r="K17" s="10"/>
      <c r="L17" s="10"/>
      <c r="M17" s="10"/>
      <c r="N17" s="10"/>
      <c r="O17" s="10"/>
      <c r="P17" s="10"/>
    </row>
    <row r="18" spans="5:16" x14ac:dyDescent="0.25">
      <c r="E18" s="10"/>
      <c r="F18" s="10"/>
      <c r="G18" s="10"/>
      <c r="H18" s="10"/>
      <c r="I18" s="10"/>
      <c r="J18" s="10"/>
      <c r="K18" s="10"/>
      <c r="L18" s="10"/>
      <c r="M18" s="10"/>
      <c r="N18" s="10"/>
      <c r="O18" s="10"/>
      <c r="P18" s="10"/>
    </row>
    <row r="19" spans="5:16" x14ac:dyDescent="0.25">
      <c r="E19" s="10"/>
      <c r="F19" s="10"/>
      <c r="G19" s="10"/>
      <c r="H19" s="10"/>
      <c r="I19" s="10"/>
      <c r="J19" s="10"/>
      <c r="K19" s="10"/>
      <c r="L19" s="10"/>
      <c r="M19" s="10"/>
      <c r="N19" s="10"/>
      <c r="O19" s="10"/>
      <c r="P19" s="10"/>
    </row>
    <row r="20" spans="5:16" x14ac:dyDescent="0.25">
      <c r="E20" s="10"/>
      <c r="F20" s="10"/>
      <c r="G20" s="10"/>
      <c r="H20" s="10"/>
      <c r="I20" s="10"/>
      <c r="J20" s="10"/>
      <c r="K20" s="10"/>
      <c r="L20" s="10"/>
      <c r="M20" s="10"/>
      <c r="N20" s="10"/>
      <c r="O20" s="10"/>
      <c r="P20" s="10"/>
    </row>
    <row r="21" spans="5:16" x14ac:dyDescent="0.25">
      <c r="E21" s="10"/>
      <c r="F21" s="10"/>
      <c r="G21" s="10"/>
      <c r="H21" s="10"/>
      <c r="I21" s="10"/>
      <c r="J21" s="10"/>
      <c r="K21" s="10"/>
      <c r="L21" s="10"/>
      <c r="M21" s="10"/>
      <c r="N21" s="10"/>
      <c r="O21" s="10"/>
      <c r="P21" s="10"/>
    </row>
    <row r="22" spans="5:16" x14ac:dyDescent="0.25">
      <c r="E22" s="10"/>
      <c r="F22" s="10"/>
      <c r="G22" s="10"/>
      <c r="H22" s="10"/>
      <c r="I22" s="10"/>
      <c r="J22" s="10"/>
      <c r="K22" s="10"/>
      <c r="L22" s="10"/>
      <c r="M22" s="10"/>
      <c r="N22" s="10"/>
      <c r="O22" s="10"/>
      <c r="P22" s="10"/>
    </row>
  </sheetData>
  <mergeCells count="1">
    <mergeCell ref="A1:N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64152832-9f03-4628-8f8a-984f7e09cd82"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SharedWithUsers xmlns="b25d7cef-b4e1-4646-acb4-f79d6f029472">
      <UserInfo>
        <DisplayName>Ingvild Vestre Sem</DisplayName>
        <AccountId>26</AccountId>
        <AccountType/>
      </UserInfo>
    </SharedWithUsers>
    <Stikkord xmlns="6ef98f70-ebdb-4d8c-ae0e-5bc74a510774" xsi:nil="true"/>
    <_Flow_SignoffStatus xmlns="6ef98f70-ebdb-4d8c-ae0e-5bc74a510774" xsi:nil="true"/>
    <_x0050_360 xmlns="6ef98f70-ebdb-4d8c-ae0e-5bc74a510774">
      <Url xsi:nil="true"/>
      <Description xsi:nil="true"/>
    </_x0050_360>
    <Person xmlns="6ef98f70-ebdb-4d8c-ae0e-5bc74a510774">
      <UserInfo>
        <DisplayName/>
        <AccountId xsi:nil="true"/>
        <AccountType/>
      </UserInfo>
    </Person>
    <Typekontaktperson2 xmlns="6ef98f70-ebdb-4d8c-ae0e-5bc74a510774" xsi:nil="true"/>
    <TaxCatchAll xmlns="08670d86-fc33-4f61-bf51-96e019343c8b" xsi:nil="true"/>
    <g98ade60b1a5493f9b7127fdb0eec544 xmlns="08670d86-fc33-4f61-bf51-96e019343c8b">
      <Terms xmlns="http://schemas.microsoft.com/office/infopath/2007/PartnerControls"/>
    </g98ade60b1a5493f9b7127fdb0eec544>
    <n3e020d9d98c48dbb65f924b9bc22a2a xmlns="08670d86-fc33-4f61-bf51-96e019343c8b">
      <Terms xmlns="http://schemas.microsoft.com/office/infopath/2007/PartnerControls"/>
    </n3e020d9d98c48dbb65f924b9bc22a2a>
    <lcf76f155ced4ddcb4097134ff3c332f xmlns="6ef98f70-ebdb-4d8c-ae0e-5bc74a510774">
      <Terms xmlns="http://schemas.microsoft.com/office/infopath/2007/PartnerControls"/>
    </lcf76f155ced4ddcb4097134ff3c332f>
    <Godkjent_x0020_av_x0020_seksjonsleder xmlns="6ef98f70-ebdb-4d8c-ae0e-5bc74a510774">Ikke behov</Godkjent_x0020_av_x0020_seksjonsleder>
    <Uke xmlns="6ef98f70-ebdb-4d8c-ae0e-5bc74a510774" xsi:nil="true"/>
    <Type xmlns="6ef98f70-ebdb-4d8c-ae0e-5bc74a510774" xsi:nil="true"/>
    <Internt_x002f_eksternt xmlns="6ef98f70-ebdb-4d8c-ae0e-5bc74a510774" xsi:nil="true"/>
    <Typekontaktperson xmlns="6ef98f70-ebdb-4d8c-ae0e-5bc74a51077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B97DBDE7D2D50A479E6FD94AD3A32CE2" ma:contentTypeVersion="32" ma:contentTypeDescription="Opprett et nytt dokument." ma:contentTypeScope="" ma:versionID="505d17f4a540521dea001948df608137">
  <xsd:schema xmlns:xsd="http://www.w3.org/2001/XMLSchema" xmlns:xs="http://www.w3.org/2001/XMLSchema" xmlns:p="http://schemas.microsoft.com/office/2006/metadata/properties" xmlns:ns2="08670d86-fc33-4f61-bf51-96e019343c8b" xmlns:ns3="6ef98f70-ebdb-4d8c-ae0e-5bc74a510774" xmlns:ns4="b25d7cef-b4e1-4646-acb4-f79d6f029472" targetNamespace="http://schemas.microsoft.com/office/2006/metadata/properties" ma:root="true" ma:fieldsID="bf0ffadbf939d32da8778fae5bc7ed85" ns2:_="" ns3:_="" ns4:_="">
    <xsd:import namespace="08670d86-fc33-4f61-bf51-96e019343c8b"/>
    <xsd:import namespace="6ef98f70-ebdb-4d8c-ae0e-5bc74a510774"/>
    <xsd:import namespace="b25d7cef-b4e1-4646-acb4-f79d6f029472"/>
    <xsd:element name="properties">
      <xsd:complexType>
        <xsd:sequence>
          <xsd:element name="documentManagement">
            <xsd:complexType>
              <xsd:all>
                <xsd:element ref="ns2:TaxCatchAll" minOccurs="0"/>
                <xsd:element ref="ns2:TaxCatchAllLabel" minOccurs="0"/>
                <xsd:element ref="ns2:n3e020d9d98c48dbb65f924b9bc22a2a" minOccurs="0"/>
                <xsd:element ref="ns2:g98ade60b1a5493f9b7127fdb0eec544"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Person" minOccurs="0"/>
                <xsd:element ref="ns3:Typekontaktperson2" minOccurs="0"/>
                <xsd:element ref="ns3:Godkjent_x0020_av_x0020_seksjonsleder" minOccurs="0"/>
                <xsd:element ref="ns3:_Flow_SignoffStatus" minOccurs="0"/>
                <xsd:element ref="ns3:Uke" minOccurs="0"/>
                <xsd:element ref="ns3:Type" minOccurs="0"/>
                <xsd:element ref="ns3:Internt_x002f_eksternt" minOccurs="0"/>
                <xsd:element ref="ns3:Typekontaktperson" minOccurs="0"/>
                <xsd:element ref="ns3:_x0050_360" minOccurs="0"/>
                <xsd:element ref="ns3:lcf76f155ced4ddcb4097134ff3c332f" minOccurs="0"/>
                <xsd:element ref="ns3:MediaServiceMetadata" minOccurs="0"/>
                <xsd:element ref="ns3:MediaServiceFastMetadata" minOccurs="0"/>
                <xsd:element ref="ns4:SharedWithUsers" minOccurs="0"/>
                <xsd:element ref="ns4:SharedWithDetails" minOccurs="0"/>
                <xsd:element ref="ns3:Stikkord" minOccurs="0"/>
                <xsd:element ref="ns3:MediaServiceAutoTag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670d86-fc33-4f61-bf51-96e019343c8b"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8f61711-8435-427f-aeea-a25a99399fa6}" ma:internalName="TaxCatchAll" ma:showField="CatchAllData" ma:web="b25d7cef-b4e1-4646-acb4-f79d6f02947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8f61711-8435-427f-aeea-a25a99399fa6}" ma:internalName="TaxCatchAllLabel" ma:readOnly="true" ma:showField="CatchAllDataLabel" ma:web="b25d7cef-b4e1-4646-acb4-f79d6f029472">
      <xsd:complexType>
        <xsd:complexContent>
          <xsd:extension base="dms:MultiChoiceLookup">
            <xsd:sequence>
              <xsd:element name="Value" type="dms:Lookup" maxOccurs="unbounded" minOccurs="0" nillable="true"/>
            </xsd:sequence>
          </xsd:extension>
        </xsd:complexContent>
      </xsd:complexType>
    </xsd:element>
    <xsd:element name="n3e020d9d98c48dbb65f924b9bc22a2a" ma:index="10" nillable="true" ma:taxonomy="true" ma:internalName="n3e020d9d98c48dbb65f924b9bc22a2a" ma:taxonomyFieldName="NVE_Tema" ma:displayName="NVE tema" ma:default="" ma:fieldId="{73e020d9-d98c-48db-b65f-924b9bc22a2a}" ma:taxonomyMulti="true" ma:sspId="64152832-9f03-4628-8f8a-984f7e09cd82" ma:termSetId="8e6ad744-58b5-4dbb-88a2-80de7c4ff1df" ma:anchorId="00000000-0000-0000-0000-000000000000" ma:open="false" ma:isKeyword="false">
      <xsd:complexType>
        <xsd:sequence>
          <xsd:element ref="pc:Terms" minOccurs="0" maxOccurs="1"/>
        </xsd:sequence>
      </xsd:complexType>
    </xsd:element>
    <xsd:element name="g98ade60b1a5493f9b7127fdb0eec544" ma:index="12" nillable="true" ma:taxonomy="true" ma:internalName="g98ade60b1a5493f9b7127fdb0eec544" ma:taxonomyFieldName="NVE_Dokumenttype" ma:displayName="Dokumenttype" ma:default="" ma:fieldId="{098ade60-b1a5-493f-9b71-27fdb0eec544}" ma:sspId="64152832-9f03-4628-8f8a-984f7e09cd82" ma:termSetId="7a928a34-8131-48a8-82d2-76c63c72cab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ef98f70-ebdb-4d8c-ae0e-5bc74a510774" elementFormDefault="qualified">
    <xsd:import namespace="http://schemas.microsoft.com/office/2006/documentManagement/types"/>
    <xsd:import namespace="http://schemas.microsoft.com/office/infopath/2007/PartnerControls"/>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Person" ma:index="22" nillable="true" ma:displayName="Personer involvert" ma:format="Dropdown" ma:list="UserInfo" ma:SharePointGroup="0" ma:internalName="Person">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ypekontaktperson2" ma:index="23" nillable="true" ma:displayName="Type kontaktperson 2" ma:format="Dropdown" ma:internalName="Typekontaktperson2">
      <xsd:complexType>
        <xsd:complexContent>
          <xsd:extension base="dms:MultiChoiceFillIn">
            <xsd:sequence>
              <xsd:element name="Value" maxOccurs="unbounded" minOccurs="0" nillable="true">
                <xsd:simpleType>
                  <xsd:union memberTypes="dms:Text">
                    <xsd:simpleType>
                      <xsd:restriction base="dms:Choice">
                        <xsd:enumeration value="Statnett"/>
                        <xsd:enumeration value="OED"/>
                        <xsd:enumeration value="DSB"/>
                        <xsd:enumeration value="NRK"/>
                        <xsd:enumeration value="Europower"/>
                        <xsd:enumeration value="EnergiTeknikk"/>
                        <xsd:enumeration value="Montel"/>
                        <xsd:enumeration value="Teknisk Ukeblad"/>
                        <xsd:enumeration value="Faktisk.no"/>
                        <xsd:enumeration value="Privatperson"/>
                      </xsd:restriction>
                    </xsd:simpleType>
                  </xsd:union>
                </xsd:simpleType>
              </xsd:element>
            </xsd:sequence>
          </xsd:extension>
        </xsd:complexContent>
      </xsd:complexType>
    </xsd:element>
    <xsd:element name="Godkjent_x0020_av_x0020_seksjonsleder" ma:index="24" nillable="true" ma:displayName="Godkjent av seksjonsleder" ma:default="Ikke behov" ma:format="Dropdown" ma:internalName="Godkjent_x0020_av_x0020_seksjonsleder">
      <xsd:simpleType>
        <xsd:restriction base="dms:Choice">
          <xsd:enumeration value="Ja"/>
          <xsd:enumeration value="Nei"/>
          <xsd:enumeration value="Ikke behov"/>
        </xsd:restriction>
      </xsd:simpleType>
    </xsd:element>
    <xsd:element name="_Flow_SignoffStatus" ma:index="25" nillable="true" ma:displayName="Godkjenningsstatus" ma:internalName="Godkjenningsstatus">
      <xsd:simpleType>
        <xsd:restriction base="dms:Text"/>
      </xsd:simpleType>
    </xsd:element>
    <xsd:element name="Uke" ma:index="26" nillable="true" ma:displayName="Uke" ma:format="Dropdown" ma:internalName="Uke" ma:percentage="FALSE">
      <xsd:simpleType>
        <xsd:restriction base="dms:Number"/>
      </xsd:simpleType>
    </xsd:element>
    <xsd:element name="Type" ma:index="27" nillable="true" ma:displayName="Type " ma:format="Dropdown" ma:internalName="Type">
      <xsd:simpleType>
        <xsd:union memberTypes="dms:Text">
          <xsd:simpleType>
            <xsd:restriction base="dms:Choice">
              <xsd:enumeration value="Kurs"/>
              <xsd:enumeration value="Valg 2"/>
              <xsd:enumeration value="Valg 3"/>
            </xsd:restriction>
          </xsd:simpleType>
        </xsd:union>
      </xsd:simpleType>
    </xsd:element>
    <xsd:element name="Internt_x002f_eksternt" ma:index="28" nillable="true" ma:displayName="Internt/eksternt" ma:format="Dropdown" ma:internalName="Internt_x002f_eksternt">
      <xsd:simpleType>
        <xsd:restriction base="dms:Choice">
          <xsd:enumeration value="Internt"/>
          <xsd:enumeration value="Eksternt"/>
        </xsd:restriction>
      </xsd:simpleType>
    </xsd:element>
    <xsd:element name="Typekontaktperson" ma:index="29" nillable="true" ma:displayName="Type kontaktperson" ma:format="Dropdown" ma:internalName="Typekontaktperson">
      <xsd:simpleType>
        <xsd:union memberTypes="dms:Text">
          <xsd:simpleType>
            <xsd:restriction base="dms:Choice">
              <xsd:enumeration value="Media"/>
              <xsd:enumeration value="Myndighet"/>
              <xsd:enumeration value="Privatperson"/>
              <xsd:enumeration value="Privat selskap"/>
            </xsd:restriction>
          </xsd:simpleType>
        </xsd:union>
      </xsd:simpleType>
    </xsd:element>
    <xsd:element name="_x0050_360" ma:index="30" nillable="true" ma:displayName="P360" ma:format="Hyperlink" ma:internalName="_x0050_360">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32" nillable="true" ma:taxonomy="true" ma:internalName="lcf76f155ced4ddcb4097134ff3c332f" ma:taxonomyFieldName="MediaServiceImageTags" ma:displayName="Bildemerkelapper" ma:readOnly="false" ma:fieldId="{5cf76f15-5ced-4ddc-b409-7134ff3c332f}" ma:taxonomyMulti="true" ma:sspId="64152832-9f03-4628-8f8a-984f7e09cd82" ma:termSetId="09814cd3-568e-fe90-9814-8d621ff8fb84" ma:anchorId="fba54fb3-c3e1-fe81-a776-ca4b69148c4d" ma:open="true" ma:isKeyword="false">
      <xsd:complexType>
        <xsd:sequence>
          <xsd:element ref="pc:Terms" minOccurs="0" maxOccurs="1"/>
        </xsd:sequence>
      </xsd:complexType>
    </xsd:element>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Stikkord" ma:index="37" nillable="true" ma:displayName="Stikkord" ma:default="Presentasjon" ma:format="Dropdown" ma:internalName="Stikkord">
      <xsd:complexType>
        <xsd:complexContent>
          <xsd:extension base="dms:MultiChoiceFillIn">
            <xsd:sequence>
              <xsd:element name="Value" maxOccurs="unbounded" minOccurs="0" nillable="true">
                <xsd:simpleType>
                  <xsd:union memberTypes="dms:Text">
                    <xsd:simpleType>
                      <xsd:restriction base="dms:Choice">
                        <xsd:enumeration value="Markedsdesign"/>
                        <xsd:enumeration value="Forbrukerfleksibilitet"/>
                        <xsd:enumeration value="Anleggsbidrag"/>
                        <xsd:enumeration value="Tariffer"/>
                        <xsd:enumeration value="Kraftmarkedsanalyse"/>
                        <xsd:enumeration value="Samfunnsøkonomi - metode"/>
                        <xsd:enumeration value="Ikke-prissatte virkninger"/>
                        <xsd:enumeration value="Modell - metode"/>
                        <xsd:enumeration value="Prognose"/>
                        <xsd:enumeration value="Presentasjon"/>
                        <xsd:enumeration value="Kraftmarkedet"/>
                        <xsd:enumeration value="Havvind"/>
                      </xsd:restriction>
                    </xsd:simpleType>
                  </xsd:union>
                </xsd:simpleType>
              </xsd:element>
            </xsd:sequence>
          </xsd:extension>
        </xsd:complexContent>
      </xsd:complexType>
    </xsd:element>
    <xsd:element name="MediaServiceAutoTags" ma:index="38" nillable="true" ma:displayName="Tags" ma:internalName="MediaServiceAutoTags" ma:readOnly="true">
      <xsd:simpleType>
        <xsd:restriction base="dms:Text"/>
      </xsd:simpleType>
    </xsd:element>
    <xsd:element name="MediaServiceObjectDetectorVersions" ma:index="39"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5d7cef-b4e1-4646-acb4-f79d6f029472" elementFormDefault="qualified">
    <xsd:import namespace="http://schemas.microsoft.com/office/2006/documentManagement/types"/>
    <xsd:import namespace="http://schemas.microsoft.com/office/infopath/2007/PartnerControls"/>
    <xsd:element name="SharedWithUsers" ma:index="3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A948FC-0491-4C24-8B5E-6129A4F43066}">
  <ds:schemaRefs>
    <ds:schemaRef ds:uri="Microsoft.SharePoint.Taxonomy.ContentTypeSync"/>
  </ds:schemaRefs>
</ds:datastoreItem>
</file>

<file path=customXml/itemProps2.xml><?xml version="1.0" encoding="utf-8"?>
<ds:datastoreItem xmlns:ds="http://schemas.openxmlformats.org/officeDocument/2006/customXml" ds:itemID="{9BF66A7A-ABF4-48F3-99D8-09EA148352AF}">
  <ds:schemaRefs>
    <ds:schemaRef ds:uri="http://schemas.microsoft.com/office/2006/metadata/properties"/>
    <ds:schemaRef ds:uri="http://schemas.microsoft.com/office/infopath/2007/PartnerControls"/>
    <ds:schemaRef ds:uri="b25d7cef-b4e1-4646-acb4-f79d6f029472"/>
    <ds:schemaRef ds:uri="6ef98f70-ebdb-4d8c-ae0e-5bc74a510774"/>
    <ds:schemaRef ds:uri="08670d86-fc33-4f61-bf51-96e019343c8b"/>
  </ds:schemaRefs>
</ds:datastoreItem>
</file>

<file path=customXml/itemProps3.xml><?xml version="1.0" encoding="utf-8"?>
<ds:datastoreItem xmlns:ds="http://schemas.openxmlformats.org/officeDocument/2006/customXml" ds:itemID="{219EC30F-F8ED-4BFF-9229-EBC4D254E8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670d86-fc33-4f61-bf51-96e019343c8b"/>
    <ds:schemaRef ds:uri="6ef98f70-ebdb-4d8c-ae0e-5bc74a510774"/>
    <ds:schemaRef ds:uri="b25d7cef-b4e1-4646-acb4-f79d6f029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398613A-870E-454F-9CB1-B97588DFAF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Introduksjon</vt:lpstr>
      <vt:lpstr>Hovedtall fra analysen</vt:lpstr>
      <vt:lpstr>Kull-, gass- og CO2-priser</vt:lpstr>
      <vt:lpstr>Forbruk i Norden</vt:lpstr>
      <vt:lpstr>Produksjon i Norden</vt:lpstr>
      <vt:lpstr>Kraftbalanser Norden</vt:lpstr>
      <vt:lpstr>Kraftpriser Norden</vt:lpstr>
    </vt:vector>
  </TitlesOfParts>
  <Manager/>
  <Company>NVE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Gogia Raghav</dc:creator>
  <cp:keywords/>
  <dc:description/>
  <cp:lastModifiedBy>Maria Eri Sørbye</cp:lastModifiedBy>
  <cp:revision/>
  <dcterms:created xsi:type="dcterms:W3CDTF">2019-09-24T13:47:10Z</dcterms:created>
  <dcterms:modified xsi:type="dcterms:W3CDTF">2023-10-18T12:07:43Z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0x010100B97DBDE7D2D50A479E6FD94AD3A32CE2</vt:lpwstr>
  </property>
  <property fmtid="{D5CDD505-2E9C-101B-9397-08002B2CF9AE}" pid="3" name="NVE_Tema">
    <vt:lpwstr/>
  </property>
  <property fmtid="{D5CDD505-2E9C-101B-9397-08002B2CF9AE}" pid="4" name="MediaServiceImageTags">
    <vt:lpwstr/>
  </property>
  <property fmtid="{D5CDD505-2E9C-101B-9397-08002B2CF9AE}" pid="5" name="NVE_Dokumenttype">
    <vt:lpwstr/>
  </property>
</Properties>
</file>